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5.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6.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7.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8.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9.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0.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1.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2.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4.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5.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6.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7.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8.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9.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3.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4.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5.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6.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7.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8.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9.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0.xml" ContentType="application/vnd.openxmlformats-officedocument.themeOverride+xml"/>
  <Override PartName="/xl/drawings/drawing9.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1.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2.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33.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4.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5.xml" ContentType="application/vnd.openxmlformats-officedocument.themeOverrid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36.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37.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38.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9.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40.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41.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4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4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4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45.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6.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47.xml" ContentType="application/vnd.openxmlformats-officedocument.themeOverride+xml"/>
  <Override PartName="/xl/drawings/drawing12.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48.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49.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50.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51.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52.xml" ContentType="application/vnd.openxmlformats-officedocument.themeOverride+xml"/>
  <Override PartName="/xl/drawings/drawing14.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53.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4.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5.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55.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6.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7.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58.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59.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60.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61.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62.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63.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64.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7.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6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66.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6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6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6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7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71.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72.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73.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8.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74.xml" ContentType="application/vnd.openxmlformats-officedocument.themeOverride+xml"/>
  <Override PartName="/xl/drawings/drawing19.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75.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76.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77.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78.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79.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80.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81.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82.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83.xml" ContentType="application/vnd.openxmlformats-officedocument.themeOverride+xml"/>
  <Override PartName="/xl/drawings/drawing20.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21.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2.xml" ContentType="application/vnd.openxmlformats-officedocument.drawing+xml"/>
  <Override PartName="/xl/charts/chart120.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21.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23.xml" ContentType="application/vnd.openxmlformats-officedocument.drawing+xml"/>
  <Override PartName="/xl/charts/chart122.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84.xml" ContentType="application/vnd.openxmlformats-officedocument.themeOverride+xml"/>
  <Override PartName="/xl/drawings/drawing24.xml" ContentType="application/vnd.openxmlformats-officedocument.drawing+xml"/>
  <Override PartName="/xl/charts/chart123.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4.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25.xml" ContentType="application/vnd.openxmlformats-officedocument.drawing+xml"/>
  <Override PartName="/xl/charts/chart125.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6.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85.xml" ContentType="application/vnd.openxmlformats-officedocument.themeOverride+xml"/>
  <Override PartName="/xl/charts/chart127.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86.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28.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87.xml" ContentType="application/vnd.openxmlformats-officedocument.themeOverride+xml"/>
  <Override PartName="/xl/drawings/drawing29.xml" ContentType="application/vnd.openxmlformats-officedocument.drawing+xml"/>
  <Override PartName="/xl/charts/chart129.xml" ContentType="application/vnd.openxmlformats-officedocument.drawingml.chart+xml"/>
  <Override PartName="/xl/charts/style127.xml" ContentType="application/vnd.ms-office.chartstyle+xml"/>
  <Override PartName="/xl/charts/colors127.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30.xml" ContentType="application/vnd.openxmlformats-officedocument.drawing+xml"/>
  <Override PartName="/xl/charts/chart130.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31.xml" ContentType="application/vnd.openxmlformats-officedocument.drawingml.chartshapes+xml"/>
  <Override PartName="/xl/charts/chart131.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32.xml" ContentType="application/vnd.openxmlformats-officedocument.drawing+xml"/>
  <Override PartName="/xl/charts/chart132.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88.xml" ContentType="application/vnd.openxmlformats-officedocument.themeOverride+xml"/>
  <Override PartName="/xl/drawings/drawing33.xml" ContentType="application/vnd.openxmlformats-officedocument.drawingml.chartshapes+xml"/>
  <Override PartName="/xl/charts/chart133.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89.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134.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90.xml" ContentType="application/vnd.openxmlformats-officedocument.themeOverride+xml"/>
  <Override PartName="/xl/comments3.xml" ContentType="application/vnd.openxmlformats-officedocument.spreadsheetml.comments+xml"/>
  <Override PartName="/xl/drawings/drawing36.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7.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8.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charts/chart139.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91.xml" ContentType="application/vnd.openxmlformats-officedocument.themeOverride+xml"/>
  <Override PartName="/xl/charts/chart140.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92.xml" ContentType="application/vnd.openxmlformats-officedocument.themeOverride+xml"/>
  <Override PartName="/xl/drawings/drawing39.xml" ContentType="application/vnd.openxmlformats-officedocument.drawing+xml"/>
  <Override PartName="/xl/charts/chart141.xml" ContentType="application/vnd.openxmlformats-officedocument.drawingml.chart+xml"/>
  <Override PartName="/xl/charts/style138.xml" ContentType="application/vnd.ms-office.chartstyle+xml"/>
  <Override PartName="/xl/charts/colors13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fileSharing readOnlyRecommended="1"/>
  <workbookPr updateLinks="never" codeName="ThisWorkbook" defaultThemeVersion="124226"/>
  <mc:AlternateContent xmlns:mc="http://schemas.openxmlformats.org/markup-compatibility/2006">
    <mc:Choice Requires="x15">
      <x15ac:absPath xmlns:x15ac="http://schemas.microsoft.com/office/spreadsheetml/2010/11/ac" url="C:\Users\UAML\Dropbox\2018\INFORME 2018\Consejo Academico\"/>
    </mc:Choice>
  </mc:AlternateContent>
  <xr:revisionPtr revIDLastSave="0" documentId="13_ncr:1_{8F90CB98-6C79-41A9-A250-74D17DF79D1F}" xr6:coauthVersionLast="36" xr6:coauthVersionMax="36" xr10:uidLastSave="{00000000-0000-0000-0000-000000000000}"/>
  <bookViews>
    <workbookView xWindow="0" yWindow="0" windowWidth="23040" windowHeight="8772" tabRatio="760" firstSheet="39" activeTab="46" xr2:uid="{00000000-000D-0000-FFFF-FFFF00000000}"/>
  </bookViews>
  <sheets>
    <sheet name="Home" sheetId="543" r:id="rId1"/>
    <sheet name="Índice" sheetId="301" r:id="rId2"/>
    <sheet name="Indicadores Comprativos" sheetId="534" r:id="rId3"/>
    <sheet name="Matrícula EMS" sheetId="447" r:id="rId4"/>
    <sheet name="Demanda-Ingreso ES" sheetId="467" r:id="rId5"/>
    <sheet name="Aspirantes" sheetId="470" r:id="rId6"/>
    <sheet name="Aspirantes por sexo" sheetId="296" r:id="rId7"/>
    <sheet name="Admisión" sheetId="469" r:id="rId8"/>
    <sheet name="Admisión por sexo" sheetId="471" r:id="rId9"/>
    <sheet name="% de Admisión" sheetId="472" r:id="rId10"/>
    <sheet name="% de Admisión por sexo" sheetId="475" r:id="rId11"/>
    <sheet name="P. Mín_Prom" sheetId="535" r:id="rId12"/>
    <sheet name="Perfil SE Admit" sheetId="452" r:id="rId13"/>
    <sheet name="Primer Ingreso" sheetId="473" r:id="rId14"/>
    <sheet name="Primer Ingreso por sexo" sheetId="476" r:id="rId15"/>
    <sheet name="% Primer Ingreso" sheetId="478" r:id="rId16"/>
    <sheet name="% de Primer Ingreso por sexo" sheetId="481" r:id="rId17"/>
    <sheet name="Matrícula" sheetId="479" r:id="rId18"/>
    <sheet name="Matrícula por sexo" sheetId="480" r:id="rId19"/>
    <sheet name="Alumnado Activo" sheetId="482" r:id="rId20"/>
    <sheet name="Alumnado Activo por sexo" sheetId="483" r:id="rId21"/>
    <sheet name="Lengua indigena" sheetId="513" r:id="rId22"/>
    <sheet name="Bajas" sheetId="484" r:id="rId23"/>
    <sheet name="Bajas por sexo" sheetId="558" r:id="rId24"/>
    <sheet name="Egreso" sheetId="507" r:id="rId25"/>
    <sheet name="D1.1aET cohortes reales" sheetId="559" r:id="rId26"/>
    <sheet name="D1.1b Plazo reglamentario" sheetId="560" r:id="rId27"/>
    <sheet name="Tiempo promedio excedente" sheetId="551" r:id="rId28"/>
    <sheet name="Trimestres para egresar" sheetId="230" r:id="rId29"/>
    <sheet name="Titulación" sheetId="359" r:id="rId30"/>
    <sheet name="Becas alumnos" sheetId="525" r:id="rId31"/>
    <sheet name="Proy Serv Social " sheetId="498" r:id="rId32"/>
    <sheet name="Als Serv Social" sheetId="527" r:id="rId33"/>
    <sheet name="Als Prac Prof" sheetId="528" r:id="rId34"/>
    <sheet name="Plazas Div x Depto" sheetId="424" r:id="rId35"/>
    <sheet name="Plazas Def Histo" sheetId="532" r:id="rId36"/>
    <sheet name="Definitivos x categoría" sheetId="337" r:id="rId37"/>
    <sheet name="Definitivos x grado" sheetId="422" r:id="rId38"/>
    <sheet name="Definitivos x género" sheetId="295" r:id="rId39"/>
    <sheet name="Visitantes" sheetId="500" r:id="rId40"/>
    <sheet name="Acuerdo 112015" sheetId="501" r:id="rId41"/>
    <sheet name="Activos x plaza TC" sheetId="537" r:id="rId42"/>
    <sheet name="Concursos Curriculares" sheetId="540" r:id="rId43"/>
    <sheet name="Concursos Oposición" sheetId="541" r:id="rId44"/>
    <sheet name="Plazas Ocupación" sheetId="542" r:id="rId45"/>
    <sheet name="Grupos 2018" sheetId="562" r:id="rId46"/>
    <sheet name="Carga por Plaza" sheetId="503" r:id="rId47"/>
    <sheet name="PROMEP-SNI " sheetId="486" r:id="rId48"/>
    <sheet name="Proys Inv " sheetId="497" r:id="rId49"/>
    <sheet name="Áreas_CA_Redes" sheetId="488" r:id="rId50"/>
    <sheet name="Premio a las AI" sheetId="544" r:id="rId51"/>
    <sheet name="Patentes" sheetId="404" r:id="rId52"/>
    <sheet name="Detalle Convenios" sheetId="526" r:id="rId53"/>
    <sheet name="Recursos Ext" sheetId="287" r:id="rId54"/>
    <sheet name="Actividades deportivas" sheetId="491" r:id="rId55"/>
    <sheet name="Difusión Lic" sheetId="492" r:id="rId56"/>
    <sheet name="Infraestructura" sheetId="516" r:id="rId57"/>
    <sheet name="Recursos humanos" sheetId="517" r:id="rId58"/>
    <sheet name="Recursos Materiales" sheetId="518" r:id="rId59"/>
    <sheet name="Servicios Administrativos" sheetId="519" r:id="rId60"/>
    <sheet name="Información y Comunicaciones" sheetId="520" r:id="rId61"/>
    <sheet name="Sistemas Escolares" sheetId="522" r:id="rId62"/>
    <sheet name="Servicios Documentales" sheetId="561" r:id="rId63"/>
    <sheet name="Apoyo documental" sheetId="524" r:id="rId64"/>
    <sheet name="Secretaría de Unidad" sheetId="521" r:id="rId65"/>
    <sheet name="Órganos Personales" sheetId="434" r:id="rId66"/>
    <sheet name="Sesiones de Órganos Colegia" sheetId="493" r:id="rId67"/>
    <sheet name="Planes Estudio" sheetId="315" r:id="rId68"/>
    <sheet name="Lineamientos y Criterios" sheetId="496" r:id="rId69"/>
    <sheet name="Infraestructura Unidad" sheetId="547" r:id="rId70"/>
    <sheet name="Computadoras" sheetId="548" r:id="rId71"/>
    <sheet name="Comisiones" sheetId="499" r:id="rId72"/>
    <sheet name="Reconocimientos Docencia" sheetId="495" r:id="rId73"/>
    <sheet name="Dictaminadoras Divisionales" sheetId="439" r:id="rId74"/>
    <sheet name="Difusión cultural" sheetId="511" r:id="rId75"/>
    <sheet name="Activ Extracurricular" sheetId="512" r:id="rId76"/>
    <sheet name="Producción Editorial" sheetId="546" r:id="rId77"/>
    <sheet name="Anteproyecto" sheetId="545"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41">#REF!</definedName>
    <definedName name="\A" localSheetId="33">#REF!</definedName>
    <definedName name="\A" localSheetId="32">#REF!</definedName>
    <definedName name="\A" localSheetId="63">#REF!</definedName>
    <definedName name="\A" localSheetId="30">#REF!</definedName>
    <definedName name="\A" localSheetId="42">#REF!</definedName>
    <definedName name="\A" localSheetId="43">#REF!</definedName>
    <definedName name="\A" localSheetId="44">#REF!</definedName>
    <definedName name="\A">#REF!</definedName>
    <definedName name="\B" localSheetId="41">#REF!</definedName>
    <definedName name="\B" localSheetId="33">#REF!</definedName>
    <definedName name="\B" localSheetId="32">#REF!</definedName>
    <definedName name="\B" localSheetId="63">#REF!</definedName>
    <definedName name="\B" localSheetId="30">#REF!</definedName>
    <definedName name="\B" localSheetId="42">#REF!</definedName>
    <definedName name="\B" localSheetId="43">#REF!</definedName>
    <definedName name="\B" localSheetId="44">#REF!</definedName>
    <definedName name="\B">#REF!</definedName>
    <definedName name="\C" localSheetId="41">#REF!</definedName>
    <definedName name="\C" localSheetId="33">#REF!</definedName>
    <definedName name="\C" localSheetId="32">#REF!</definedName>
    <definedName name="\C" localSheetId="63">#REF!</definedName>
    <definedName name="\C" localSheetId="30">#REF!</definedName>
    <definedName name="\C" localSheetId="42">#REF!</definedName>
    <definedName name="\C" localSheetId="43">#REF!</definedName>
    <definedName name="\C" localSheetId="44">#REF!</definedName>
    <definedName name="\C">#REF!</definedName>
    <definedName name="\D" localSheetId="41">#REF!</definedName>
    <definedName name="\D" localSheetId="33">#REF!</definedName>
    <definedName name="\D" localSheetId="32">#REF!</definedName>
    <definedName name="\D" localSheetId="63">#REF!</definedName>
    <definedName name="\D" localSheetId="30">#REF!</definedName>
    <definedName name="\D" localSheetId="42">#REF!</definedName>
    <definedName name="\D" localSheetId="43">#REF!</definedName>
    <definedName name="\D" localSheetId="44">#REF!</definedName>
    <definedName name="\D">#REF!</definedName>
    <definedName name="\i" localSheetId="41">#REF!</definedName>
    <definedName name="\i" localSheetId="33">#REF!</definedName>
    <definedName name="\i" localSheetId="32">#REF!</definedName>
    <definedName name="\i" localSheetId="63">#REF!</definedName>
    <definedName name="\i" localSheetId="30">#REF!</definedName>
    <definedName name="\i" localSheetId="42">#REF!</definedName>
    <definedName name="\i" localSheetId="43">#REF!</definedName>
    <definedName name="\i" localSheetId="44">#REF!</definedName>
    <definedName name="\i">#REF!</definedName>
    <definedName name="\m" localSheetId="75">#REF!</definedName>
    <definedName name="\m" localSheetId="41">#REF!</definedName>
    <definedName name="\m" localSheetId="33">#REF!</definedName>
    <definedName name="\m" localSheetId="32">#REF!</definedName>
    <definedName name="\m" localSheetId="63">#REF!</definedName>
    <definedName name="\m" localSheetId="30">#REF!</definedName>
    <definedName name="\m" localSheetId="42">#REF!</definedName>
    <definedName name="\m" localSheetId="43">#REF!</definedName>
    <definedName name="\m" localSheetId="44">#REF!</definedName>
    <definedName name="\m">#REF!</definedName>
    <definedName name="\n" localSheetId="41">#REF!</definedName>
    <definedName name="\n" localSheetId="33">#REF!</definedName>
    <definedName name="\n" localSheetId="32">#REF!</definedName>
    <definedName name="\n" localSheetId="63">#REF!</definedName>
    <definedName name="\n" localSheetId="30">#REF!</definedName>
    <definedName name="\n" localSheetId="42">#REF!</definedName>
    <definedName name="\n" localSheetId="43">#REF!</definedName>
    <definedName name="\n" localSheetId="44">#REF!</definedName>
    <definedName name="\n">#REF!</definedName>
    <definedName name="\p" localSheetId="41">#REF!</definedName>
    <definedName name="\p" localSheetId="33">#REF!</definedName>
    <definedName name="\p" localSheetId="32">#REF!</definedName>
    <definedName name="\p" localSheetId="63">#REF!</definedName>
    <definedName name="\p" localSheetId="30">#REF!</definedName>
    <definedName name="\p" localSheetId="42">#REF!</definedName>
    <definedName name="\p" localSheetId="43">#REF!</definedName>
    <definedName name="\p" localSheetId="44">#REF!</definedName>
    <definedName name="\p">#REF!</definedName>
    <definedName name="\r" localSheetId="41">#REF!</definedName>
    <definedName name="\r" localSheetId="33">#REF!</definedName>
    <definedName name="\r" localSheetId="32">#REF!</definedName>
    <definedName name="\r" localSheetId="63">#REF!</definedName>
    <definedName name="\r" localSheetId="30">#REF!</definedName>
    <definedName name="\r" localSheetId="42">#REF!</definedName>
    <definedName name="\r" localSheetId="43">#REF!</definedName>
    <definedName name="\r" localSheetId="44">#REF!</definedName>
    <definedName name="\r">#REF!</definedName>
    <definedName name="\s" localSheetId="41">#REF!</definedName>
    <definedName name="\s" localSheetId="33">#REF!</definedName>
    <definedName name="\s" localSheetId="32">#REF!</definedName>
    <definedName name="\s" localSheetId="63">#REF!</definedName>
    <definedName name="\s" localSheetId="30">#REF!</definedName>
    <definedName name="\s" localSheetId="42">#REF!</definedName>
    <definedName name="\s" localSheetId="43">#REF!</definedName>
    <definedName name="\s" localSheetId="44">#REF!</definedName>
    <definedName name="\s">#REF!</definedName>
    <definedName name="\w" localSheetId="41">[1]PMI!#REF!</definedName>
    <definedName name="\w" localSheetId="63">[1]PMI!#REF!</definedName>
    <definedName name="\w" localSheetId="30">[1]PMI!#REF!</definedName>
    <definedName name="\w" localSheetId="42">[1]PMI!#REF!</definedName>
    <definedName name="\w" localSheetId="43">[1]PMI!#REF!</definedName>
    <definedName name="\w" localSheetId="44">[1]PMI!#REF!</definedName>
    <definedName name="\w">[1]PMI!#REF!</definedName>
    <definedName name="\z">#N/A</definedName>
    <definedName name="____bcs1" localSheetId="41">#REF!</definedName>
    <definedName name="____bcs1" localSheetId="33">#REF!</definedName>
    <definedName name="____bcs1" localSheetId="32">#REF!</definedName>
    <definedName name="____bcs1" localSheetId="63">#REF!</definedName>
    <definedName name="____bcs1" localSheetId="30">#REF!</definedName>
    <definedName name="____bcs1" localSheetId="42">#REF!</definedName>
    <definedName name="____bcs1" localSheetId="43">#REF!</definedName>
    <definedName name="____bcs1" localSheetId="44">#REF!</definedName>
    <definedName name="____bcs1">#REF!</definedName>
    <definedName name="____dgo1" localSheetId="41">#REF!</definedName>
    <definedName name="____dgo1" localSheetId="33">#REF!</definedName>
    <definedName name="____dgo1" localSheetId="32">#REF!</definedName>
    <definedName name="____dgo1" localSheetId="63">#REF!</definedName>
    <definedName name="____dgo1" localSheetId="30">#REF!</definedName>
    <definedName name="____dgo1" localSheetId="42">#REF!</definedName>
    <definedName name="____dgo1" localSheetId="43">#REF!</definedName>
    <definedName name="____dgo1" localSheetId="44">#REF!</definedName>
    <definedName name="____dgo1">#REF!</definedName>
    <definedName name="____dgo2" localSheetId="41">#REF!</definedName>
    <definedName name="____dgo2" localSheetId="33">#REF!</definedName>
    <definedName name="____dgo2" localSheetId="32">#REF!</definedName>
    <definedName name="____dgo2" localSheetId="63">#REF!</definedName>
    <definedName name="____dgo2" localSheetId="30">#REF!</definedName>
    <definedName name="____dgo2" localSheetId="42">#REF!</definedName>
    <definedName name="____dgo2" localSheetId="43">#REF!</definedName>
    <definedName name="____dgo2" localSheetId="44">#REF!</definedName>
    <definedName name="____dgo2">#REF!</definedName>
    <definedName name="____gro1" localSheetId="41">#REF!</definedName>
    <definedName name="____gro1" localSheetId="33">#REF!</definedName>
    <definedName name="____gro1" localSheetId="32">#REF!</definedName>
    <definedName name="____gro1" localSheetId="63">#REF!</definedName>
    <definedName name="____gro1" localSheetId="30">#REF!</definedName>
    <definedName name="____gro1" localSheetId="42">#REF!</definedName>
    <definedName name="____gro1" localSheetId="43">#REF!</definedName>
    <definedName name="____gro1" localSheetId="44">#REF!</definedName>
    <definedName name="____gro1">#REF!</definedName>
    <definedName name="____gro2" localSheetId="41">#REF!</definedName>
    <definedName name="____gro2" localSheetId="33">#REF!</definedName>
    <definedName name="____gro2" localSheetId="32">#REF!</definedName>
    <definedName name="____gro2" localSheetId="63">#REF!</definedName>
    <definedName name="____gro2" localSheetId="30">#REF!</definedName>
    <definedName name="____gro2" localSheetId="42">#REF!</definedName>
    <definedName name="____gro2" localSheetId="43">#REF!</definedName>
    <definedName name="____gro2" localSheetId="44">#REF!</definedName>
    <definedName name="____gro2">#REF!</definedName>
    <definedName name="____gto1" localSheetId="41">#REF!</definedName>
    <definedName name="____gto1" localSheetId="33">#REF!</definedName>
    <definedName name="____gto1" localSheetId="32">#REF!</definedName>
    <definedName name="____gto1" localSheetId="63">#REF!</definedName>
    <definedName name="____gto1" localSheetId="30">#REF!</definedName>
    <definedName name="____gto1" localSheetId="42">#REF!</definedName>
    <definedName name="____gto1" localSheetId="43">#REF!</definedName>
    <definedName name="____gto1" localSheetId="44">#REF!</definedName>
    <definedName name="____gto1">#REF!</definedName>
    <definedName name="____gto2" localSheetId="41">#REF!</definedName>
    <definedName name="____gto2" localSheetId="33">#REF!</definedName>
    <definedName name="____gto2" localSheetId="32">#REF!</definedName>
    <definedName name="____gto2" localSheetId="63">#REF!</definedName>
    <definedName name="____gto2" localSheetId="30">#REF!</definedName>
    <definedName name="____gto2" localSheetId="42">#REF!</definedName>
    <definedName name="____gto2" localSheetId="43">#REF!</definedName>
    <definedName name="____gto2" localSheetId="44">#REF!</definedName>
    <definedName name="____gto2">#REF!</definedName>
    <definedName name="____hgo1" localSheetId="41">#REF!</definedName>
    <definedName name="____hgo1" localSheetId="33">#REF!</definedName>
    <definedName name="____hgo1" localSheetId="32">#REF!</definedName>
    <definedName name="____hgo1" localSheetId="63">#REF!</definedName>
    <definedName name="____hgo1" localSheetId="30">#REF!</definedName>
    <definedName name="____hgo1" localSheetId="42">#REF!</definedName>
    <definedName name="____hgo1" localSheetId="43">#REF!</definedName>
    <definedName name="____hgo1" localSheetId="44">#REF!</definedName>
    <definedName name="____hgo1">#REF!</definedName>
    <definedName name="____hgo2" localSheetId="41">#REF!</definedName>
    <definedName name="____hgo2" localSheetId="33">#REF!</definedName>
    <definedName name="____hgo2" localSheetId="32">#REF!</definedName>
    <definedName name="____hgo2" localSheetId="63">#REF!</definedName>
    <definedName name="____hgo2" localSheetId="30">#REF!</definedName>
    <definedName name="____hgo2" localSheetId="42">#REF!</definedName>
    <definedName name="____hgo2" localSheetId="43">#REF!</definedName>
    <definedName name="____hgo2" localSheetId="44">#REF!</definedName>
    <definedName name="____hgo2">#REF!</definedName>
    <definedName name="____jal2" localSheetId="41">#REF!</definedName>
    <definedName name="____jal2" localSheetId="33">#REF!</definedName>
    <definedName name="____jal2" localSheetId="32">#REF!</definedName>
    <definedName name="____jal2" localSheetId="63">#REF!</definedName>
    <definedName name="____jal2" localSheetId="30">#REF!</definedName>
    <definedName name="____jal2" localSheetId="42">#REF!</definedName>
    <definedName name="____jal2" localSheetId="43">#REF!</definedName>
    <definedName name="____jal2" localSheetId="44">#REF!</definedName>
    <definedName name="____jal2">#REF!</definedName>
    <definedName name="____mex1" localSheetId="41">#REF!</definedName>
    <definedName name="____mex1" localSheetId="33">#REF!</definedName>
    <definedName name="____mex1" localSheetId="32">#REF!</definedName>
    <definedName name="____mex1" localSheetId="63">#REF!</definedName>
    <definedName name="____mex1" localSheetId="30">#REF!</definedName>
    <definedName name="____mex1" localSheetId="42">#REF!</definedName>
    <definedName name="____mex1" localSheetId="43">#REF!</definedName>
    <definedName name="____mex1" localSheetId="44">#REF!</definedName>
    <definedName name="____mex1">#REF!</definedName>
    <definedName name="____mex2" localSheetId="41">#REF!</definedName>
    <definedName name="____mex2" localSheetId="33">#REF!</definedName>
    <definedName name="____mex2" localSheetId="32">#REF!</definedName>
    <definedName name="____mex2" localSheetId="63">#REF!</definedName>
    <definedName name="____mex2" localSheetId="30">#REF!</definedName>
    <definedName name="____mex2" localSheetId="42">#REF!</definedName>
    <definedName name="____mex2" localSheetId="43">#REF!</definedName>
    <definedName name="____mex2" localSheetId="44">#REF!</definedName>
    <definedName name="____mex2">#REF!</definedName>
    <definedName name="____mor1" localSheetId="41">#REF!</definedName>
    <definedName name="____mor1" localSheetId="33">#REF!</definedName>
    <definedName name="____mor1" localSheetId="32">#REF!</definedName>
    <definedName name="____mor1" localSheetId="63">#REF!</definedName>
    <definedName name="____mor1" localSheetId="30">#REF!</definedName>
    <definedName name="____mor1" localSheetId="42">#REF!</definedName>
    <definedName name="____mor1" localSheetId="43">#REF!</definedName>
    <definedName name="____mor1" localSheetId="44">#REF!</definedName>
    <definedName name="____mor1">#REF!</definedName>
    <definedName name="____mor2" localSheetId="41">#REF!</definedName>
    <definedName name="____mor2" localSheetId="33">#REF!</definedName>
    <definedName name="____mor2" localSheetId="32">#REF!</definedName>
    <definedName name="____mor2" localSheetId="63">#REF!</definedName>
    <definedName name="____mor2" localSheetId="30">#REF!</definedName>
    <definedName name="____mor2" localSheetId="42">#REF!</definedName>
    <definedName name="____mor2" localSheetId="43">#REF!</definedName>
    <definedName name="____mor2" localSheetId="44">#REF!</definedName>
    <definedName name="____mor2">#REF!</definedName>
    <definedName name="____nay1" localSheetId="41">#REF!</definedName>
    <definedName name="____nay1" localSheetId="33">#REF!</definedName>
    <definedName name="____nay1" localSheetId="32">#REF!</definedName>
    <definedName name="____nay1" localSheetId="63">#REF!</definedName>
    <definedName name="____nay1" localSheetId="30">#REF!</definedName>
    <definedName name="____nay1" localSheetId="42">#REF!</definedName>
    <definedName name="____nay1" localSheetId="43">#REF!</definedName>
    <definedName name="____nay1" localSheetId="44">#REF!</definedName>
    <definedName name="____nay1">#REF!</definedName>
    <definedName name="____nay2" localSheetId="41">#REF!</definedName>
    <definedName name="____nay2" localSheetId="33">#REF!</definedName>
    <definedName name="____nay2" localSheetId="32">#REF!</definedName>
    <definedName name="____nay2" localSheetId="63">#REF!</definedName>
    <definedName name="____nay2" localSheetId="30">#REF!</definedName>
    <definedName name="____nay2" localSheetId="42">#REF!</definedName>
    <definedName name="____nay2" localSheetId="43">#REF!</definedName>
    <definedName name="____nay2" localSheetId="44">#REF!</definedName>
    <definedName name="____nay2">#REF!</definedName>
    <definedName name="____oax1" localSheetId="41">#REF!</definedName>
    <definedName name="____oax1" localSheetId="33">#REF!</definedName>
    <definedName name="____oax1" localSheetId="32">#REF!</definedName>
    <definedName name="____oax1" localSheetId="63">#REF!</definedName>
    <definedName name="____oax1" localSheetId="30">#REF!</definedName>
    <definedName name="____oax1" localSheetId="42">#REF!</definedName>
    <definedName name="____oax1" localSheetId="43">#REF!</definedName>
    <definedName name="____oax1" localSheetId="44">#REF!</definedName>
    <definedName name="____oax1">#REF!</definedName>
    <definedName name="____oax2" localSheetId="41">#REF!</definedName>
    <definedName name="____oax2" localSheetId="33">#REF!</definedName>
    <definedName name="____oax2" localSheetId="32">#REF!</definedName>
    <definedName name="____oax2" localSheetId="63">#REF!</definedName>
    <definedName name="____oax2" localSheetId="30">#REF!</definedName>
    <definedName name="____oax2" localSheetId="42">#REF!</definedName>
    <definedName name="____oax2" localSheetId="43">#REF!</definedName>
    <definedName name="____oax2" localSheetId="44">#REF!</definedName>
    <definedName name="____oax2">#REF!</definedName>
    <definedName name="____pue1" localSheetId="41">#REF!</definedName>
    <definedName name="____pue1" localSheetId="33">#REF!</definedName>
    <definedName name="____pue1" localSheetId="32">#REF!</definedName>
    <definedName name="____pue1" localSheetId="63">#REF!</definedName>
    <definedName name="____pue1" localSheetId="30">#REF!</definedName>
    <definedName name="____pue1" localSheetId="42">#REF!</definedName>
    <definedName name="____pue1" localSheetId="43">#REF!</definedName>
    <definedName name="____pue1" localSheetId="44">#REF!</definedName>
    <definedName name="____pue1">#REF!</definedName>
    <definedName name="____pue2" localSheetId="41">#REF!</definedName>
    <definedName name="____pue2" localSheetId="33">#REF!</definedName>
    <definedName name="____pue2" localSheetId="32">#REF!</definedName>
    <definedName name="____pue2" localSheetId="63">#REF!</definedName>
    <definedName name="____pue2" localSheetId="30">#REF!</definedName>
    <definedName name="____pue2" localSheetId="42">#REF!</definedName>
    <definedName name="____pue2" localSheetId="43">#REF!</definedName>
    <definedName name="____pue2" localSheetId="44">#REF!</definedName>
    <definedName name="____pue2">#REF!</definedName>
    <definedName name="____qro1" localSheetId="41">#REF!</definedName>
    <definedName name="____qro1" localSheetId="33">#REF!</definedName>
    <definedName name="____qro1" localSheetId="32">#REF!</definedName>
    <definedName name="____qro1" localSheetId="63">#REF!</definedName>
    <definedName name="____qro1" localSheetId="30">#REF!</definedName>
    <definedName name="____qro1" localSheetId="42">#REF!</definedName>
    <definedName name="____qro1" localSheetId="43">#REF!</definedName>
    <definedName name="____qro1" localSheetId="44">#REF!</definedName>
    <definedName name="____qro1">#REF!</definedName>
    <definedName name="____qro2" localSheetId="41">#REF!</definedName>
    <definedName name="____qro2" localSheetId="33">#REF!</definedName>
    <definedName name="____qro2" localSheetId="32">#REF!</definedName>
    <definedName name="____qro2" localSheetId="63">#REF!</definedName>
    <definedName name="____qro2" localSheetId="30">#REF!</definedName>
    <definedName name="____qro2" localSheetId="42">#REF!</definedName>
    <definedName name="____qro2" localSheetId="43">#REF!</definedName>
    <definedName name="____qro2" localSheetId="44">#REF!</definedName>
    <definedName name="____qro2">#REF!</definedName>
    <definedName name="____rmc1" localSheetId="41">#REF!</definedName>
    <definedName name="____rmc1" localSheetId="33">#REF!</definedName>
    <definedName name="____rmc1" localSheetId="32">#REF!</definedName>
    <definedName name="____rmc1" localSheetId="63">#REF!</definedName>
    <definedName name="____rmc1" localSheetId="30">#REF!</definedName>
    <definedName name="____rmc1" localSheetId="42">#REF!</definedName>
    <definedName name="____rmc1" localSheetId="43">#REF!</definedName>
    <definedName name="____rmc1" localSheetId="44">#REF!</definedName>
    <definedName name="____rmc1">#REF!</definedName>
    <definedName name="____sin1" localSheetId="41">#REF!</definedName>
    <definedName name="____sin1" localSheetId="33">#REF!</definedName>
    <definedName name="____sin1" localSheetId="32">#REF!</definedName>
    <definedName name="____sin1" localSheetId="63">#REF!</definedName>
    <definedName name="____sin1" localSheetId="30">#REF!</definedName>
    <definedName name="____sin1" localSheetId="42">#REF!</definedName>
    <definedName name="____sin1" localSheetId="43">#REF!</definedName>
    <definedName name="____sin1" localSheetId="44">#REF!</definedName>
    <definedName name="____sin1">#REF!</definedName>
    <definedName name="____sin2" localSheetId="41">#REF!</definedName>
    <definedName name="____sin2" localSheetId="33">#REF!</definedName>
    <definedName name="____sin2" localSheetId="32">#REF!</definedName>
    <definedName name="____sin2" localSheetId="63">#REF!</definedName>
    <definedName name="____sin2" localSheetId="30">#REF!</definedName>
    <definedName name="____sin2" localSheetId="42">#REF!</definedName>
    <definedName name="____sin2" localSheetId="43">#REF!</definedName>
    <definedName name="____sin2" localSheetId="44">#REF!</definedName>
    <definedName name="____sin2">#REF!</definedName>
    <definedName name="____slp1" localSheetId="41">#REF!</definedName>
    <definedName name="____slp1" localSheetId="33">#REF!</definedName>
    <definedName name="____slp1" localSheetId="32">#REF!</definedName>
    <definedName name="____slp1" localSheetId="63">#REF!</definedName>
    <definedName name="____slp1" localSheetId="30">#REF!</definedName>
    <definedName name="____slp1" localSheetId="42">#REF!</definedName>
    <definedName name="____slp1" localSheetId="43">#REF!</definedName>
    <definedName name="____slp1" localSheetId="44">#REF!</definedName>
    <definedName name="____slp1">#REF!</definedName>
    <definedName name="____slp2" localSheetId="41">#REF!</definedName>
    <definedName name="____slp2" localSheetId="33">#REF!</definedName>
    <definedName name="____slp2" localSheetId="32">#REF!</definedName>
    <definedName name="____slp2" localSheetId="63">#REF!</definedName>
    <definedName name="____slp2" localSheetId="30">#REF!</definedName>
    <definedName name="____slp2" localSheetId="42">#REF!</definedName>
    <definedName name="____slp2" localSheetId="43">#REF!</definedName>
    <definedName name="____slp2" localSheetId="44">#REF!</definedName>
    <definedName name="____slp2">#REF!</definedName>
    <definedName name="____son1" localSheetId="41">#REF!</definedName>
    <definedName name="____son1" localSheetId="33">#REF!</definedName>
    <definedName name="____son1" localSheetId="32">#REF!</definedName>
    <definedName name="____son1" localSheetId="63">#REF!</definedName>
    <definedName name="____son1" localSheetId="30">#REF!</definedName>
    <definedName name="____son1" localSheetId="42">#REF!</definedName>
    <definedName name="____son1" localSheetId="43">#REF!</definedName>
    <definedName name="____son1" localSheetId="44">#REF!</definedName>
    <definedName name="____son1">#REF!</definedName>
    <definedName name="____son2" localSheetId="41">#REF!</definedName>
    <definedName name="____son2" localSheetId="33">#REF!</definedName>
    <definedName name="____son2" localSheetId="32">#REF!</definedName>
    <definedName name="____son2" localSheetId="63">#REF!</definedName>
    <definedName name="____son2" localSheetId="30">#REF!</definedName>
    <definedName name="____son2" localSheetId="42">#REF!</definedName>
    <definedName name="____son2" localSheetId="43">#REF!</definedName>
    <definedName name="____son2" localSheetId="44">#REF!</definedName>
    <definedName name="____son2">#REF!</definedName>
    <definedName name="____tab1" localSheetId="41">#REF!</definedName>
    <definedName name="____tab1" localSheetId="33">#REF!</definedName>
    <definedName name="____tab1" localSheetId="32">#REF!</definedName>
    <definedName name="____tab1" localSheetId="63">#REF!</definedName>
    <definedName name="____tab1" localSheetId="30">#REF!</definedName>
    <definedName name="____tab1" localSheetId="42">#REF!</definedName>
    <definedName name="____tab1" localSheetId="43">#REF!</definedName>
    <definedName name="____tab1" localSheetId="44">#REF!</definedName>
    <definedName name="____tab1">#REF!</definedName>
    <definedName name="____tab2" localSheetId="41">#REF!</definedName>
    <definedName name="____tab2" localSheetId="33">#REF!</definedName>
    <definedName name="____tab2" localSheetId="32">#REF!</definedName>
    <definedName name="____tab2" localSheetId="63">#REF!</definedName>
    <definedName name="____tab2" localSheetId="30">#REF!</definedName>
    <definedName name="____tab2" localSheetId="42">#REF!</definedName>
    <definedName name="____tab2" localSheetId="43">#REF!</definedName>
    <definedName name="____tab2" localSheetId="44">#REF!</definedName>
    <definedName name="____tab2">#REF!</definedName>
    <definedName name="____tam1" localSheetId="41">#REF!</definedName>
    <definedName name="____tam1" localSheetId="33">#REF!</definedName>
    <definedName name="____tam1" localSheetId="32">#REF!</definedName>
    <definedName name="____tam1" localSheetId="63">#REF!</definedName>
    <definedName name="____tam1" localSheetId="30">#REF!</definedName>
    <definedName name="____tam1" localSheetId="42">#REF!</definedName>
    <definedName name="____tam1" localSheetId="43">#REF!</definedName>
    <definedName name="____tam1" localSheetId="44">#REF!</definedName>
    <definedName name="____tam1">#REF!</definedName>
    <definedName name="____tam2" localSheetId="41">#REF!</definedName>
    <definedName name="____tam2" localSheetId="33">#REF!</definedName>
    <definedName name="____tam2" localSheetId="32">#REF!</definedName>
    <definedName name="____tam2" localSheetId="63">#REF!</definedName>
    <definedName name="____tam2" localSheetId="30">#REF!</definedName>
    <definedName name="____tam2" localSheetId="42">#REF!</definedName>
    <definedName name="____tam2" localSheetId="43">#REF!</definedName>
    <definedName name="____tam2" localSheetId="44">#REF!</definedName>
    <definedName name="____tam2">#REF!</definedName>
    <definedName name="____ver1" localSheetId="41">#REF!</definedName>
    <definedName name="____ver1" localSheetId="33">#REF!</definedName>
    <definedName name="____ver1" localSheetId="32">#REF!</definedName>
    <definedName name="____ver1" localSheetId="63">#REF!</definedName>
    <definedName name="____ver1" localSheetId="30">#REF!</definedName>
    <definedName name="____ver1" localSheetId="42">#REF!</definedName>
    <definedName name="____ver1" localSheetId="43">#REF!</definedName>
    <definedName name="____ver1" localSheetId="44">#REF!</definedName>
    <definedName name="____ver1">#REF!</definedName>
    <definedName name="____ver2" localSheetId="41">#REF!</definedName>
    <definedName name="____ver2" localSheetId="33">#REF!</definedName>
    <definedName name="____ver2" localSheetId="32">#REF!</definedName>
    <definedName name="____ver2" localSheetId="63">#REF!</definedName>
    <definedName name="____ver2" localSheetId="30">#REF!</definedName>
    <definedName name="____ver2" localSheetId="42">#REF!</definedName>
    <definedName name="____ver2" localSheetId="43">#REF!</definedName>
    <definedName name="____ver2" localSheetId="44">#REF!</definedName>
    <definedName name="____ver2">#REF!</definedName>
    <definedName name="___ags1" localSheetId="41">#REF!</definedName>
    <definedName name="___ags1" localSheetId="33">#REF!</definedName>
    <definedName name="___ags1" localSheetId="32">#REF!</definedName>
    <definedName name="___ags1" localSheetId="63">#REF!</definedName>
    <definedName name="___ags1" localSheetId="30">#REF!</definedName>
    <definedName name="___ags1" localSheetId="42">#REF!</definedName>
    <definedName name="___ags1" localSheetId="43">#REF!</definedName>
    <definedName name="___ags1" localSheetId="44">#REF!</definedName>
    <definedName name="___ags1">#REF!</definedName>
    <definedName name="___ags2" localSheetId="41">#REF!</definedName>
    <definedName name="___ags2" localSheetId="33">#REF!</definedName>
    <definedName name="___ags2" localSheetId="32">#REF!</definedName>
    <definedName name="___ags2" localSheetId="63">#REF!</definedName>
    <definedName name="___ags2" localSheetId="30">#REF!</definedName>
    <definedName name="___ags2" localSheetId="42">#REF!</definedName>
    <definedName name="___ags2" localSheetId="43">#REF!</definedName>
    <definedName name="___ags2" localSheetId="44">#REF!</definedName>
    <definedName name="___ags2">#REF!</definedName>
    <definedName name="___bcn1" localSheetId="41">#REF!</definedName>
    <definedName name="___bcn1" localSheetId="33">#REF!</definedName>
    <definedName name="___bcn1" localSheetId="32">#REF!</definedName>
    <definedName name="___bcn1" localSheetId="63">#REF!</definedName>
    <definedName name="___bcn1" localSheetId="30">#REF!</definedName>
    <definedName name="___bcn1" localSheetId="42">#REF!</definedName>
    <definedName name="___bcn1" localSheetId="43">#REF!</definedName>
    <definedName name="___bcn1" localSheetId="44">#REF!</definedName>
    <definedName name="___bcn1">#REF!</definedName>
    <definedName name="___bcn2" localSheetId="41">#REF!</definedName>
    <definedName name="___bcn2" localSheetId="33">#REF!</definedName>
    <definedName name="___bcn2" localSheetId="32">#REF!</definedName>
    <definedName name="___bcn2" localSheetId="63">#REF!</definedName>
    <definedName name="___bcn2" localSheetId="30">#REF!</definedName>
    <definedName name="___bcn2" localSheetId="42">#REF!</definedName>
    <definedName name="___bcn2" localSheetId="43">#REF!</definedName>
    <definedName name="___bcn2" localSheetId="44">#REF!</definedName>
    <definedName name="___bcn2">#REF!</definedName>
    <definedName name="___bcs1" localSheetId="41">#REF!</definedName>
    <definedName name="___bcs1" localSheetId="33">#REF!</definedName>
    <definedName name="___bcs1" localSheetId="32">#REF!</definedName>
    <definedName name="___bcs1" localSheetId="63">#REF!</definedName>
    <definedName name="___bcs1" localSheetId="30">#REF!</definedName>
    <definedName name="___bcs1" localSheetId="42">#REF!</definedName>
    <definedName name="___bcs1" localSheetId="43">#REF!</definedName>
    <definedName name="___bcs1" localSheetId="44">#REF!</definedName>
    <definedName name="___bcs1">#REF!</definedName>
    <definedName name="___bcs2" localSheetId="41">#REF!</definedName>
    <definedName name="___bcs2" localSheetId="33">#REF!</definedName>
    <definedName name="___bcs2" localSheetId="32">#REF!</definedName>
    <definedName name="___bcs2" localSheetId="63">#REF!</definedName>
    <definedName name="___bcs2" localSheetId="30">#REF!</definedName>
    <definedName name="___bcs2" localSheetId="42">#REF!</definedName>
    <definedName name="___bcs2" localSheetId="43">#REF!</definedName>
    <definedName name="___bcs2" localSheetId="44">#REF!</definedName>
    <definedName name="___bcs2">#REF!</definedName>
    <definedName name="___col1" localSheetId="41">#REF!</definedName>
    <definedName name="___col1" localSheetId="33">#REF!</definedName>
    <definedName name="___col1" localSheetId="32">#REF!</definedName>
    <definedName name="___col1" localSheetId="63">#REF!</definedName>
    <definedName name="___col1" localSheetId="30">#REF!</definedName>
    <definedName name="___col1" localSheetId="42">#REF!</definedName>
    <definedName name="___col1" localSheetId="43">#REF!</definedName>
    <definedName name="___col1" localSheetId="44">#REF!</definedName>
    <definedName name="___col1">#REF!</definedName>
    <definedName name="___col2" localSheetId="41">#REF!</definedName>
    <definedName name="___col2" localSheetId="33">#REF!</definedName>
    <definedName name="___col2" localSheetId="32">#REF!</definedName>
    <definedName name="___col2" localSheetId="63">#REF!</definedName>
    <definedName name="___col2" localSheetId="30">#REF!</definedName>
    <definedName name="___col2" localSheetId="42">#REF!</definedName>
    <definedName name="___col2" localSheetId="43">#REF!</definedName>
    <definedName name="___col2" localSheetId="44">#REF!</definedName>
    <definedName name="___col2">#REF!</definedName>
    <definedName name="___dgo1" localSheetId="41">#REF!</definedName>
    <definedName name="___dgo1" localSheetId="33">#REF!</definedName>
    <definedName name="___dgo1" localSheetId="32">#REF!</definedName>
    <definedName name="___dgo1" localSheetId="63">#REF!</definedName>
    <definedName name="___dgo1" localSheetId="30">#REF!</definedName>
    <definedName name="___dgo1" localSheetId="42">#REF!</definedName>
    <definedName name="___dgo1" localSheetId="43">#REF!</definedName>
    <definedName name="___dgo1" localSheetId="44">#REF!</definedName>
    <definedName name="___dgo1">#REF!</definedName>
    <definedName name="___dgo2" localSheetId="41">#REF!</definedName>
    <definedName name="___dgo2" localSheetId="33">#REF!</definedName>
    <definedName name="___dgo2" localSheetId="32">#REF!</definedName>
    <definedName name="___dgo2" localSheetId="63">#REF!</definedName>
    <definedName name="___dgo2" localSheetId="30">#REF!</definedName>
    <definedName name="___dgo2" localSheetId="42">#REF!</definedName>
    <definedName name="___dgo2" localSheetId="43">#REF!</definedName>
    <definedName name="___dgo2" localSheetId="44">#REF!</definedName>
    <definedName name="___dgo2">#REF!</definedName>
    <definedName name="___gro1" localSheetId="41">#REF!</definedName>
    <definedName name="___gro1" localSheetId="33">#REF!</definedName>
    <definedName name="___gro1" localSheetId="32">#REF!</definedName>
    <definedName name="___gro1" localSheetId="63">#REF!</definedName>
    <definedName name="___gro1" localSheetId="30">#REF!</definedName>
    <definedName name="___gro1" localSheetId="42">#REF!</definedName>
    <definedName name="___gro1" localSheetId="43">#REF!</definedName>
    <definedName name="___gro1" localSheetId="44">#REF!</definedName>
    <definedName name="___gro1">#REF!</definedName>
    <definedName name="___gro2" localSheetId="41">#REF!</definedName>
    <definedName name="___gro2" localSheetId="33">#REF!</definedName>
    <definedName name="___gro2" localSheetId="32">#REF!</definedName>
    <definedName name="___gro2" localSheetId="63">#REF!</definedName>
    <definedName name="___gro2" localSheetId="30">#REF!</definedName>
    <definedName name="___gro2" localSheetId="42">#REF!</definedName>
    <definedName name="___gro2" localSheetId="43">#REF!</definedName>
    <definedName name="___gro2" localSheetId="44">#REF!</definedName>
    <definedName name="___gro2">#REF!</definedName>
    <definedName name="___gto1" localSheetId="41">#REF!</definedName>
    <definedName name="___gto1" localSheetId="33">#REF!</definedName>
    <definedName name="___gto1" localSheetId="32">#REF!</definedName>
    <definedName name="___gto1" localSheetId="63">#REF!</definedName>
    <definedName name="___gto1" localSheetId="30">#REF!</definedName>
    <definedName name="___gto1" localSheetId="42">#REF!</definedName>
    <definedName name="___gto1" localSheetId="43">#REF!</definedName>
    <definedName name="___gto1" localSheetId="44">#REF!</definedName>
    <definedName name="___gto1">#REF!</definedName>
    <definedName name="___gto2" localSheetId="41">#REF!</definedName>
    <definedName name="___gto2" localSheetId="33">#REF!</definedName>
    <definedName name="___gto2" localSheetId="32">#REF!</definedName>
    <definedName name="___gto2" localSheetId="63">#REF!</definedName>
    <definedName name="___gto2" localSheetId="30">#REF!</definedName>
    <definedName name="___gto2" localSheetId="42">#REF!</definedName>
    <definedName name="___gto2" localSheetId="43">#REF!</definedName>
    <definedName name="___gto2" localSheetId="44">#REF!</definedName>
    <definedName name="___gto2">#REF!</definedName>
    <definedName name="___hgo1" localSheetId="41">#REF!</definedName>
    <definedName name="___hgo1" localSheetId="33">#REF!</definedName>
    <definedName name="___hgo1" localSheetId="32">#REF!</definedName>
    <definedName name="___hgo1" localSheetId="63">#REF!</definedName>
    <definedName name="___hgo1" localSheetId="30">#REF!</definedName>
    <definedName name="___hgo1" localSheetId="42">#REF!</definedName>
    <definedName name="___hgo1" localSheetId="43">#REF!</definedName>
    <definedName name="___hgo1" localSheetId="44">#REF!</definedName>
    <definedName name="___hgo1">#REF!</definedName>
    <definedName name="___hgo2" localSheetId="41">#REF!</definedName>
    <definedName name="___hgo2" localSheetId="33">#REF!</definedName>
    <definedName name="___hgo2" localSheetId="32">#REF!</definedName>
    <definedName name="___hgo2" localSheetId="63">#REF!</definedName>
    <definedName name="___hgo2" localSheetId="30">#REF!</definedName>
    <definedName name="___hgo2" localSheetId="42">#REF!</definedName>
    <definedName name="___hgo2" localSheetId="43">#REF!</definedName>
    <definedName name="___hgo2" localSheetId="44">#REF!</definedName>
    <definedName name="___hgo2">#REF!</definedName>
    <definedName name="___jal1" localSheetId="41">#REF!</definedName>
    <definedName name="___jal1" localSheetId="33">#REF!</definedName>
    <definedName name="___jal1" localSheetId="32">#REF!</definedName>
    <definedName name="___jal1" localSheetId="63">#REF!</definedName>
    <definedName name="___jal1" localSheetId="30">#REF!</definedName>
    <definedName name="___jal1" localSheetId="42">#REF!</definedName>
    <definedName name="___jal1" localSheetId="43">#REF!</definedName>
    <definedName name="___jal1" localSheetId="44">#REF!</definedName>
    <definedName name="___jal1">#REF!</definedName>
    <definedName name="___jal2" localSheetId="41">#REF!</definedName>
    <definedName name="___jal2" localSheetId="33">#REF!</definedName>
    <definedName name="___jal2" localSheetId="32">#REF!</definedName>
    <definedName name="___jal2" localSheetId="63">#REF!</definedName>
    <definedName name="___jal2" localSheetId="30">#REF!</definedName>
    <definedName name="___jal2" localSheetId="42">#REF!</definedName>
    <definedName name="___jal2" localSheetId="43">#REF!</definedName>
    <definedName name="___jal2" localSheetId="44">#REF!</definedName>
    <definedName name="___jal2">#REF!</definedName>
    <definedName name="___mex1" localSheetId="41">#REF!</definedName>
    <definedName name="___mex1" localSheetId="33">#REF!</definedName>
    <definedName name="___mex1" localSheetId="32">#REF!</definedName>
    <definedName name="___mex1" localSheetId="63">#REF!</definedName>
    <definedName name="___mex1" localSheetId="30">#REF!</definedName>
    <definedName name="___mex1" localSheetId="42">#REF!</definedName>
    <definedName name="___mex1" localSheetId="43">#REF!</definedName>
    <definedName name="___mex1" localSheetId="44">#REF!</definedName>
    <definedName name="___mex1">#REF!</definedName>
    <definedName name="___mex2" localSheetId="41">#REF!</definedName>
    <definedName name="___mex2" localSheetId="33">#REF!</definedName>
    <definedName name="___mex2" localSheetId="32">#REF!</definedName>
    <definedName name="___mex2" localSheetId="63">#REF!</definedName>
    <definedName name="___mex2" localSheetId="30">#REF!</definedName>
    <definedName name="___mex2" localSheetId="42">#REF!</definedName>
    <definedName name="___mex2" localSheetId="43">#REF!</definedName>
    <definedName name="___mex2" localSheetId="44">#REF!</definedName>
    <definedName name="___mex2">#REF!</definedName>
    <definedName name="___mor1" localSheetId="41">#REF!</definedName>
    <definedName name="___mor1" localSheetId="33">#REF!</definedName>
    <definedName name="___mor1" localSheetId="32">#REF!</definedName>
    <definedName name="___mor1" localSheetId="63">#REF!</definedName>
    <definedName name="___mor1" localSheetId="30">#REF!</definedName>
    <definedName name="___mor1" localSheetId="42">#REF!</definedName>
    <definedName name="___mor1" localSheetId="43">#REF!</definedName>
    <definedName name="___mor1" localSheetId="44">#REF!</definedName>
    <definedName name="___mor1">#REF!</definedName>
    <definedName name="___mor2" localSheetId="41">#REF!</definedName>
    <definedName name="___mor2" localSheetId="33">#REF!</definedName>
    <definedName name="___mor2" localSheetId="32">#REF!</definedName>
    <definedName name="___mor2" localSheetId="63">#REF!</definedName>
    <definedName name="___mor2" localSheetId="30">#REF!</definedName>
    <definedName name="___mor2" localSheetId="42">#REF!</definedName>
    <definedName name="___mor2" localSheetId="43">#REF!</definedName>
    <definedName name="___mor2" localSheetId="44">#REF!</definedName>
    <definedName name="___mor2">#REF!</definedName>
    <definedName name="___nay1" localSheetId="41">#REF!</definedName>
    <definedName name="___nay1" localSheetId="33">#REF!</definedName>
    <definedName name="___nay1" localSheetId="32">#REF!</definedName>
    <definedName name="___nay1" localSheetId="63">#REF!</definedName>
    <definedName name="___nay1" localSheetId="30">#REF!</definedName>
    <definedName name="___nay1" localSheetId="42">#REF!</definedName>
    <definedName name="___nay1" localSheetId="43">#REF!</definedName>
    <definedName name="___nay1" localSheetId="44">#REF!</definedName>
    <definedName name="___nay1">#REF!</definedName>
    <definedName name="___nay2" localSheetId="41">#REF!</definedName>
    <definedName name="___nay2" localSheetId="33">#REF!</definedName>
    <definedName name="___nay2" localSheetId="32">#REF!</definedName>
    <definedName name="___nay2" localSheetId="63">#REF!</definedName>
    <definedName name="___nay2" localSheetId="30">#REF!</definedName>
    <definedName name="___nay2" localSheetId="42">#REF!</definedName>
    <definedName name="___nay2" localSheetId="43">#REF!</definedName>
    <definedName name="___nay2" localSheetId="44">#REF!</definedName>
    <definedName name="___nay2">#REF!</definedName>
    <definedName name="___oax1" localSheetId="41">#REF!</definedName>
    <definedName name="___oax1" localSheetId="33">#REF!</definedName>
    <definedName name="___oax1" localSheetId="32">#REF!</definedName>
    <definedName name="___oax1" localSheetId="63">#REF!</definedName>
    <definedName name="___oax1" localSheetId="30">#REF!</definedName>
    <definedName name="___oax1" localSheetId="42">#REF!</definedName>
    <definedName name="___oax1" localSheetId="43">#REF!</definedName>
    <definedName name="___oax1" localSheetId="44">#REF!</definedName>
    <definedName name="___oax1">#REF!</definedName>
    <definedName name="___oax2" localSheetId="41">#REF!</definedName>
    <definedName name="___oax2" localSheetId="33">#REF!</definedName>
    <definedName name="___oax2" localSheetId="32">#REF!</definedName>
    <definedName name="___oax2" localSheetId="63">#REF!</definedName>
    <definedName name="___oax2" localSheetId="30">#REF!</definedName>
    <definedName name="___oax2" localSheetId="42">#REF!</definedName>
    <definedName name="___oax2" localSheetId="43">#REF!</definedName>
    <definedName name="___oax2" localSheetId="44">#REF!</definedName>
    <definedName name="___oax2">#REF!</definedName>
    <definedName name="___pue1" localSheetId="41">#REF!</definedName>
    <definedName name="___pue1" localSheetId="33">#REF!</definedName>
    <definedName name="___pue1" localSheetId="32">#REF!</definedName>
    <definedName name="___pue1" localSheetId="63">#REF!</definedName>
    <definedName name="___pue1" localSheetId="30">#REF!</definedName>
    <definedName name="___pue1" localSheetId="42">#REF!</definedName>
    <definedName name="___pue1" localSheetId="43">#REF!</definedName>
    <definedName name="___pue1" localSheetId="44">#REF!</definedName>
    <definedName name="___pue1">#REF!</definedName>
    <definedName name="___pue2" localSheetId="41">#REF!</definedName>
    <definedName name="___pue2" localSheetId="33">#REF!</definedName>
    <definedName name="___pue2" localSheetId="32">#REF!</definedName>
    <definedName name="___pue2" localSheetId="63">#REF!</definedName>
    <definedName name="___pue2" localSheetId="30">#REF!</definedName>
    <definedName name="___pue2" localSheetId="42">#REF!</definedName>
    <definedName name="___pue2" localSheetId="43">#REF!</definedName>
    <definedName name="___pue2" localSheetId="44">#REF!</definedName>
    <definedName name="___pue2">#REF!</definedName>
    <definedName name="___qro1" localSheetId="41">#REF!</definedName>
    <definedName name="___qro1" localSheetId="33">#REF!</definedName>
    <definedName name="___qro1" localSheetId="32">#REF!</definedName>
    <definedName name="___qro1" localSheetId="63">#REF!</definedName>
    <definedName name="___qro1" localSheetId="30">#REF!</definedName>
    <definedName name="___qro1" localSheetId="42">#REF!</definedName>
    <definedName name="___qro1" localSheetId="43">#REF!</definedName>
    <definedName name="___qro1" localSheetId="44">#REF!</definedName>
    <definedName name="___qro1">#REF!</definedName>
    <definedName name="___qro2" localSheetId="41">#REF!</definedName>
    <definedName name="___qro2" localSheetId="33">#REF!</definedName>
    <definedName name="___qro2" localSheetId="32">#REF!</definedName>
    <definedName name="___qro2" localSheetId="63">#REF!</definedName>
    <definedName name="___qro2" localSheetId="30">#REF!</definedName>
    <definedName name="___qro2" localSheetId="42">#REF!</definedName>
    <definedName name="___qro2" localSheetId="43">#REF!</definedName>
    <definedName name="___qro2" localSheetId="44">#REF!</definedName>
    <definedName name="___qro2">#REF!</definedName>
    <definedName name="___rmc1" localSheetId="41">#REF!</definedName>
    <definedName name="___rmc1" localSheetId="33">#REF!</definedName>
    <definedName name="___rmc1" localSheetId="32">#REF!</definedName>
    <definedName name="___rmc1" localSheetId="63">#REF!</definedName>
    <definedName name="___rmc1" localSheetId="30">#REF!</definedName>
    <definedName name="___rmc1" localSheetId="42">#REF!</definedName>
    <definedName name="___rmc1" localSheetId="43">#REF!</definedName>
    <definedName name="___rmc1" localSheetId="44">#REF!</definedName>
    <definedName name="___rmc1">#REF!</definedName>
    <definedName name="___sin1" localSheetId="41">#REF!</definedName>
    <definedName name="___sin1" localSheetId="33">#REF!</definedName>
    <definedName name="___sin1" localSheetId="32">#REF!</definedName>
    <definedName name="___sin1" localSheetId="63">#REF!</definedName>
    <definedName name="___sin1" localSheetId="30">#REF!</definedName>
    <definedName name="___sin1" localSheetId="42">#REF!</definedName>
    <definedName name="___sin1" localSheetId="43">#REF!</definedName>
    <definedName name="___sin1" localSheetId="44">#REF!</definedName>
    <definedName name="___sin1">#REF!</definedName>
    <definedName name="___sin2" localSheetId="41">#REF!</definedName>
    <definedName name="___sin2" localSheetId="33">#REF!</definedName>
    <definedName name="___sin2" localSheetId="32">#REF!</definedName>
    <definedName name="___sin2" localSheetId="63">#REF!</definedName>
    <definedName name="___sin2" localSheetId="30">#REF!</definedName>
    <definedName name="___sin2" localSheetId="42">#REF!</definedName>
    <definedName name="___sin2" localSheetId="43">#REF!</definedName>
    <definedName name="___sin2" localSheetId="44">#REF!</definedName>
    <definedName name="___sin2">#REF!</definedName>
    <definedName name="___slp1" localSheetId="41">#REF!</definedName>
    <definedName name="___slp1" localSheetId="33">#REF!</definedName>
    <definedName name="___slp1" localSheetId="32">#REF!</definedName>
    <definedName name="___slp1" localSheetId="63">#REF!</definedName>
    <definedName name="___slp1" localSheetId="30">#REF!</definedName>
    <definedName name="___slp1" localSheetId="42">#REF!</definedName>
    <definedName name="___slp1" localSheetId="43">#REF!</definedName>
    <definedName name="___slp1" localSheetId="44">#REF!</definedName>
    <definedName name="___slp1">#REF!</definedName>
    <definedName name="___slp2" localSheetId="41">#REF!</definedName>
    <definedName name="___slp2" localSheetId="33">#REF!</definedName>
    <definedName name="___slp2" localSheetId="32">#REF!</definedName>
    <definedName name="___slp2" localSheetId="63">#REF!</definedName>
    <definedName name="___slp2" localSheetId="30">#REF!</definedName>
    <definedName name="___slp2" localSheetId="42">#REF!</definedName>
    <definedName name="___slp2" localSheetId="43">#REF!</definedName>
    <definedName name="___slp2" localSheetId="44">#REF!</definedName>
    <definedName name="___slp2">#REF!</definedName>
    <definedName name="___son1" localSheetId="41">#REF!</definedName>
    <definedName name="___son1" localSheetId="33">#REF!</definedName>
    <definedName name="___son1" localSheetId="32">#REF!</definedName>
    <definedName name="___son1" localSheetId="63">#REF!</definedName>
    <definedName name="___son1" localSheetId="30">#REF!</definedName>
    <definedName name="___son1" localSheetId="42">#REF!</definedName>
    <definedName name="___son1" localSheetId="43">#REF!</definedName>
    <definedName name="___son1" localSheetId="44">#REF!</definedName>
    <definedName name="___son1">#REF!</definedName>
    <definedName name="___son2" localSheetId="41">#REF!</definedName>
    <definedName name="___son2" localSheetId="33">#REF!</definedName>
    <definedName name="___son2" localSheetId="32">#REF!</definedName>
    <definedName name="___son2" localSheetId="63">#REF!</definedName>
    <definedName name="___son2" localSheetId="30">#REF!</definedName>
    <definedName name="___son2" localSheetId="42">#REF!</definedName>
    <definedName name="___son2" localSheetId="43">#REF!</definedName>
    <definedName name="___son2" localSheetId="44">#REF!</definedName>
    <definedName name="___son2">#REF!</definedName>
    <definedName name="___tab1" localSheetId="41">#REF!</definedName>
    <definedName name="___tab1" localSheetId="33">#REF!</definedName>
    <definedName name="___tab1" localSheetId="32">#REF!</definedName>
    <definedName name="___tab1" localSheetId="63">#REF!</definedName>
    <definedName name="___tab1" localSheetId="30">#REF!</definedName>
    <definedName name="___tab1" localSheetId="42">#REF!</definedName>
    <definedName name="___tab1" localSheetId="43">#REF!</definedName>
    <definedName name="___tab1" localSheetId="44">#REF!</definedName>
    <definedName name="___tab1">#REF!</definedName>
    <definedName name="___tab2" localSheetId="41">#REF!</definedName>
    <definedName name="___tab2" localSheetId="33">#REF!</definedName>
    <definedName name="___tab2" localSheetId="32">#REF!</definedName>
    <definedName name="___tab2" localSheetId="63">#REF!</definedName>
    <definedName name="___tab2" localSheetId="30">#REF!</definedName>
    <definedName name="___tab2" localSheetId="42">#REF!</definedName>
    <definedName name="___tab2" localSheetId="43">#REF!</definedName>
    <definedName name="___tab2" localSheetId="44">#REF!</definedName>
    <definedName name="___tab2">#REF!</definedName>
    <definedName name="___tam1" localSheetId="41">#REF!</definedName>
    <definedName name="___tam1" localSheetId="33">#REF!</definedName>
    <definedName name="___tam1" localSheetId="32">#REF!</definedName>
    <definedName name="___tam1" localSheetId="63">#REF!</definedName>
    <definedName name="___tam1" localSheetId="30">#REF!</definedName>
    <definedName name="___tam1" localSheetId="42">#REF!</definedName>
    <definedName name="___tam1" localSheetId="43">#REF!</definedName>
    <definedName name="___tam1" localSheetId="44">#REF!</definedName>
    <definedName name="___tam1">#REF!</definedName>
    <definedName name="___tam2" localSheetId="41">#REF!</definedName>
    <definedName name="___tam2" localSheetId="33">#REF!</definedName>
    <definedName name="___tam2" localSheetId="32">#REF!</definedName>
    <definedName name="___tam2" localSheetId="63">#REF!</definedName>
    <definedName name="___tam2" localSheetId="30">#REF!</definedName>
    <definedName name="___tam2" localSheetId="42">#REF!</definedName>
    <definedName name="___tam2" localSheetId="43">#REF!</definedName>
    <definedName name="___tam2" localSheetId="44">#REF!</definedName>
    <definedName name="___tam2">#REF!</definedName>
    <definedName name="___ver1" localSheetId="41">#REF!</definedName>
    <definedName name="___ver1" localSheetId="33">#REF!</definedName>
    <definedName name="___ver1" localSheetId="32">#REF!</definedName>
    <definedName name="___ver1" localSheetId="63">#REF!</definedName>
    <definedName name="___ver1" localSheetId="30">#REF!</definedName>
    <definedName name="___ver1" localSheetId="42">#REF!</definedName>
    <definedName name="___ver1" localSheetId="43">#REF!</definedName>
    <definedName name="___ver1" localSheetId="44">#REF!</definedName>
    <definedName name="___ver1">#REF!</definedName>
    <definedName name="___ver2" localSheetId="41">#REF!</definedName>
    <definedName name="___ver2" localSheetId="33">#REF!</definedName>
    <definedName name="___ver2" localSheetId="32">#REF!</definedName>
    <definedName name="___ver2" localSheetId="63">#REF!</definedName>
    <definedName name="___ver2" localSheetId="30">#REF!</definedName>
    <definedName name="___ver2" localSheetId="42">#REF!</definedName>
    <definedName name="___ver2" localSheetId="43">#REF!</definedName>
    <definedName name="___ver2" localSheetId="44">#REF!</definedName>
    <definedName name="___ver2">#REF!</definedName>
    <definedName name="__123Graph_A" localSheetId="41" hidden="1">'[2]TAB DCENTE CETI 2001'!#REF!</definedName>
    <definedName name="__123Graph_A" localSheetId="63" hidden="1">'[2]TAB DCENTE CETI 2001'!#REF!</definedName>
    <definedName name="__123Graph_A" localSheetId="30" hidden="1">'[2]TAB DCENTE CETI 2001'!#REF!</definedName>
    <definedName name="__123Graph_A" localSheetId="42" hidden="1">'[2]TAB DCENTE CETI 2001'!#REF!</definedName>
    <definedName name="__123Graph_A" localSheetId="43" hidden="1">'[2]TAB DCENTE CETI 2001'!#REF!</definedName>
    <definedName name="__123Graph_A" localSheetId="44" hidden="1">'[2]TAB DCENTE CETI 2001'!#REF!</definedName>
    <definedName name="__123Graph_A" localSheetId="62" hidden="1">'[2]TAB DCENTE CETI 2001'!#REF!</definedName>
    <definedName name="__123Graph_A" hidden="1">'[2]TAB DCENTE CETI 2001'!#REF!</definedName>
    <definedName name="__123Graph_C" localSheetId="41" hidden="1">[3]PLAZASXI!#REF!</definedName>
    <definedName name="__123Graph_C" localSheetId="63" hidden="1">[3]PLAZASXI!#REF!</definedName>
    <definedName name="__123Graph_C" localSheetId="30" hidden="1">[3]PLAZASXI!#REF!</definedName>
    <definedName name="__123Graph_C" localSheetId="42" hidden="1">[3]PLAZASXI!#REF!</definedName>
    <definedName name="__123Graph_C" localSheetId="43" hidden="1">[3]PLAZASXI!#REF!</definedName>
    <definedName name="__123Graph_C" localSheetId="44" hidden="1">[3]PLAZASXI!#REF!</definedName>
    <definedName name="__123Graph_C" localSheetId="62" hidden="1">[4]PLAZASXI!#REF!</definedName>
    <definedName name="__123Graph_C" hidden="1">[3]PLAZASXI!#REF!</definedName>
    <definedName name="__123Graph_D" localSheetId="41" hidden="1">[3]PLAZASXI!#REF!</definedName>
    <definedName name="__123Graph_D" localSheetId="63" hidden="1">[3]PLAZASXI!#REF!</definedName>
    <definedName name="__123Graph_D" localSheetId="30" hidden="1">[3]PLAZASXI!#REF!</definedName>
    <definedName name="__123Graph_D" localSheetId="42" hidden="1">[3]PLAZASXI!#REF!</definedName>
    <definedName name="__123Graph_D" localSheetId="43" hidden="1">[3]PLAZASXI!#REF!</definedName>
    <definedName name="__123Graph_D" localSheetId="44" hidden="1">[3]PLAZASXI!#REF!</definedName>
    <definedName name="__123Graph_D" localSheetId="62" hidden="1">[4]PLAZASXI!#REF!</definedName>
    <definedName name="__123Graph_D" hidden="1">[3]PLAZASXI!#REF!</definedName>
    <definedName name="__123Graph_E" localSheetId="41" hidden="1">[3]PLAZASXI!#REF!</definedName>
    <definedName name="__123Graph_E" localSheetId="63" hidden="1">[3]PLAZASXI!#REF!</definedName>
    <definedName name="__123Graph_E" localSheetId="30" hidden="1">[3]PLAZASXI!#REF!</definedName>
    <definedName name="__123Graph_E" localSheetId="42" hidden="1">[3]PLAZASXI!#REF!</definedName>
    <definedName name="__123Graph_E" localSheetId="43" hidden="1">[3]PLAZASXI!#REF!</definedName>
    <definedName name="__123Graph_E" localSheetId="44" hidden="1">[3]PLAZASXI!#REF!</definedName>
    <definedName name="__123Graph_E" localSheetId="62" hidden="1">[4]PLAZASXI!#REF!</definedName>
    <definedName name="__123Graph_E" hidden="1">[3]PLAZASXI!#REF!</definedName>
    <definedName name="__123Graph_F" localSheetId="41" hidden="1">[3]PLAZASXI!#REF!</definedName>
    <definedName name="__123Graph_F" localSheetId="63" hidden="1">[3]PLAZASXI!#REF!</definedName>
    <definedName name="__123Graph_F" localSheetId="30" hidden="1">[3]PLAZASXI!#REF!</definedName>
    <definedName name="__123Graph_F" localSheetId="42" hidden="1">[3]PLAZASXI!#REF!</definedName>
    <definedName name="__123Graph_F" localSheetId="43" hidden="1">[3]PLAZASXI!#REF!</definedName>
    <definedName name="__123Graph_F" localSheetId="44" hidden="1">[3]PLAZASXI!#REF!</definedName>
    <definedName name="__123Graph_F" localSheetId="62" hidden="1">[4]PLAZASXI!#REF!</definedName>
    <definedName name="__123Graph_F" hidden="1">[3]PLAZASXI!#REF!</definedName>
    <definedName name="__123Graph_X" localSheetId="41" hidden="1">'[2]TAB DCENTE CETI 2001'!#REF!</definedName>
    <definedName name="__123Graph_X" localSheetId="63" hidden="1">'[2]TAB DCENTE CETI 2001'!#REF!</definedName>
    <definedName name="__123Graph_X" localSheetId="30" hidden="1">'[2]TAB DCENTE CETI 2001'!#REF!</definedName>
    <definedName name="__123Graph_X" localSheetId="42" hidden="1">'[2]TAB DCENTE CETI 2001'!#REF!</definedName>
    <definedName name="__123Graph_X" localSheetId="43" hidden="1">'[2]TAB DCENTE CETI 2001'!#REF!</definedName>
    <definedName name="__123Graph_X" localSheetId="44" hidden="1">'[2]TAB DCENTE CETI 2001'!#REF!</definedName>
    <definedName name="__123Graph_X" hidden="1">'[2]TAB DCENTE CETI 2001'!#REF!</definedName>
    <definedName name="__ags1" localSheetId="41">#REF!</definedName>
    <definedName name="__ags1" localSheetId="33">#REF!</definedName>
    <definedName name="__ags1" localSheetId="32">#REF!</definedName>
    <definedName name="__ags1" localSheetId="63">#REF!</definedName>
    <definedName name="__ags1" localSheetId="30">#REF!</definedName>
    <definedName name="__ags1" localSheetId="42">#REF!</definedName>
    <definedName name="__ags1" localSheetId="43">#REF!</definedName>
    <definedName name="__ags1" localSheetId="44">#REF!</definedName>
    <definedName name="__ags1">#REF!</definedName>
    <definedName name="__ags2" localSheetId="41">#REF!</definedName>
    <definedName name="__ags2" localSheetId="33">#REF!</definedName>
    <definedName name="__ags2" localSheetId="32">#REF!</definedName>
    <definedName name="__ags2" localSheetId="63">#REF!</definedName>
    <definedName name="__ags2" localSheetId="30">#REF!</definedName>
    <definedName name="__ags2" localSheetId="42">#REF!</definedName>
    <definedName name="__ags2" localSheetId="43">#REF!</definedName>
    <definedName name="__ags2" localSheetId="44">#REF!</definedName>
    <definedName name="__ags2">#REF!</definedName>
    <definedName name="__bcn1" localSheetId="41">#REF!</definedName>
    <definedName name="__bcn1" localSheetId="33">#REF!</definedName>
    <definedName name="__bcn1" localSheetId="32">#REF!</definedName>
    <definedName name="__bcn1" localSheetId="63">#REF!</definedName>
    <definedName name="__bcn1" localSheetId="30">#REF!</definedName>
    <definedName name="__bcn1" localSheetId="42">#REF!</definedName>
    <definedName name="__bcn1" localSheetId="43">#REF!</definedName>
    <definedName name="__bcn1" localSheetId="44">#REF!</definedName>
    <definedName name="__bcn1">#REF!</definedName>
    <definedName name="__bcn2" localSheetId="41">#REF!</definedName>
    <definedName name="__bcn2" localSheetId="33">#REF!</definedName>
    <definedName name="__bcn2" localSheetId="32">#REF!</definedName>
    <definedName name="__bcn2" localSheetId="63">#REF!</definedName>
    <definedName name="__bcn2" localSheetId="30">#REF!</definedName>
    <definedName name="__bcn2" localSheetId="42">#REF!</definedName>
    <definedName name="__bcn2" localSheetId="43">#REF!</definedName>
    <definedName name="__bcn2" localSheetId="44">#REF!</definedName>
    <definedName name="__bcn2">#REF!</definedName>
    <definedName name="__bcs1" localSheetId="41">#REF!</definedName>
    <definedName name="__bcs1" localSheetId="33">#REF!</definedName>
    <definedName name="__bcs1" localSheetId="32">#REF!</definedName>
    <definedName name="__bcs1" localSheetId="63">#REF!</definedName>
    <definedName name="__bcs1" localSheetId="30">#REF!</definedName>
    <definedName name="__bcs1" localSheetId="42">#REF!</definedName>
    <definedName name="__bcs1" localSheetId="43">#REF!</definedName>
    <definedName name="__bcs1" localSheetId="44">#REF!</definedName>
    <definedName name="__bcs1">#REF!</definedName>
    <definedName name="__bcs2" localSheetId="41">#REF!</definedName>
    <definedName name="__bcs2" localSheetId="33">#REF!</definedName>
    <definedName name="__bcs2" localSheetId="32">#REF!</definedName>
    <definedName name="__bcs2" localSheetId="63">#REF!</definedName>
    <definedName name="__bcs2" localSheetId="30">#REF!</definedName>
    <definedName name="__bcs2" localSheetId="42">#REF!</definedName>
    <definedName name="__bcs2" localSheetId="43">#REF!</definedName>
    <definedName name="__bcs2" localSheetId="44">#REF!</definedName>
    <definedName name="__bcs2">#REF!</definedName>
    <definedName name="__col1" localSheetId="41">#REF!</definedName>
    <definedName name="__col1" localSheetId="33">#REF!</definedName>
    <definedName name="__col1" localSheetId="32">#REF!</definedName>
    <definedName name="__col1" localSheetId="63">#REF!</definedName>
    <definedName name="__col1" localSheetId="30">#REF!</definedName>
    <definedName name="__col1" localSheetId="42">#REF!</definedName>
    <definedName name="__col1" localSheetId="43">#REF!</definedName>
    <definedName name="__col1" localSheetId="44">#REF!</definedName>
    <definedName name="__col1">#REF!</definedName>
    <definedName name="__col2" localSheetId="41">#REF!</definedName>
    <definedName name="__col2" localSheetId="33">#REF!</definedName>
    <definedName name="__col2" localSheetId="32">#REF!</definedName>
    <definedName name="__col2" localSheetId="63">#REF!</definedName>
    <definedName name="__col2" localSheetId="30">#REF!</definedName>
    <definedName name="__col2" localSheetId="42">#REF!</definedName>
    <definedName name="__col2" localSheetId="43">#REF!</definedName>
    <definedName name="__col2" localSheetId="44">#REF!</definedName>
    <definedName name="__col2">#REF!</definedName>
    <definedName name="__dgo1" localSheetId="41">#REF!</definedName>
    <definedName name="__dgo1" localSheetId="33">#REF!</definedName>
    <definedName name="__dgo1" localSheetId="32">#REF!</definedName>
    <definedName name="__dgo1" localSheetId="63">#REF!</definedName>
    <definedName name="__dgo1" localSheetId="30">#REF!</definedName>
    <definedName name="__dgo1" localSheetId="42">#REF!</definedName>
    <definedName name="__dgo1" localSheetId="43">#REF!</definedName>
    <definedName name="__dgo1" localSheetId="44">#REF!</definedName>
    <definedName name="__dgo1">#REF!</definedName>
    <definedName name="__dgo2" localSheetId="41">#REF!</definedName>
    <definedName name="__dgo2" localSheetId="33">#REF!</definedName>
    <definedName name="__dgo2" localSheetId="32">#REF!</definedName>
    <definedName name="__dgo2" localSheetId="63">#REF!</definedName>
    <definedName name="__dgo2" localSheetId="30">#REF!</definedName>
    <definedName name="__dgo2" localSheetId="42">#REF!</definedName>
    <definedName name="__dgo2" localSheetId="43">#REF!</definedName>
    <definedName name="__dgo2" localSheetId="44">#REF!</definedName>
    <definedName name="__dgo2">#REF!</definedName>
    <definedName name="__gro1" localSheetId="41">#REF!</definedName>
    <definedName name="__gro1" localSheetId="33">#REF!</definedName>
    <definedName name="__gro1" localSheetId="32">#REF!</definedName>
    <definedName name="__gro1" localSheetId="63">#REF!</definedName>
    <definedName name="__gro1" localSheetId="30">#REF!</definedName>
    <definedName name="__gro1" localSheetId="42">#REF!</definedName>
    <definedName name="__gro1" localSheetId="43">#REF!</definedName>
    <definedName name="__gro1" localSheetId="44">#REF!</definedName>
    <definedName name="__gro1">#REF!</definedName>
    <definedName name="__gro2" localSheetId="41">#REF!</definedName>
    <definedName name="__gro2" localSheetId="33">#REF!</definedName>
    <definedName name="__gro2" localSheetId="32">#REF!</definedName>
    <definedName name="__gro2" localSheetId="63">#REF!</definedName>
    <definedName name="__gro2" localSheetId="30">#REF!</definedName>
    <definedName name="__gro2" localSheetId="42">#REF!</definedName>
    <definedName name="__gro2" localSheetId="43">#REF!</definedName>
    <definedName name="__gro2" localSheetId="44">#REF!</definedName>
    <definedName name="__gro2">#REF!</definedName>
    <definedName name="__gto1" localSheetId="41">#REF!</definedName>
    <definedName name="__gto1" localSheetId="33">#REF!</definedName>
    <definedName name="__gto1" localSheetId="32">#REF!</definedName>
    <definedName name="__gto1" localSheetId="63">#REF!</definedName>
    <definedName name="__gto1" localSheetId="30">#REF!</definedName>
    <definedName name="__gto1" localSheetId="42">#REF!</definedName>
    <definedName name="__gto1" localSheetId="43">#REF!</definedName>
    <definedName name="__gto1" localSheetId="44">#REF!</definedName>
    <definedName name="__gto1">#REF!</definedName>
    <definedName name="__gto2" localSheetId="41">#REF!</definedName>
    <definedName name="__gto2" localSheetId="33">#REF!</definedName>
    <definedName name="__gto2" localSheetId="32">#REF!</definedName>
    <definedName name="__gto2" localSheetId="63">#REF!</definedName>
    <definedName name="__gto2" localSheetId="30">#REF!</definedName>
    <definedName name="__gto2" localSheetId="42">#REF!</definedName>
    <definedName name="__gto2" localSheetId="43">#REF!</definedName>
    <definedName name="__gto2" localSheetId="44">#REF!</definedName>
    <definedName name="__gto2">#REF!</definedName>
    <definedName name="__hgo1" localSheetId="41">#REF!</definedName>
    <definedName name="__hgo1" localSheetId="33">#REF!</definedName>
    <definedName name="__hgo1" localSheetId="32">#REF!</definedName>
    <definedName name="__hgo1" localSheetId="63">#REF!</definedName>
    <definedName name="__hgo1" localSheetId="30">#REF!</definedName>
    <definedName name="__hgo1" localSheetId="42">#REF!</definedName>
    <definedName name="__hgo1" localSheetId="43">#REF!</definedName>
    <definedName name="__hgo1" localSheetId="44">#REF!</definedName>
    <definedName name="__hgo1">#REF!</definedName>
    <definedName name="__hgo2" localSheetId="41">#REF!</definedName>
    <definedName name="__hgo2" localSheetId="33">#REF!</definedName>
    <definedName name="__hgo2" localSheetId="32">#REF!</definedName>
    <definedName name="__hgo2" localSheetId="63">#REF!</definedName>
    <definedName name="__hgo2" localSheetId="30">#REF!</definedName>
    <definedName name="__hgo2" localSheetId="42">#REF!</definedName>
    <definedName name="__hgo2" localSheetId="43">#REF!</definedName>
    <definedName name="__hgo2" localSheetId="44">#REF!</definedName>
    <definedName name="__hgo2">#REF!</definedName>
    <definedName name="__jal1" localSheetId="41">#REF!</definedName>
    <definedName name="__jal1" localSheetId="33">#REF!</definedName>
    <definedName name="__jal1" localSheetId="32">#REF!</definedName>
    <definedName name="__jal1" localSheetId="63">#REF!</definedName>
    <definedName name="__jal1" localSheetId="30">#REF!</definedName>
    <definedName name="__jal1" localSheetId="42">#REF!</definedName>
    <definedName name="__jal1" localSheetId="43">#REF!</definedName>
    <definedName name="__jal1" localSheetId="44">#REF!</definedName>
    <definedName name="__jal1">#REF!</definedName>
    <definedName name="__jal2" localSheetId="41">#REF!</definedName>
    <definedName name="__jal2" localSheetId="33">#REF!</definedName>
    <definedName name="__jal2" localSheetId="32">#REF!</definedName>
    <definedName name="__jal2" localSheetId="63">#REF!</definedName>
    <definedName name="__jal2" localSheetId="30">#REF!</definedName>
    <definedName name="__jal2" localSheetId="42">#REF!</definedName>
    <definedName name="__jal2" localSheetId="43">#REF!</definedName>
    <definedName name="__jal2" localSheetId="44">#REF!</definedName>
    <definedName name="__jal2">#REF!</definedName>
    <definedName name="__mex1" localSheetId="41">#REF!</definedName>
    <definedName name="__mex1" localSheetId="33">#REF!</definedName>
    <definedName name="__mex1" localSheetId="32">#REF!</definedName>
    <definedName name="__mex1" localSheetId="63">#REF!</definedName>
    <definedName name="__mex1" localSheetId="30">#REF!</definedName>
    <definedName name="__mex1" localSheetId="42">#REF!</definedName>
    <definedName name="__mex1" localSheetId="43">#REF!</definedName>
    <definedName name="__mex1" localSheetId="44">#REF!</definedName>
    <definedName name="__mex1">#REF!</definedName>
    <definedName name="__mex2" localSheetId="41">#REF!</definedName>
    <definedName name="__mex2" localSheetId="33">#REF!</definedName>
    <definedName name="__mex2" localSheetId="32">#REF!</definedName>
    <definedName name="__mex2" localSheetId="63">#REF!</definedName>
    <definedName name="__mex2" localSheetId="30">#REF!</definedName>
    <definedName name="__mex2" localSheetId="42">#REF!</definedName>
    <definedName name="__mex2" localSheetId="43">#REF!</definedName>
    <definedName name="__mex2" localSheetId="44">#REF!</definedName>
    <definedName name="__mex2">#REF!</definedName>
    <definedName name="__mor1" localSheetId="41">#REF!</definedName>
    <definedName name="__mor1" localSheetId="33">#REF!</definedName>
    <definedName name="__mor1" localSheetId="32">#REF!</definedName>
    <definedName name="__mor1" localSheetId="63">#REF!</definedName>
    <definedName name="__mor1" localSheetId="30">#REF!</definedName>
    <definedName name="__mor1" localSheetId="42">#REF!</definedName>
    <definedName name="__mor1" localSheetId="43">#REF!</definedName>
    <definedName name="__mor1" localSheetId="44">#REF!</definedName>
    <definedName name="__mor1">#REF!</definedName>
    <definedName name="__mor2" localSheetId="41">#REF!</definedName>
    <definedName name="__mor2" localSheetId="33">#REF!</definedName>
    <definedName name="__mor2" localSheetId="32">#REF!</definedName>
    <definedName name="__mor2" localSheetId="63">#REF!</definedName>
    <definedName name="__mor2" localSheetId="30">#REF!</definedName>
    <definedName name="__mor2" localSheetId="42">#REF!</definedName>
    <definedName name="__mor2" localSheetId="43">#REF!</definedName>
    <definedName name="__mor2" localSheetId="44">#REF!</definedName>
    <definedName name="__mor2">#REF!</definedName>
    <definedName name="__nay1" localSheetId="41">#REF!</definedName>
    <definedName name="__nay1" localSheetId="33">#REF!</definedName>
    <definedName name="__nay1" localSheetId="32">#REF!</definedName>
    <definedName name="__nay1" localSheetId="63">#REF!</definedName>
    <definedName name="__nay1" localSheetId="30">#REF!</definedName>
    <definedName name="__nay1" localSheetId="42">#REF!</definedName>
    <definedName name="__nay1" localSheetId="43">#REF!</definedName>
    <definedName name="__nay1" localSheetId="44">#REF!</definedName>
    <definedName name="__nay1">#REF!</definedName>
    <definedName name="__nay2" localSheetId="41">#REF!</definedName>
    <definedName name="__nay2" localSheetId="33">#REF!</definedName>
    <definedName name="__nay2" localSheetId="32">#REF!</definedName>
    <definedName name="__nay2" localSheetId="63">#REF!</definedName>
    <definedName name="__nay2" localSheetId="30">#REF!</definedName>
    <definedName name="__nay2" localSheetId="42">#REF!</definedName>
    <definedName name="__nay2" localSheetId="43">#REF!</definedName>
    <definedName name="__nay2" localSheetId="44">#REF!</definedName>
    <definedName name="__nay2">#REF!</definedName>
    <definedName name="__oax1" localSheetId="41">#REF!</definedName>
    <definedName name="__oax1" localSheetId="33">#REF!</definedName>
    <definedName name="__oax1" localSheetId="32">#REF!</definedName>
    <definedName name="__oax1" localSheetId="63">#REF!</definedName>
    <definedName name="__oax1" localSheetId="30">#REF!</definedName>
    <definedName name="__oax1" localSheetId="42">#REF!</definedName>
    <definedName name="__oax1" localSheetId="43">#REF!</definedName>
    <definedName name="__oax1" localSheetId="44">#REF!</definedName>
    <definedName name="__oax1">#REF!</definedName>
    <definedName name="__oax2" localSheetId="41">#REF!</definedName>
    <definedName name="__oax2" localSheetId="33">#REF!</definedName>
    <definedName name="__oax2" localSheetId="32">#REF!</definedName>
    <definedName name="__oax2" localSheetId="63">#REF!</definedName>
    <definedName name="__oax2" localSheetId="30">#REF!</definedName>
    <definedName name="__oax2" localSheetId="42">#REF!</definedName>
    <definedName name="__oax2" localSheetId="43">#REF!</definedName>
    <definedName name="__oax2" localSheetId="44">#REF!</definedName>
    <definedName name="__oax2">#REF!</definedName>
    <definedName name="__pue1" localSheetId="41">#REF!</definedName>
    <definedName name="__pue1" localSheetId="33">#REF!</definedName>
    <definedName name="__pue1" localSheetId="32">#REF!</definedName>
    <definedName name="__pue1" localSheetId="63">#REF!</definedName>
    <definedName name="__pue1" localSheetId="30">#REF!</definedName>
    <definedName name="__pue1" localSheetId="42">#REF!</definedName>
    <definedName name="__pue1" localSheetId="43">#REF!</definedName>
    <definedName name="__pue1" localSheetId="44">#REF!</definedName>
    <definedName name="__pue1">#REF!</definedName>
    <definedName name="__pue2" localSheetId="41">#REF!</definedName>
    <definedName name="__pue2" localSheetId="33">#REF!</definedName>
    <definedName name="__pue2" localSheetId="32">#REF!</definedName>
    <definedName name="__pue2" localSheetId="63">#REF!</definedName>
    <definedName name="__pue2" localSheetId="30">#REF!</definedName>
    <definedName name="__pue2" localSheetId="42">#REF!</definedName>
    <definedName name="__pue2" localSheetId="43">#REF!</definedName>
    <definedName name="__pue2" localSheetId="44">#REF!</definedName>
    <definedName name="__pue2">#REF!</definedName>
    <definedName name="__qro1" localSheetId="41">#REF!</definedName>
    <definedName name="__qro1" localSheetId="33">#REF!</definedName>
    <definedName name="__qro1" localSheetId="32">#REF!</definedName>
    <definedName name="__qro1" localSheetId="63">#REF!</definedName>
    <definedName name="__qro1" localSheetId="30">#REF!</definedName>
    <definedName name="__qro1" localSheetId="42">#REF!</definedName>
    <definedName name="__qro1" localSheetId="43">#REF!</definedName>
    <definedName name="__qro1" localSheetId="44">#REF!</definedName>
    <definedName name="__qro1">#REF!</definedName>
    <definedName name="__qro2" localSheetId="41">#REF!</definedName>
    <definedName name="__qro2" localSheetId="33">#REF!</definedName>
    <definedName name="__qro2" localSheetId="32">#REF!</definedName>
    <definedName name="__qro2" localSheetId="63">#REF!</definedName>
    <definedName name="__qro2" localSheetId="30">#REF!</definedName>
    <definedName name="__qro2" localSheetId="42">#REF!</definedName>
    <definedName name="__qro2" localSheetId="43">#REF!</definedName>
    <definedName name="__qro2" localSheetId="44">#REF!</definedName>
    <definedName name="__qro2">#REF!</definedName>
    <definedName name="__rmc1" localSheetId="41">#REF!</definedName>
    <definedName name="__rmc1" localSheetId="33">#REF!</definedName>
    <definedName name="__rmc1" localSheetId="32">#REF!</definedName>
    <definedName name="__rmc1" localSheetId="63">#REF!</definedName>
    <definedName name="__rmc1" localSheetId="30">#REF!</definedName>
    <definedName name="__rmc1" localSheetId="42">#REF!</definedName>
    <definedName name="__rmc1" localSheetId="43">#REF!</definedName>
    <definedName name="__rmc1" localSheetId="44">#REF!</definedName>
    <definedName name="__rmc1">#REF!</definedName>
    <definedName name="__sin1" localSheetId="41">#REF!</definedName>
    <definedName name="__sin1" localSheetId="33">#REF!</definedName>
    <definedName name="__sin1" localSheetId="32">#REF!</definedName>
    <definedName name="__sin1" localSheetId="63">#REF!</definedName>
    <definedName name="__sin1" localSheetId="30">#REF!</definedName>
    <definedName name="__sin1" localSheetId="42">#REF!</definedName>
    <definedName name="__sin1" localSheetId="43">#REF!</definedName>
    <definedName name="__sin1" localSheetId="44">#REF!</definedName>
    <definedName name="__sin1">#REF!</definedName>
    <definedName name="__sin2" localSheetId="41">#REF!</definedName>
    <definedName name="__sin2" localSheetId="33">#REF!</definedName>
    <definedName name="__sin2" localSheetId="32">#REF!</definedName>
    <definedName name="__sin2" localSheetId="63">#REF!</definedName>
    <definedName name="__sin2" localSheetId="30">#REF!</definedName>
    <definedName name="__sin2" localSheetId="42">#REF!</definedName>
    <definedName name="__sin2" localSheetId="43">#REF!</definedName>
    <definedName name="__sin2" localSheetId="44">#REF!</definedName>
    <definedName name="__sin2">#REF!</definedName>
    <definedName name="__slp1" localSheetId="41">#REF!</definedName>
    <definedName name="__slp1" localSheetId="33">#REF!</definedName>
    <definedName name="__slp1" localSheetId="32">#REF!</definedName>
    <definedName name="__slp1" localSheetId="63">#REF!</definedName>
    <definedName name="__slp1" localSheetId="30">#REF!</definedName>
    <definedName name="__slp1" localSheetId="42">#REF!</definedName>
    <definedName name="__slp1" localSheetId="43">#REF!</definedName>
    <definedName name="__slp1" localSheetId="44">#REF!</definedName>
    <definedName name="__slp1">#REF!</definedName>
    <definedName name="__slp2" localSheetId="41">#REF!</definedName>
    <definedName name="__slp2" localSheetId="33">#REF!</definedName>
    <definedName name="__slp2" localSheetId="32">#REF!</definedName>
    <definedName name="__slp2" localSheetId="63">#REF!</definedName>
    <definedName name="__slp2" localSheetId="30">#REF!</definedName>
    <definedName name="__slp2" localSheetId="42">#REF!</definedName>
    <definedName name="__slp2" localSheetId="43">#REF!</definedName>
    <definedName name="__slp2" localSheetId="44">#REF!</definedName>
    <definedName name="__slp2">#REF!</definedName>
    <definedName name="__son1" localSheetId="41">#REF!</definedName>
    <definedName name="__son1" localSheetId="33">#REF!</definedName>
    <definedName name="__son1" localSheetId="32">#REF!</definedName>
    <definedName name="__son1" localSheetId="63">#REF!</definedName>
    <definedName name="__son1" localSheetId="30">#REF!</definedName>
    <definedName name="__son1" localSheetId="42">#REF!</definedName>
    <definedName name="__son1" localSheetId="43">#REF!</definedName>
    <definedName name="__son1" localSheetId="44">#REF!</definedName>
    <definedName name="__son1">#REF!</definedName>
    <definedName name="__son2" localSheetId="41">#REF!</definedName>
    <definedName name="__son2" localSheetId="33">#REF!</definedName>
    <definedName name="__son2" localSheetId="32">#REF!</definedName>
    <definedName name="__son2" localSheetId="63">#REF!</definedName>
    <definedName name="__son2" localSheetId="30">#REF!</definedName>
    <definedName name="__son2" localSheetId="42">#REF!</definedName>
    <definedName name="__son2" localSheetId="43">#REF!</definedName>
    <definedName name="__son2" localSheetId="44">#REF!</definedName>
    <definedName name="__son2">#REF!</definedName>
    <definedName name="__tab1" localSheetId="41">#REF!</definedName>
    <definedName name="__tab1" localSheetId="33">#REF!</definedName>
    <definedName name="__tab1" localSheetId="32">#REF!</definedName>
    <definedName name="__tab1" localSheetId="63">#REF!</definedName>
    <definedName name="__tab1" localSheetId="30">#REF!</definedName>
    <definedName name="__tab1" localSheetId="42">#REF!</definedName>
    <definedName name="__tab1" localSheetId="43">#REF!</definedName>
    <definedName name="__tab1" localSheetId="44">#REF!</definedName>
    <definedName name="__tab1">#REF!</definedName>
    <definedName name="__tab2" localSheetId="41">#REF!</definedName>
    <definedName name="__tab2" localSheetId="33">#REF!</definedName>
    <definedName name="__tab2" localSheetId="32">#REF!</definedName>
    <definedName name="__tab2" localSheetId="63">#REF!</definedName>
    <definedName name="__tab2" localSheetId="30">#REF!</definedName>
    <definedName name="__tab2" localSheetId="42">#REF!</definedName>
    <definedName name="__tab2" localSheetId="43">#REF!</definedName>
    <definedName name="__tab2" localSheetId="44">#REF!</definedName>
    <definedName name="__tab2">#REF!</definedName>
    <definedName name="__tam1" localSheetId="41">#REF!</definedName>
    <definedName name="__tam1" localSheetId="33">#REF!</definedName>
    <definedName name="__tam1" localSheetId="32">#REF!</definedName>
    <definedName name="__tam1" localSheetId="63">#REF!</definedName>
    <definedName name="__tam1" localSheetId="30">#REF!</definedName>
    <definedName name="__tam1" localSheetId="42">#REF!</definedName>
    <definedName name="__tam1" localSheetId="43">#REF!</definedName>
    <definedName name="__tam1" localSheetId="44">#REF!</definedName>
    <definedName name="__tam1">#REF!</definedName>
    <definedName name="__tam2" localSheetId="41">#REF!</definedName>
    <definedName name="__tam2" localSheetId="33">#REF!</definedName>
    <definedName name="__tam2" localSheetId="32">#REF!</definedName>
    <definedName name="__tam2" localSheetId="63">#REF!</definedName>
    <definedName name="__tam2" localSheetId="30">#REF!</definedName>
    <definedName name="__tam2" localSheetId="42">#REF!</definedName>
    <definedName name="__tam2" localSheetId="43">#REF!</definedName>
    <definedName name="__tam2" localSheetId="44">#REF!</definedName>
    <definedName name="__tam2">#REF!</definedName>
    <definedName name="__ver1" localSheetId="41">#REF!</definedName>
    <definedName name="__ver1" localSheetId="33">#REF!</definedName>
    <definedName name="__ver1" localSheetId="32">#REF!</definedName>
    <definedName name="__ver1" localSheetId="63">#REF!</definedName>
    <definedName name="__ver1" localSheetId="30">#REF!</definedName>
    <definedName name="__ver1" localSheetId="42">#REF!</definedName>
    <definedName name="__ver1" localSheetId="43">#REF!</definedName>
    <definedName name="__ver1" localSheetId="44">#REF!</definedName>
    <definedName name="__ver1">#REF!</definedName>
    <definedName name="__ver2" localSheetId="41">#REF!</definedName>
    <definedName name="__ver2" localSheetId="33">#REF!</definedName>
    <definedName name="__ver2" localSheetId="32">#REF!</definedName>
    <definedName name="__ver2" localSheetId="63">#REF!</definedName>
    <definedName name="__ver2" localSheetId="30">#REF!</definedName>
    <definedName name="__ver2" localSheetId="42">#REF!</definedName>
    <definedName name="__ver2" localSheetId="43">#REF!</definedName>
    <definedName name="__ver2" localSheetId="44">#REF!</definedName>
    <definedName name="__ver2">#REF!</definedName>
    <definedName name="_1" localSheetId="41">#REF!</definedName>
    <definedName name="_1" localSheetId="33">#REF!</definedName>
    <definedName name="_1" localSheetId="32">#REF!</definedName>
    <definedName name="_1" localSheetId="63">#REF!</definedName>
    <definedName name="_1" localSheetId="30">#REF!</definedName>
    <definedName name="_1" localSheetId="42">#REF!</definedName>
    <definedName name="_1" localSheetId="43">#REF!</definedName>
    <definedName name="_1" localSheetId="44">#REF!</definedName>
    <definedName name="_1">#REF!</definedName>
    <definedName name="_ags1" localSheetId="41">#REF!</definedName>
    <definedName name="_ags1" localSheetId="33">#REF!</definedName>
    <definedName name="_ags1" localSheetId="32">#REF!</definedName>
    <definedName name="_ags1" localSheetId="63">#REF!</definedName>
    <definedName name="_ags1" localSheetId="30">#REF!</definedName>
    <definedName name="_ags1" localSheetId="42">#REF!</definedName>
    <definedName name="_ags1" localSheetId="43">#REF!</definedName>
    <definedName name="_ags1" localSheetId="44">#REF!</definedName>
    <definedName name="_ags1">#REF!</definedName>
    <definedName name="_ags2" localSheetId="41">#REF!</definedName>
    <definedName name="_ags2" localSheetId="33">#REF!</definedName>
    <definedName name="_ags2" localSheetId="32">#REF!</definedName>
    <definedName name="_ags2" localSheetId="63">#REF!</definedName>
    <definedName name="_ags2" localSheetId="30">#REF!</definedName>
    <definedName name="_ags2" localSheetId="42">#REF!</definedName>
    <definedName name="_ags2" localSheetId="43">#REF!</definedName>
    <definedName name="_ags2" localSheetId="44">#REF!</definedName>
    <definedName name="_ags2">#REF!</definedName>
    <definedName name="_bcn1" localSheetId="41">#REF!</definedName>
    <definedName name="_bcn1" localSheetId="33">#REF!</definedName>
    <definedName name="_bcn1" localSheetId="32">#REF!</definedName>
    <definedName name="_bcn1" localSheetId="63">#REF!</definedName>
    <definedName name="_bcn1" localSheetId="30">#REF!</definedName>
    <definedName name="_bcn1" localSheetId="42">#REF!</definedName>
    <definedName name="_bcn1" localSheetId="43">#REF!</definedName>
    <definedName name="_bcn1" localSheetId="44">#REF!</definedName>
    <definedName name="_bcn1">#REF!</definedName>
    <definedName name="_bcn2" localSheetId="41">#REF!</definedName>
    <definedName name="_bcn2" localSheetId="33">#REF!</definedName>
    <definedName name="_bcn2" localSheetId="32">#REF!</definedName>
    <definedName name="_bcn2" localSheetId="63">#REF!</definedName>
    <definedName name="_bcn2" localSheetId="30">#REF!</definedName>
    <definedName name="_bcn2" localSheetId="42">#REF!</definedName>
    <definedName name="_bcn2" localSheetId="43">#REF!</definedName>
    <definedName name="_bcn2" localSheetId="44">#REF!</definedName>
    <definedName name="_bcn2">#REF!</definedName>
    <definedName name="_bcs1" localSheetId="41">#REF!</definedName>
    <definedName name="_bcs1" localSheetId="33">#REF!</definedName>
    <definedName name="_bcs1" localSheetId="32">#REF!</definedName>
    <definedName name="_bcs1" localSheetId="63">#REF!</definedName>
    <definedName name="_bcs1" localSheetId="30">#REF!</definedName>
    <definedName name="_bcs1" localSheetId="42">#REF!</definedName>
    <definedName name="_bcs1" localSheetId="43">#REF!</definedName>
    <definedName name="_bcs1" localSheetId="44">#REF!</definedName>
    <definedName name="_bcs1">#REF!</definedName>
    <definedName name="_bcs2" localSheetId="41">#REF!</definedName>
    <definedName name="_bcs2" localSheetId="33">#REF!</definedName>
    <definedName name="_bcs2" localSheetId="32">#REF!</definedName>
    <definedName name="_bcs2" localSheetId="63">#REF!</definedName>
    <definedName name="_bcs2" localSheetId="30">#REF!</definedName>
    <definedName name="_bcs2" localSheetId="42">#REF!</definedName>
    <definedName name="_bcs2" localSheetId="43">#REF!</definedName>
    <definedName name="_bcs2" localSheetId="44">#REF!</definedName>
    <definedName name="_bcs2">#REF!</definedName>
    <definedName name="_col1" localSheetId="41">#REF!</definedName>
    <definedName name="_col1" localSheetId="33">#REF!</definedName>
    <definedName name="_col1" localSheetId="32">#REF!</definedName>
    <definedName name="_col1" localSheetId="63">#REF!</definedName>
    <definedName name="_col1" localSheetId="30">#REF!</definedName>
    <definedName name="_col1" localSheetId="42">#REF!</definedName>
    <definedName name="_col1" localSheetId="43">#REF!</definedName>
    <definedName name="_col1" localSheetId="44">#REF!</definedName>
    <definedName name="_col1">#REF!</definedName>
    <definedName name="_col2" localSheetId="41">#REF!</definedName>
    <definedName name="_col2" localSheetId="33">#REF!</definedName>
    <definedName name="_col2" localSheetId="32">#REF!</definedName>
    <definedName name="_col2" localSheetId="63">#REF!</definedName>
    <definedName name="_col2" localSheetId="30">#REF!</definedName>
    <definedName name="_col2" localSheetId="42">#REF!</definedName>
    <definedName name="_col2" localSheetId="43">#REF!</definedName>
    <definedName name="_col2" localSheetId="44">#REF!</definedName>
    <definedName name="_col2">#REF!</definedName>
    <definedName name="_dgo1" localSheetId="41">#REF!</definedName>
    <definedName name="_dgo1" localSheetId="33">#REF!</definedName>
    <definedName name="_dgo1" localSheetId="32">#REF!</definedName>
    <definedName name="_dgo1" localSheetId="63">#REF!</definedName>
    <definedName name="_dgo1" localSheetId="30">#REF!</definedName>
    <definedName name="_dgo1" localSheetId="42">#REF!</definedName>
    <definedName name="_dgo1" localSheetId="43">#REF!</definedName>
    <definedName name="_dgo1" localSheetId="44">#REF!</definedName>
    <definedName name="_dgo1">#REF!</definedName>
    <definedName name="_dgo2" localSheetId="41">#REF!</definedName>
    <definedName name="_dgo2" localSheetId="33">#REF!</definedName>
    <definedName name="_dgo2" localSheetId="32">#REF!</definedName>
    <definedName name="_dgo2" localSheetId="63">#REF!</definedName>
    <definedName name="_dgo2" localSheetId="30">#REF!</definedName>
    <definedName name="_dgo2" localSheetId="42">#REF!</definedName>
    <definedName name="_dgo2" localSheetId="43">#REF!</definedName>
    <definedName name="_dgo2" localSheetId="44">#REF!</definedName>
    <definedName name="_dgo2">#REF!</definedName>
    <definedName name="_Fill" localSheetId="41" hidden="1">#REF!</definedName>
    <definedName name="_Fill" localSheetId="33" hidden="1">#REF!</definedName>
    <definedName name="_Fill" localSheetId="32" hidden="1">#REF!</definedName>
    <definedName name="_Fill" localSheetId="63" hidden="1">#REF!</definedName>
    <definedName name="_Fill" localSheetId="30" hidden="1">#REF!</definedName>
    <definedName name="_Fill" localSheetId="42" hidden="1">#REF!</definedName>
    <definedName name="_Fill" localSheetId="43" hidden="1">#REF!</definedName>
    <definedName name="_Fill" localSheetId="44" hidden="1">#REF!</definedName>
    <definedName name="_Fill" hidden="1">#REF!</definedName>
    <definedName name="_xlnm._FilterDatabase" localSheetId="9" hidden="1">'% de Admisión'!$B$38:$H$39</definedName>
    <definedName name="_xlnm._FilterDatabase" localSheetId="15" hidden="1">'% Primer Ingreso'!$B$39:$H$40</definedName>
    <definedName name="_xlnm._FilterDatabase" localSheetId="7" hidden="1">Admisión!$B$39:$I$40</definedName>
    <definedName name="_xlnm._FilterDatabase" localSheetId="19" hidden="1">'Alumnado Activo'!$B$20:$K$21</definedName>
    <definedName name="_xlnm._FilterDatabase" localSheetId="49" hidden="1">Áreas_CA_Redes!$A$20:$I$29</definedName>
    <definedName name="_xlnm._FilterDatabase" localSheetId="5" hidden="1">Aspirantes!$B$38:$I$39</definedName>
    <definedName name="_xlnm._FilterDatabase" localSheetId="22" hidden="1">Bajas!$B$23:$H$24</definedName>
    <definedName name="_xlnm._FilterDatabase" localSheetId="42" hidden="1">'Concursos Curriculares'!$A$1:$N$57</definedName>
    <definedName name="_xlnm._FilterDatabase" localSheetId="43" hidden="1">'Concursos Oposición'!$A$4:$L$81</definedName>
    <definedName name="_xlnm._FilterDatabase" localSheetId="45" hidden="1">'Grupos 2018'!$A$2:$AG$526</definedName>
    <definedName name="_xlnm._FilterDatabase" localSheetId="68" hidden="1">'Lineamientos y Criterios'!$A$3:$M$67</definedName>
    <definedName name="_xlnm._FilterDatabase" localSheetId="17" hidden="1">Matrícula!$B$39:$K$40</definedName>
    <definedName name="_xlnm._FilterDatabase" localSheetId="44" hidden="1">'Plazas Ocupación'!$A$4:$BE$97</definedName>
    <definedName name="_xlnm._FilterDatabase" localSheetId="13" hidden="1">'Primer Ingreso'!$B$39:$I$40</definedName>
    <definedName name="_xlnm._FilterDatabase" localSheetId="31" hidden="1">'Proy Serv Social '!$A$1:$R$140</definedName>
    <definedName name="_xlnm._FilterDatabase" localSheetId="48" hidden="1">'Proys Inv '!$A$4:$X$215</definedName>
    <definedName name="_gro1" localSheetId="41">#REF!</definedName>
    <definedName name="_gro1" localSheetId="33">#REF!</definedName>
    <definedName name="_gro1" localSheetId="32">#REF!</definedName>
    <definedName name="_gro1" localSheetId="63">#REF!</definedName>
    <definedName name="_gro1" localSheetId="30">#REF!</definedName>
    <definedName name="_gro1" localSheetId="42">#REF!</definedName>
    <definedName name="_gro1" localSheetId="43">#REF!</definedName>
    <definedName name="_gro1" localSheetId="44">#REF!</definedName>
    <definedName name="_gro1">#REF!</definedName>
    <definedName name="_gro2" localSheetId="41">#REF!</definedName>
    <definedName name="_gro2" localSheetId="33">#REF!</definedName>
    <definedName name="_gro2" localSheetId="32">#REF!</definedName>
    <definedName name="_gro2" localSheetId="63">#REF!</definedName>
    <definedName name="_gro2" localSheetId="30">#REF!</definedName>
    <definedName name="_gro2" localSheetId="42">#REF!</definedName>
    <definedName name="_gro2" localSheetId="43">#REF!</definedName>
    <definedName name="_gro2" localSheetId="44">#REF!</definedName>
    <definedName name="_gro2">#REF!</definedName>
    <definedName name="_gto1" localSheetId="41">#REF!</definedName>
    <definedName name="_gto1" localSheetId="33">#REF!</definedName>
    <definedName name="_gto1" localSheetId="32">#REF!</definedName>
    <definedName name="_gto1" localSheetId="63">#REF!</definedName>
    <definedName name="_gto1" localSheetId="30">#REF!</definedName>
    <definedName name="_gto1" localSheetId="42">#REF!</definedName>
    <definedName name="_gto1" localSheetId="43">#REF!</definedName>
    <definedName name="_gto1" localSheetId="44">#REF!</definedName>
    <definedName name="_gto1">#REF!</definedName>
    <definedName name="_gto2" localSheetId="41">#REF!</definedName>
    <definedName name="_gto2" localSheetId="33">#REF!</definedName>
    <definedName name="_gto2" localSheetId="32">#REF!</definedName>
    <definedName name="_gto2" localSheetId="63">#REF!</definedName>
    <definedName name="_gto2" localSheetId="30">#REF!</definedName>
    <definedName name="_gto2" localSheetId="42">#REF!</definedName>
    <definedName name="_gto2" localSheetId="43">#REF!</definedName>
    <definedName name="_gto2" localSheetId="44">#REF!</definedName>
    <definedName name="_gto2">#REF!</definedName>
    <definedName name="_hgo1" localSheetId="41">#REF!</definedName>
    <definedName name="_hgo1" localSheetId="33">#REF!</definedName>
    <definedName name="_hgo1" localSheetId="32">#REF!</definedName>
    <definedName name="_hgo1" localSheetId="63">#REF!</definedName>
    <definedName name="_hgo1" localSheetId="30">#REF!</definedName>
    <definedName name="_hgo1" localSheetId="42">#REF!</definedName>
    <definedName name="_hgo1" localSheetId="43">#REF!</definedName>
    <definedName name="_hgo1" localSheetId="44">#REF!</definedName>
    <definedName name="_hgo1">#REF!</definedName>
    <definedName name="_hgo2" localSheetId="41">#REF!</definedName>
    <definedName name="_hgo2" localSheetId="33">#REF!</definedName>
    <definedName name="_hgo2" localSheetId="32">#REF!</definedName>
    <definedName name="_hgo2" localSheetId="63">#REF!</definedName>
    <definedName name="_hgo2" localSheetId="30">#REF!</definedName>
    <definedName name="_hgo2" localSheetId="42">#REF!</definedName>
    <definedName name="_hgo2" localSheetId="43">#REF!</definedName>
    <definedName name="_hgo2" localSheetId="44">#REF!</definedName>
    <definedName name="_hgo2">#REF!</definedName>
    <definedName name="_jal1" localSheetId="41">#REF!</definedName>
    <definedName name="_jal1" localSheetId="33">#REF!</definedName>
    <definedName name="_jal1" localSheetId="32">#REF!</definedName>
    <definedName name="_jal1" localSheetId="63">#REF!</definedName>
    <definedName name="_jal1" localSheetId="30">#REF!</definedName>
    <definedName name="_jal1" localSheetId="42">#REF!</definedName>
    <definedName name="_jal1" localSheetId="43">#REF!</definedName>
    <definedName name="_jal1" localSheetId="44">#REF!</definedName>
    <definedName name="_jal1">#REF!</definedName>
    <definedName name="_jal2" localSheetId="41">#REF!</definedName>
    <definedName name="_jal2" localSheetId="33">#REF!</definedName>
    <definedName name="_jal2" localSheetId="32">#REF!</definedName>
    <definedName name="_jal2" localSheetId="63">#REF!</definedName>
    <definedName name="_jal2" localSheetId="30">#REF!</definedName>
    <definedName name="_jal2" localSheetId="42">#REF!</definedName>
    <definedName name="_jal2" localSheetId="43">#REF!</definedName>
    <definedName name="_jal2" localSheetId="44">#REF!</definedName>
    <definedName name="_jal2">#REF!</definedName>
    <definedName name="_Key1" localSheetId="41" hidden="1">[2]DIRECTIVO!#REF!</definedName>
    <definedName name="_Key1" localSheetId="63" hidden="1">[2]DIRECTIVO!#REF!</definedName>
    <definedName name="_Key1" localSheetId="30" hidden="1">[2]DIRECTIVO!#REF!</definedName>
    <definedName name="_Key1" localSheetId="42" hidden="1">[2]DIRECTIVO!#REF!</definedName>
    <definedName name="_Key1" localSheetId="43" hidden="1">[2]DIRECTIVO!#REF!</definedName>
    <definedName name="_Key1" localSheetId="44" hidden="1">[2]DIRECTIVO!#REF!</definedName>
    <definedName name="_Key1" hidden="1">[2]DIRECTIVO!#REF!</definedName>
    <definedName name="_mex1" localSheetId="41">#REF!</definedName>
    <definedName name="_mex1" localSheetId="33">#REF!</definedName>
    <definedName name="_mex1" localSheetId="32">#REF!</definedName>
    <definedName name="_mex1" localSheetId="63">#REF!</definedName>
    <definedName name="_mex1" localSheetId="30">#REF!</definedName>
    <definedName name="_mex1" localSheetId="42">#REF!</definedName>
    <definedName name="_mex1" localSheetId="43">#REF!</definedName>
    <definedName name="_mex1" localSheetId="44">#REF!</definedName>
    <definedName name="_mex1">#REF!</definedName>
    <definedName name="_mex2" localSheetId="41">#REF!</definedName>
    <definedName name="_mex2" localSheetId="33">#REF!</definedName>
    <definedName name="_mex2" localSheetId="32">#REF!</definedName>
    <definedName name="_mex2" localSheetId="63">#REF!</definedName>
    <definedName name="_mex2" localSheetId="30">#REF!</definedName>
    <definedName name="_mex2" localSheetId="42">#REF!</definedName>
    <definedName name="_mex2" localSheetId="43">#REF!</definedName>
    <definedName name="_mex2" localSheetId="44">#REF!</definedName>
    <definedName name="_mex2">#REF!</definedName>
    <definedName name="_mor1" localSheetId="41">#REF!</definedName>
    <definedName name="_mor1" localSheetId="33">#REF!</definedName>
    <definedName name="_mor1" localSheetId="32">#REF!</definedName>
    <definedName name="_mor1" localSheetId="63">#REF!</definedName>
    <definedName name="_mor1" localSheetId="30">#REF!</definedName>
    <definedName name="_mor1" localSheetId="42">#REF!</definedName>
    <definedName name="_mor1" localSheetId="43">#REF!</definedName>
    <definedName name="_mor1" localSheetId="44">#REF!</definedName>
    <definedName name="_mor1">#REF!</definedName>
    <definedName name="_mor2" localSheetId="41">#REF!</definedName>
    <definedName name="_mor2" localSheetId="33">#REF!</definedName>
    <definedName name="_mor2" localSheetId="32">#REF!</definedName>
    <definedName name="_mor2" localSheetId="63">#REF!</definedName>
    <definedName name="_mor2" localSheetId="30">#REF!</definedName>
    <definedName name="_mor2" localSheetId="42">#REF!</definedName>
    <definedName name="_mor2" localSheetId="43">#REF!</definedName>
    <definedName name="_mor2" localSheetId="44">#REF!</definedName>
    <definedName name="_mor2">#REF!</definedName>
    <definedName name="_nay1" localSheetId="41">#REF!</definedName>
    <definedName name="_nay1" localSheetId="33">#REF!</definedName>
    <definedName name="_nay1" localSheetId="32">#REF!</definedName>
    <definedName name="_nay1" localSheetId="63">#REF!</definedName>
    <definedName name="_nay1" localSheetId="30">#REF!</definedName>
    <definedName name="_nay1" localSheetId="42">#REF!</definedName>
    <definedName name="_nay1" localSheetId="43">#REF!</definedName>
    <definedName name="_nay1" localSheetId="44">#REF!</definedName>
    <definedName name="_nay1">#REF!</definedName>
    <definedName name="_nay2" localSheetId="41">#REF!</definedName>
    <definedName name="_nay2" localSheetId="33">#REF!</definedName>
    <definedName name="_nay2" localSheetId="32">#REF!</definedName>
    <definedName name="_nay2" localSheetId="63">#REF!</definedName>
    <definedName name="_nay2" localSheetId="30">#REF!</definedName>
    <definedName name="_nay2" localSheetId="42">#REF!</definedName>
    <definedName name="_nay2" localSheetId="43">#REF!</definedName>
    <definedName name="_nay2" localSheetId="44">#REF!</definedName>
    <definedName name="_nay2">#REF!</definedName>
    <definedName name="_oax1" localSheetId="41">#REF!</definedName>
    <definedName name="_oax1" localSheetId="33">#REF!</definedName>
    <definedName name="_oax1" localSheetId="32">#REF!</definedName>
    <definedName name="_oax1" localSheetId="63">#REF!</definedName>
    <definedName name="_oax1" localSheetId="30">#REF!</definedName>
    <definedName name="_oax1" localSheetId="42">#REF!</definedName>
    <definedName name="_oax1" localSheetId="43">#REF!</definedName>
    <definedName name="_oax1" localSheetId="44">#REF!</definedName>
    <definedName name="_oax1">#REF!</definedName>
    <definedName name="_oax2" localSheetId="41">#REF!</definedName>
    <definedName name="_oax2" localSheetId="33">#REF!</definedName>
    <definedName name="_oax2" localSheetId="32">#REF!</definedName>
    <definedName name="_oax2" localSheetId="63">#REF!</definedName>
    <definedName name="_oax2" localSheetId="30">#REF!</definedName>
    <definedName name="_oax2" localSheetId="42">#REF!</definedName>
    <definedName name="_oax2" localSheetId="43">#REF!</definedName>
    <definedName name="_oax2" localSheetId="44">#REF!</definedName>
    <definedName name="_oax2">#REF!</definedName>
    <definedName name="_Order1" hidden="1">0</definedName>
    <definedName name="_pue1" localSheetId="41">#REF!</definedName>
    <definedName name="_pue1" localSheetId="33">#REF!</definedName>
    <definedName name="_pue1" localSheetId="32">#REF!</definedName>
    <definedName name="_pue1" localSheetId="63">#REF!</definedName>
    <definedName name="_pue1" localSheetId="30">#REF!</definedName>
    <definedName name="_pue1" localSheetId="42">#REF!</definedName>
    <definedName name="_pue1" localSheetId="43">#REF!</definedName>
    <definedName name="_pue1" localSheetId="44">#REF!</definedName>
    <definedName name="_pue1">#REF!</definedName>
    <definedName name="_pue2" localSheetId="41">#REF!</definedName>
    <definedName name="_pue2" localSheetId="33">#REF!</definedName>
    <definedName name="_pue2" localSheetId="32">#REF!</definedName>
    <definedName name="_pue2" localSheetId="63">#REF!</definedName>
    <definedName name="_pue2" localSheetId="30">#REF!</definedName>
    <definedName name="_pue2" localSheetId="42">#REF!</definedName>
    <definedName name="_pue2" localSheetId="43">#REF!</definedName>
    <definedName name="_pue2" localSheetId="44">#REF!</definedName>
    <definedName name="_pue2">#REF!</definedName>
    <definedName name="_qro1" localSheetId="41">#REF!</definedName>
    <definedName name="_qro1" localSheetId="33">#REF!</definedName>
    <definedName name="_qro1" localSheetId="32">#REF!</definedName>
    <definedName name="_qro1" localSheetId="63">#REF!</definedName>
    <definedName name="_qro1" localSheetId="30">#REF!</definedName>
    <definedName name="_qro1" localSheetId="42">#REF!</definedName>
    <definedName name="_qro1" localSheetId="43">#REF!</definedName>
    <definedName name="_qro1" localSheetId="44">#REF!</definedName>
    <definedName name="_qro1">#REF!</definedName>
    <definedName name="_qro2" localSheetId="41">#REF!</definedName>
    <definedName name="_qro2" localSheetId="33">#REF!</definedName>
    <definedName name="_qro2" localSheetId="32">#REF!</definedName>
    <definedName name="_qro2" localSheetId="63">#REF!</definedName>
    <definedName name="_qro2" localSheetId="30">#REF!</definedName>
    <definedName name="_qro2" localSheetId="42">#REF!</definedName>
    <definedName name="_qro2" localSheetId="43">#REF!</definedName>
    <definedName name="_qro2" localSheetId="44">#REF!</definedName>
    <definedName name="_qro2">#REF!</definedName>
    <definedName name="_QRO96" localSheetId="75">'[5]32CCG94'!#REF!</definedName>
    <definedName name="_QRO96" localSheetId="41">'[5]32CCG94'!#REF!</definedName>
    <definedName name="_QRO96" localSheetId="33">'[5]32CCG94'!#REF!</definedName>
    <definedName name="_QRO96" localSheetId="63">'[5]32CCG94'!#REF!</definedName>
    <definedName name="_QRO96" localSheetId="30">'[5]32CCG94'!#REF!</definedName>
    <definedName name="_QRO96" localSheetId="42">'[5]32CCG94'!#REF!</definedName>
    <definedName name="_QRO96" localSheetId="43">'[5]32CCG94'!#REF!</definedName>
    <definedName name="_QRO96" localSheetId="44">'[5]32CCG94'!#REF!</definedName>
    <definedName name="_QRO96">'[5]32CCG94'!#REF!</definedName>
    <definedName name="_rmc1" localSheetId="41">#REF!</definedName>
    <definedName name="_rmc1" localSheetId="33">#REF!</definedName>
    <definedName name="_rmc1" localSheetId="32">#REF!</definedName>
    <definedName name="_rmc1" localSheetId="63">#REF!</definedName>
    <definedName name="_rmc1" localSheetId="30">#REF!</definedName>
    <definedName name="_rmc1" localSheetId="42">#REF!</definedName>
    <definedName name="_rmc1" localSheetId="43">#REF!</definedName>
    <definedName name="_rmc1" localSheetId="44">#REF!</definedName>
    <definedName name="_rmc1">#REF!</definedName>
    <definedName name="_sin1" localSheetId="41">#REF!</definedName>
    <definedName name="_sin1" localSheetId="33">#REF!</definedName>
    <definedName name="_sin1" localSheetId="32">#REF!</definedName>
    <definedName name="_sin1" localSheetId="63">#REF!</definedName>
    <definedName name="_sin1" localSheetId="30">#REF!</definedName>
    <definedName name="_sin1" localSheetId="42">#REF!</definedName>
    <definedName name="_sin1" localSheetId="43">#REF!</definedName>
    <definedName name="_sin1" localSheetId="44">#REF!</definedName>
    <definedName name="_sin1">#REF!</definedName>
    <definedName name="_sin2" localSheetId="41">#REF!</definedName>
    <definedName name="_sin2" localSheetId="33">#REF!</definedName>
    <definedName name="_sin2" localSheetId="32">#REF!</definedName>
    <definedName name="_sin2" localSheetId="63">#REF!</definedName>
    <definedName name="_sin2" localSheetId="30">#REF!</definedName>
    <definedName name="_sin2" localSheetId="42">#REF!</definedName>
    <definedName name="_sin2" localSheetId="43">#REF!</definedName>
    <definedName name="_sin2" localSheetId="44">#REF!</definedName>
    <definedName name="_sin2">#REF!</definedName>
    <definedName name="_slp1" localSheetId="41">#REF!</definedName>
    <definedName name="_slp1" localSheetId="33">#REF!</definedName>
    <definedName name="_slp1" localSheetId="32">#REF!</definedName>
    <definedName name="_slp1" localSheetId="63">#REF!</definedName>
    <definedName name="_slp1" localSheetId="30">#REF!</definedName>
    <definedName name="_slp1" localSheetId="42">#REF!</definedName>
    <definedName name="_slp1" localSheetId="43">#REF!</definedName>
    <definedName name="_slp1" localSheetId="44">#REF!</definedName>
    <definedName name="_slp1">#REF!</definedName>
    <definedName name="_slp2" localSheetId="41">#REF!</definedName>
    <definedName name="_slp2" localSheetId="33">#REF!</definedName>
    <definedName name="_slp2" localSheetId="32">#REF!</definedName>
    <definedName name="_slp2" localSheetId="63">#REF!</definedName>
    <definedName name="_slp2" localSheetId="30">#REF!</definedName>
    <definedName name="_slp2" localSheetId="42">#REF!</definedName>
    <definedName name="_slp2" localSheetId="43">#REF!</definedName>
    <definedName name="_slp2" localSheetId="44">#REF!</definedName>
    <definedName name="_slp2">#REF!</definedName>
    <definedName name="_son1" localSheetId="41">#REF!</definedName>
    <definedName name="_son1" localSheetId="33">#REF!</definedName>
    <definedName name="_son1" localSheetId="32">#REF!</definedName>
    <definedName name="_son1" localSheetId="63">#REF!</definedName>
    <definedName name="_son1" localSheetId="30">#REF!</definedName>
    <definedName name="_son1" localSheetId="42">#REF!</definedName>
    <definedName name="_son1" localSheetId="43">#REF!</definedName>
    <definedName name="_son1" localSheetId="44">#REF!</definedName>
    <definedName name="_son1">#REF!</definedName>
    <definedName name="_son2" localSheetId="41">#REF!</definedName>
    <definedName name="_son2" localSheetId="33">#REF!</definedName>
    <definedName name="_son2" localSheetId="32">#REF!</definedName>
    <definedName name="_son2" localSheetId="63">#REF!</definedName>
    <definedName name="_son2" localSheetId="30">#REF!</definedName>
    <definedName name="_son2" localSheetId="42">#REF!</definedName>
    <definedName name="_son2" localSheetId="43">#REF!</definedName>
    <definedName name="_son2" localSheetId="44">#REF!</definedName>
    <definedName name="_son2">#REF!</definedName>
    <definedName name="_Sort" localSheetId="41" hidden="1">#REF!</definedName>
    <definedName name="_Sort" localSheetId="33" hidden="1">#REF!</definedName>
    <definedName name="_Sort" localSheetId="32" hidden="1">#REF!</definedName>
    <definedName name="_Sort" localSheetId="63" hidden="1">#REF!</definedName>
    <definedName name="_Sort" localSheetId="30" hidden="1">#REF!</definedName>
    <definedName name="_Sort" localSheetId="42" hidden="1">#REF!</definedName>
    <definedName name="_Sort" localSheetId="43" hidden="1">#REF!</definedName>
    <definedName name="_Sort" localSheetId="44" hidden="1">#REF!</definedName>
    <definedName name="_Sort" hidden="1">#REF!</definedName>
    <definedName name="_tab1" localSheetId="41">#REF!</definedName>
    <definedName name="_tab1" localSheetId="33">#REF!</definedName>
    <definedName name="_tab1" localSheetId="32">#REF!</definedName>
    <definedName name="_tab1" localSheetId="63">#REF!</definedName>
    <definedName name="_tab1" localSheetId="30">#REF!</definedName>
    <definedName name="_tab1" localSheetId="42">#REF!</definedName>
    <definedName name="_tab1" localSheetId="43">#REF!</definedName>
    <definedName name="_tab1" localSheetId="44">#REF!</definedName>
    <definedName name="_tab1">#REF!</definedName>
    <definedName name="_tab2" localSheetId="41">#REF!</definedName>
    <definedName name="_tab2" localSheetId="33">#REF!</definedName>
    <definedName name="_tab2" localSheetId="32">#REF!</definedName>
    <definedName name="_tab2" localSheetId="63">#REF!</definedName>
    <definedName name="_tab2" localSheetId="30">#REF!</definedName>
    <definedName name="_tab2" localSheetId="42">#REF!</definedName>
    <definedName name="_tab2" localSheetId="43">#REF!</definedName>
    <definedName name="_tab2" localSheetId="44">#REF!</definedName>
    <definedName name="_tab2">#REF!</definedName>
    <definedName name="_tam1" localSheetId="41">#REF!</definedName>
    <definedName name="_tam1" localSheetId="33">#REF!</definedName>
    <definedName name="_tam1" localSheetId="32">#REF!</definedName>
    <definedName name="_tam1" localSheetId="63">#REF!</definedName>
    <definedName name="_tam1" localSheetId="30">#REF!</definedName>
    <definedName name="_tam1" localSheetId="42">#REF!</definedName>
    <definedName name="_tam1" localSheetId="43">#REF!</definedName>
    <definedName name="_tam1" localSheetId="44">#REF!</definedName>
    <definedName name="_tam1">#REF!</definedName>
    <definedName name="_tam2" localSheetId="41">#REF!</definedName>
    <definedName name="_tam2" localSheetId="33">#REF!</definedName>
    <definedName name="_tam2" localSheetId="32">#REF!</definedName>
    <definedName name="_tam2" localSheetId="63">#REF!</definedName>
    <definedName name="_tam2" localSheetId="30">#REF!</definedName>
    <definedName name="_tam2" localSheetId="42">#REF!</definedName>
    <definedName name="_tam2" localSheetId="43">#REF!</definedName>
    <definedName name="_tam2" localSheetId="44">#REF!</definedName>
    <definedName name="_tam2">#REF!</definedName>
    <definedName name="_ver1" localSheetId="41">#REF!</definedName>
    <definedName name="_ver1" localSheetId="33">#REF!</definedName>
    <definedName name="_ver1" localSheetId="32">#REF!</definedName>
    <definedName name="_ver1" localSheetId="63">#REF!</definedName>
    <definedName name="_ver1" localSheetId="30">#REF!</definedName>
    <definedName name="_ver1" localSheetId="42">#REF!</definedName>
    <definedName name="_ver1" localSheetId="43">#REF!</definedName>
    <definedName name="_ver1" localSheetId="44">#REF!</definedName>
    <definedName name="_ver1">#REF!</definedName>
    <definedName name="_ver2" localSheetId="41">#REF!</definedName>
    <definedName name="_ver2" localSheetId="33">#REF!</definedName>
    <definedName name="_ver2" localSheetId="32">#REF!</definedName>
    <definedName name="_ver2" localSheetId="63">#REF!</definedName>
    <definedName name="_ver2" localSheetId="30">#REF!</definedName>
    <definedName name="_ver2" localSheetId="42">#REF!</definedName>
    <definedName name="_ver2" localSheetId="43">#REF!</definedName>
    <definedName name="_ver2" localSheetId="44">#REF!</definedName>
    <definedName name="_ver2">#REF!</definedName>
    <definedName name="A" localSheetId="75">'[5]32CCG94'!#REF!</definedName>
    <definedName name="A" localSheetId="41">'[5]32CCG94'!#REF!</definedName>
    <definedName name="A" localSheetId="33">'[5]32CCG94'!#REF!</definedName>
    <definedName name="A" localSheetId="63">'[5]32CCG94'!#REF!</definedName>
    <definedName name="A" localSheetId="30">'[5]32CCG94'!#REF!</definedName>
    <definedName name="A" localSheetId="42">'[5]32CCG94'!#REF!</definedName>
    <definedName name="A" localSheetId="43">'[5]32CCG94'!#REF!</definedName>
    <definedName name="A" localSheetId="44">'[5]32CCG94'!#REF!</definedName>
    <definedName name="A">'[5]32CCG94'!#REF!</definedName>
    <definedName name="A_impresion_IM" localSheetId="41">#REF!</definedName>
    <definedName name="A_impresion_IM" localSheetId="33">#REF!</definedName>
    <definedName name="A_impresion_IM" localSheetId="32">#REF!</definedName>
    <definedName name="A_impresion_IM" localSheetId="63">#REF!</definedName>
    <definedName name="A_impresion_IM" localSheetId="30">#REF!</definedName>
    <definedName name="A_impresion_IM" localSheetId="42">#REF!</definedName>
    <definedName name="A_impresion_IM" localSheetId="43">#REF!</definedName>
    <definedName name="A_impresion_IM" localSheetId="44">#REF!</definedName>
    <definedName name="A_impresion_IM">#REF!</definedName>
    <definedName name="A_impresión_IM" localSheetId="75">'[6]32CCG94'!#REF!</definedName>
    <definedName name="A_impresión_IM" localSheetId="41">'[6]32CCG94'!#REF!</definedName>
    <definedName name="A_impresión_IM" localSheetId="33">'[6]32CCG94'!#REF!</definedName>
    <definedName name="A_impresión_IM" localSheetId="63">'[6]32CCG94'!#REF!</definedName>
    <definedName name="A_impresión_IM" localSheetId="30">'[6]32CCG94'!#REF!</definedName>
    <definedName name="A_impresión_IM" localSheetId="42">'[6]32CCG94'!#REF!</definedName>
    <definedName name="A_impresión_IM" localSheetId="43">'[6]32CCG94'!#REF!</definedName>
    <definedName name="A_impresión_IM" localSheetId="44">'[6]32CCG94'!#REF!</definedName>
    <definedName name="A_impresión_IM">'[6]32CCG94'!#REF!</definedName>
    <definedName name="aa" localSheetId="41">#REF!</definedName>
    <definedName name="aa" localSheetId="33">#REF!</definedName>
    <definedName name="aa" localSheetId="32">#REF!</definedName>
    <definedName name="aa" localSheetId="63">#REF!</definedName>
    <definedName name="aa" localSheetId="30">#REF!</definedName>
    <definedName name="aa" localSheetId="42">#REF!</definedName>
    <definedName name="aa" localSheetId="43">#REF!</definedName>
    <definedName name="aa" localSheetId="44">#REF!</definedName>
    <definedName name="aa">#REF!</definedName>
    <definedName name="admvo.plantilla" localSheetId="41">#REF!</definedName>
    <definedName name="admvo.plantilla" localSheetId="33">#REF!</definedName>
    <definedName name="admvo.plantilla" localSheetId="32">#REF!</definedName>
    <definedName name="admvo.plantilla" localSheetId="63">#REF!</definedName>
    <definedName name="admvo.plantilla" localSheetId="30">#REF!</definedName>
    <definedName name="admvo.plantilla" localSheetId="42">#REF!</definedName>
    <definedName name="admvo.plantilla" localSheetId="43">#REF!</definedName>
    <definedName name="admvo.plantilla" localSheetId="44">#REF!</definedName>
    <definedName name="admvo.plantilla">#REF!</definedName>
    <definedName name="ADMVO_A" localSheetId="41">#REF!</definedName>
    <definedName name="ADMVO_A" localSheetId="33">#REF!</definedName>
    <definedName name="ADMVO_A" localSheetId="32">#REF!</definedName>
    <definedName name="ADMVO_A" localSheetId="63">#REF!</definedName>
    <definedName name="ADMVO_A" localSheetId="30">#REF!</definedName>
    <definedName name="ADMVO_A" localSheetId="42">#REF!</definedName>
    <definedName name="ADMVO_A" localSheetId="43">#REF!</definedName>
    <definedName name="ADMVO_A" localSheetId="44">#REF!</definedName>
    <definedName name="ADMVO_A">#REF!</definedName>
    <definedName name="AGUIN_Y_P.V." localSheetId="41">#REF!</definedName>
    <definedName name="AGUIN_Y_P.V." localSheetId="33">#REF!</definedName>
    <definedName name="AGUIN_Y_P.V." localSheetId="32">#REF!</definedName>
    <definedName name="AGUIN_Y_P.V." localSheetId="63">#REF!</definedName>
    <definedName name="AGUIN_Y_P.V." localSheetId="30">#REF!</definedName>
    <definedName name="AGUIN_Y_P.V." localSheetId="42">#REF!</definedName>
    <definedName name="AGUIN_Y_P.V." localSheetId="43">#REF!</definedName>
    <definedName name="AGUIN_Y_P.V." localSheetId="44">#REF!</definedName>
    <definedName name="AGUIN_Y_P.V.">#REF!</definedName>
    <definedName name="AÑOFIRMA" localSheetId="41">#REF!</definedName>
    <definedName name="AÑOFIRMA" localSheetId="42">#REF!</definedName>
    <definedName name="AÑOFIRMA" localSheetId="43">#REF!</definedName>
    <definedName name="AÑOFIRMA" localSheetId="44">#REF!</definedName>
    <definedName name="AÑOFIRMA">#REF!</definedName>
    <definedName name="apolo" localSheetId="41">#REF!</definedName>
    <definedName name="apolo" localSheetId="42">#REF!</definedName>
    <definedName name="apolo" localSheetId="43">#REF!</definedName>
    <definedName name="apolo" localSheetId="44">#REF!</definedName>
    <definedName name="apolo">#REF!</definedName>
    <definedName name="Área" localSheetId="41">#REF!</definedName>
    <definedName name="Área" localSheetId="33">#REF!</definedName>
    <definedName name="Área" localSheetId="32">#REF!</definedName>
    <definedName name="Área" localSheetId="63">#REF!</definedName>
    <definedName name="Área" localSheetId="30">#REF!</definedName>
    <definedName name="Área" localSheetId="42">#REF!</definedName>
    <definedName name="Área" localSheetId="43">#REF!</definedName>
    <definedName name="Área" localSheetId="44">#REF!</definedName>
    <definedName name="Área">#REF!</definedName>
    <definedName name="_xlnm.Print_Area" localSheetId="9">'% de Admisión'!$A$4:$Q$21</definedName>
    <definedName name="_xlnm.Print_Area" localSheetId="10">'% de Admisión por sexo'!$A$2:$T$2</definedName>
    <definedName name="_xlnm.Print_Area" localSheetId="16">'% de Primer Ingreso por sexo'!$A$2:$T$2</definedName>
    <definedName name="_xlnm.Print_Area" localSheetId="15">'% Primer Ingreso'!$A$5:$Q$22</definedName>
    <definedName name="_xlnm.Print_Area" localSheetId="54">'Actividades deportivas'!#REF!</definedName>
    <definedName name="_xlnm.Print_Area" localSheetId="7">Admisión!$A$5:$Q$22</definedName>
    <definedName name="_xlnm.Print_Area" localSheetId="8">'Admisión por sexo'!$A$2:$T$2</definedName>
    <definedName name="_xlnm.Print_Area" localSheetId="19">'Alumnado Activo'!#REF!</definedName>
    <definedName name="_xlnm.Print_Area" localSheetId="20">'Alumnado Activo por sexo'!$A$2:$T$2</definedName>
    <definedName name="_xlnm.Print_Area" localSheetId="5">Aspirantes!$A$4:$Q$21</definedName>
    <definedName name="_xlnm.Print_Area" localSheetId="6">'Aspirantes por sexo'!$A$2:$T$2</definedName>
    <definedName name="_xlnm.Print_Area" localSheetId="22">Bajas!$A$6:$U$6</definedName>
    <definedName name="_xlnm.Print_Area" localSheetId="36">'Definitivos x categoría'!$A$2:$BI$11</definedName>
    <definedName name="_xlnm.Print_Area" localSheetId="38">'Definitivos x género'!$A$2:$AF$8</definedName>
    <definedName name="_xlnm.Print_Area" localSheetId="37">'Definitivos x grado'!$A$2:$BB$10</definedName>
    <definedName name="_xlnm.Print_Area" localSheetId="74">'Difusión cultural'!$B$1:$E$3</definedName>
    <definedName name="_xlnm.Print_Area" localSheetId="24">Egreso!$A$2:$B$24</definedName>
    <definedName name="_xlnm.Print_Area" localSheetId="1">Índice!$C$1:$J$46</definedName>
    <definedName name="_xlnm.Print_Area" localSheetId="17">Matrícula!$A$5:$Q$22</definedName>
    <definedName name="_xlnm.Print_Area" localSheetId="18">'Matrícula por sexo'!$A$2:$T$2</definedName>
    <definedName name="_xlnm.Print_Area" localSheetId="13">'Primer Ingreso'!$A$4:$Q$21</definedName>
    <definedName name="_xlnm.Print_Area" localSheetId="14">'Primer Ingreso por sexo'!$A$2:$T$2</definedName>
    <definedName name="_xlnm.Print_Area" localSheetId="53">'Recursos Ext'!$A$2:$F$36</definedName>
    <definedName name="_xlnm.Print_Area" localSheetId="29">Titulación!$A$2:$B$23</definedName>
    <definedName name="_xlnm.Print_Area" localSheetId="28">'Trimestres para egresar'!$A$2:$B$10</definedName>
    <definedName name="AS_MON1" localSheetId="41">#REF!</definedName>
    <definedName name="AS_MON1" localSheetId="33">#REF!</definedName>
    <definedName name="AS_MON1" localSheetId="32">#REF!</definedName>
    <definedName name="AS_MON1" localSheetId="63">#REF!</definedName>
    <definedName name="AS_MON1" localSheetId="30">#REF!</definedName>
    <definedName name="AS_MON1" localSheetId="42">#REF!</definedName>
    <definedName name="AS_MON1" localSheetId="43">#REF!</definedName>
    <definedName name="AS_MON1" localSheetId="44">#REF!</definedName>
    <definedName name="AS_MON1">#REF!</definedName>
    <definedName name="AS_MON2" localSheetId="41">#REF!</definedName>
    <definedName name="AS_MON2" localSheetId="33">#REF!</definedName>
    <definedName name="AS_MON2" localSheetId="32">#REF!</definedName>
    <definedName name="AS_MON2" localSheetId="63">#REF!</definedName>
    <definedName name="AS_MON2" localSheetId="30">#REF!</definedName>
    <definedName name="AS_MON2" localSheetId="42">#REF!</definedName>
    <definedName name="AS_MON2" localSheetId="43">#REF!</definedName>
    <definedName name="AS_MON2" localSheetId="44">#REF!</definedName>
    <definedName name="AS_MON2">#REF!</definedName>
    <definedName name="AS_PAR1" localSheetId="41">#REF!</definedName>
    <definedName name="AS_PAR1" localSheetId="33">#REF!</definedName>
    <definedName name="AS_PAR1" localSheetId="32">#REF!</definedName>
    <definedName name="AS_PAR1" localSheetId="63">#REF!</definedName>
    <definedName name="AS_PAR1" localSheetId="30">#REF!</definedName>
    <definedName name="AS_PAR1" localSheetId="42">#REF!</definedName>
    <definedName name="AS_PAR1" localSheetId="43">#REF!</definedName>
    <definedName name="AS_PAR1" localSheetId="44">#REF!</definedName>
    <definedName name="AS_PAR1">#REF!</definedName>
    <definedName name="AS_PAR2" localSheetId="41">#REF!</definedName>
    <definedName name="AS_PAR2" localSheetId="33">#REF!</definedName>
    <definedName name="AS_PAR2" localSheetId="32">#REF!</definedName>
    <definedName name="AS_PAR2" localSheetId="63">#REF!</definedName>
    <definedName name="AS_PAR2" localSheetId="30">#REF!</definedName>
    <definedName name="AS_PAR2" localSheetId="42">#REF!</definedName>
    <definedName name="AS_PAR2" localSheetId="43">#REF!</definedName>
    <definedName name="AS_PAR2" localSheetId="44">#REF!</definedName>
    <definedName name="AS_PAR2">#REF!</definedName>
    <definedName name="AS_PLA1" localSheetId="41">#REF!</definedName>
    <definedName name="AS_PLA1" localSheetId="33">#REF!</definedName>
    <definedName name="AS_PLA1" localSheetId="32">#REF!</definedName>
    <definedName name="AS_PLA1" localSheetId="63">#REF!</definedName>
    <definedName name="AS_PLA1" localSheetId="30">#REF!</definedName>
    <definedName name="AS_PLA1" localSheetId="42">#REF!</definedName>
    <definedName name="AS_PLA1" localSheetId="43">#REF!</definedName>
    <definedName name="AS_PLA1" localSheetId="44">#REF!</definedName>
    <definedName name="AS_PLA1">#REF!</definedName>
    <definedName name="AS_PLA2" localSheetId="41">#REF!</definedName>
    <definedName name="AS_PLA2" localSheetId="33">#REF!</definedName>
    <definedName name="AS_PLA2" localSheetId="32">#REF!</definedName>
    <definedName name="AS_PLA2" localSheetId="63">#REF!</definedName>
    <definedName name="AS_PLA2" localSheetId="30">#REF!</definedName>
    <definedName name="AS_PLA2" localSheetId="42">#REF!</definedName>
    <definedName name="AS_PLA2" localSheetId="43">#REF!</definedName>
    <definedName name="AS_PLA2" localSheetId="44">#REF!</definedName>
    <definedName name="AS_PLA2">#REF!</definedName>
    <definedName name="ASAS" localSheetId="41">'[7]DOCENTES '!#REF!</definedName>
    <definedName name="ASAS" localSheetId="63">'[7]DOCENTES '!#REF!</definedName>
    <definedName name="ASAS" localSheetId="30">'[7]DOCENTES '!#REF!</definedName>
    <definedName name="ASAS" localSheetId="42">'[7]DOCENTES '!#REF!</definedName>
    <definedName name="ASAS" localSheetId="43">'[7]DOCENTES '!#REF!</definedName>
    <definedName name="ASAS" localSheetId="44">'[7]DOCENTES '!#REF!</definedName>
    <definedName name="ASAS">'[7]DOCENTES '!#REF!</definedName>
    <definedName name="ASASASA" localSheetId="41">'[8]32CCG94'!#REF!</definedName>
    <definedName name="ASASASA" localSheetId="63">'[8]32CCG94'!#REF!</definedName>
    <definedName name="ASASASA" localSheetId="30">'[8]32CCG94'!#REF!</definedName>
    <definedName name="ASASASA" localSheetId="42">'[8]32CCG94'!#REF!</definedName>
    <definedName name="ASASASA" localSheetId="43">'[8]32CCG94'!#REF!</definedName>
    <definedName name="ASASASA" localSheetId="44">'[8]32CCG94'!#REF!</definedName>
    <definedName name="ASASASA">'[8]32CCG94'!#REF!</definedName>
    <definedName name="ASS" localSheetId="75">'[5]32CCG94'!#REF!</definedName>
    <definedName name="ASS" localSheetId="41">'[5]32CCG94'!#REF!</definedName>
    <definedName name="ASS" localSheetId="33">'[5]32CCG94'!#REF!</definedName>
    <definedName name="ASS" localSheetId="63">'[5]32CCG94'!#REF!</definedName>
    <definedName name="ASS" localSheetId="30">'[5]32CCG94'!#REF!</definedName>
    <definedName name="ASS" localSheetId="42">'[5]32CCG94'!#REF!</definedName>
    <definedName name="ASS" localSheetId="43">'[5]32CCG94'!#REF!</definedName>
    <definedName name="ASS" localSheetId="44">'[5]32CCG94'!#REF!</definedName>
    <definedName name="ASS">'[5]32CCG94'!#REF!</definedName>
    <definedName name="B" localSheetId="75">'[6]32CCG94'!#REF!</definedName>
    <definedName name="B" localSheetId="41">'[6]32CCG94'!#REF!</definedName>
    <definedName name="B" localSheetId="33">'[6]32CCG94'!#REF!</definedName>
    <definedName name="B" localSheetId="63">'[6]32CCG94'!#REF!</definedName>
    <definedName name="B" localSheetId="30">'[6]32CCG94'!#REF!</definedName>
    <definedName name="B" localSheetId="42">'[6]32CCG94'!#REF!</definedName>
    <definedName name="B" localSheetId="43">'[6]32CCG94'!#REF!</definedName>
    <definedName name="B" localSheetId="44">'[6]32CCG94'!#REF!</definedName>
    <definedName name="B">'[6]32CCG94'!#REF!</definedName>
    <definedName name="BASE_ACTUAL" localSheetId="41">#REF!</definedName>
    <definedName name="BASE_ACTUAL" localSheetId="33">#REF!</definedName>
    <definedName name="BASE_ACTUAL" localSheetId="32">#REF!</definedName>
    <definedName name="BASE_ACTUAL" localSheetId="63">#REF!</definedName>
    <definedName name="BASE_ACTUAL" localSheetId="30">#REF!</definedName>
    <definedName name="BASE_ACTUAL" localSheetId="42">#REF!</definedName>
    <definedName name="BASE_ACTUAL" localSheetId="43">#REF!</definedName>
    <definedName name="BASE_ACTUAL" localSheetId="44">#REF!</definedName>
    <definedName name="BASE_ACTUAL">#REF!</definedName>
    <definedName name="BASE_INCREMENTO" localSheetId="41">#REF!</definedName>
    <definedName name="BASE_INCREMENTO" localSheetId="33">#REF!</definedName>
    <definedName name="BASE_INCREMENTO" localSheetId="32">#REF!</definedName>
    <definedName name="BASE_INCREMENTO" localSheetId="63">#REF!</definedName>
    <definedName name="BASE_INCREMENTO" localSheetId="30">#REF!</definedName>
    <definedName name="BASE_INCREMENTO" localSheetId="42">#REF!</definedName>
    <definedName name="BASE_INCREMENTO" localSheetId="43">#REF!</definedName>
    <definedName name="BASE_INCREMENTO" localSheetId="44">#REF!</definedName>
    <definedName name="BASE_INCREMENTO">#REF!</definedName>
    <definedName name="_xlnm.Database" localSheetId="41">#REF!</definedName>
    <definedName name="_xlnm.Database" localSheetId="33">#REF!</definedName>
    <definedName name="_xlnm.Database" localSheetId="32">#REF!</definedName>
    <definedName name="_xlnm.Database" localSheetId="63">#REF!</definedName>
    <definedName name="_xlnm.Database" localSheetId="30">#REF!</definedName>
    <definedName name="_xlnm.Database" localSheetId="42">#REF!</definedName>
    <definedName name="_xlnm.Database" localSheetId="43">#REF!</definedName>
    <definedName name="_xlnm.Database" localSheetId="44">#REF!</definedName>
    <definedName name="_xlnm.Database">#REF!</definedName>
    <definedName name="BBBBBBBBBBBBBBBB" localSheetId="75">'[9]32CCG94'!#REF!</definedName>
    <definedName name="BBBBBBBBBBBBBBBB" localSheetId="41">'[9]32CCG94'!#REF!</definedName>
    <definedName name="BBBBBBBBBBBBBBBB" localSheetId="33">'[9]32CCG94'!#REF!</definedName>
    <definedName name="BBBBBBBBBBBBBBBB" localSheetId="63">'[9]32CCG94'!#REF!</definedName>
    <definedName name="BBBBBBBBBBBBBBBB" localSheetId="30">'[9]32CCG94'!#REF!</definedName>
    <definedName name="BBBBBBBBBBBBBBBB" localSheetId="42">'[9]32CCG94'!#REF!</definedName>
    <definedName name="BBBBBBBBBBBBBBBB" localSheetId="43">'[9]32CCG94'!#REF!</definedName>
    <definedName name="BBBBBBBBBBBBBBBB" localSheetId="44">'[9]32CCG94'!#REF!</definedName>
    <definedName name="BBBBBBBBBBBBBBBB">'[9]32CCG94'!#REF!</definedName>
    <definedName name="BJ" localSheetId="75">'[10]32CCG94'!#REF!</definedName>
    <definedName name="BJ" localSheetId="41">'[10]32CCG94'!#REF!</definedName>
    <definedName name="BJ" localSheetId="33">'[10]32CCG94'!#REF!</definedName>
    <definedName name="BJ" localSheetId="63">'[10]32CCG94'!#REF!</definedName>
    <definedName name="BJ" localSheetId="30">'[10]32CCG94'!#REF!</definedName>
    <definedName name="BJ" localSheetId="42">'[10]32CCG94'!#REF!</definedName>
    <definedName name="BJ" localSheetId="43">'[10]32CCG94'!#REF!</definedName>
    <definedName name="BJ" localSheetId="44">'[10]32CCG94'!#REF!</definedName>
    <definedName name="BJ">'[10]32CCG94'!#REF!</definedName>
    <definedName name="camp1" localSheetId="41">#REF!</definedName>
    <definedName name="camp1" localSheetId="33">#REF!</definedName>
    <definedName name="camp1" localSheetId="32">#REF!</definedName>
    <definedName name="camp1" localSheetId="63">#REF!</definedName>
    <definedName name="camp1" localSheetId="30">#REF!</definedName>
    <definedName name="camp1" localSheetId="42">#REF!</definedName>
    <definedName name="camp1" localSheetId="43">#REF!</definedName>
    <definedName name="camp1" localSheetId="44">#REF!</definedName>
    <definedName name="camp1">#REF!</definedName>
    <definedName name="camp2" localSheetId="41">#REF!</definedName>
    <definedName name="camp2" localSheetId="33">#REF!</definedName>
    <definedName name="camp2" localSheetId="32">#REF!</definedName>
    <definedName name="camp2" localSheetId="63">#REF!</definedName>
    <definedName name="camp2" localSheetId="30">#REF!</definedName>
    <definedName name="camp2" localSheetId="42">#REF!</definedName>
    <definedName name="camp2" localSheetId="43">#REF!</definedName>
    <definedName name="camp2" localSheetId="44">#REF!</definedName>
    <definedName name="camp2">#REF!</definedName>
    <definedName name="categoria" localSheetId="41">'[7]DOCENTES '!#REF!</definedName>
    <definedName name="categoria" localSheetId="63">'[7]DOCENTES '!#REF!</definedName>
    <definedName name="categoria" localSheetId="30">'[7]DOCENTES '!#REF!</definedName>
    <definedName name="categoria" localSheetId="42">'[7]DOCENTES '!#REF!</definedName>
    <definedName name="categoria" localSheetId="43">'[7]DOCENTES '!#REF!</definedName>
    <definedName name="categoria" localSheetId="44">'[7]DOCENTES '!#REF!</definedName>
    <definedName name="categoria">'[7]DOCENTES '!#REF!</definedName>
    <definedName name="CATINST">'[11]MAT-CATINST-11'!$A$3:$D$114</definedName>
    <definedName name="CATINST25">'[11]MAT-CATINST-25'!$A$3:$C$89</definedName>
    <definedName name="CATINST33">'[11]MAT-CATINST-33'!$A$3:$C$101</definedName>
    <definedName name="cc" localSheetId="41" hidden="1">#REF!</definedName>
    <definedName name="cc" localSheetId="33" hidden="1">#REF!</definedName>
    <definedName name="cc" localSheetId="32" hidden="1">#REF!</definedName>
    <definedName name="cc" localSheetId="63" hidden="1">#REF!</definedName>
    <definedName name="cc" localSheetId="30" hidden="1">#REF!</definedName>
    <definedName name="cc" localSheetId="42" hidden="1">#REF!</definedName>
    <definedName name="cc" localSheetId="43" hidden="1">#REF!</definedName>
    <definedName name="cc" localSheetId="44" hidden="1">#REF!</definedName>
    <definedName name="cc" localSheetId="62" hidden="1">#REF!</definedName>
    <definedName name="cc" hidden="1">#REF!</definedName>
    <definedName name="CCCCCCCCCCCCC" localSheetId="75">'[9]32CCG94'!#REF!</definedName>
    <definedName name="CCCCCCCCCCCCC" localSheetId="41">'[9]32CCG94'!#REF!</definedName>
    <definedName name="CCCCCCCCCCCCC" localSheetId="33">'[9]32CCG94'!#REF!</definedName>
    <definedName name="CCCCCCCCCCCCC" localSheetId="63">'[9]32CCG94'!#REF!</definedName>
    <definedName name="CCCCCCCCCCCCC" localSheetId="30">'[9]32CCG94'!#REF!</definedName>
    <definedName name="CCCCCCCCCCCCC" localSheetId="42">'[9]32CCG94'!#REF!</definedName>
    <definedName name="CCCCCCCCCCCCC" localSheetId="43">'[9]32CCG94'!#REF!</definedName>
    <definedName name="CCCCCCCCCCCCC" localSheetId="44">'[9]32CCG94'!#REF!</definedName>
    <definedName name="CCCCCCCCCCCCC">'[9]32CCG94'!#REF!</definedName>
    <definedName name="CCCCCCCCCCCCCCCCCCCC" localSheetId="75">#REF!</definedName>
    <definedName name="CCCCCCCCCCCCCCCCCCCC" localSheetId="41">#REF!</definedName>
    <definedName name="CCCCCCCCCCCCCCCCCCCC" localSheetId="33">#REF!</definedName>
    <definedName name="CCCCCCCCCCCCCCCCCCCC" localSheetId="32">#REF!</definedName>
    <definedName name="CCCCCCCCCCCCCCCCCCCC" localSheetId="63">#REF!</definedName>
    <definedName name="CCCCCCCCCCCCCCCCCCCC" localSheetId="30">#REF!</definedName>
    <definedName name="CCCCCCCCCCCCCCCCCCCC" localSheetId="42">#REF!</definedName>
    <definedName name="CCCCCCCCCCCCCCCCCCCC" localSheetId="43">#REF!</definedName>
    <definedName name="CCCCCCCCCCCCCCCCCCCC" localSheetId="44">#REF!</definedName>
    <definedName name="CCCCCCCCCCCCCCCCCCCC">#REF!</definedName>
    <definedName name="cd" localSheetId="75">'[12]32CCG94'!#REF!</definedName>
    <definedName name="cd" localSheetId="41">'[12]32CCG94'!#REF!</definedName>
    <definedName name="cd" localSheetId="63">'[12]32CCG94'!#REF!</definedName>
    <definedName name="cd" localSheetId="30">'[12]32CCG94'!#REF!</definedName>
    <definedName name="cd" localSheetId="42">'[12]32CCG94'!#REF!</definedName>
    <definedName name="cd" localSheetId="43">'[12]32CCG94'!#REF!</definedName>
    <definedName name="cd" localSheetId="44">'[12]32CCG94'!#REF!</definedName>
    <definedName name="cd">'[12]32CCG94'!#REF!</definedName>
    <definedName name="cero" localSheetId="75">#REF!</definedName>
    <definedName name="cero" localSheetId="41">#REF!</definedName>
    <definedName name="cero" localSheetId="33">#REF!</definedName>
    <definedName name="cero" localSheetId="32">#REF!</definedName>
    <definedName name="cero" localSheetId="63">#REF!</definedName>
    <definedName name="cero" localSheetId="30">#REF!</definedName>
    <definedName name="cero" localSheetId="42">#REF!</definedName>
    <definedName name="cero" localSheetId="43">#REF!</definedName>
    <definedName name="cero" localSheetId="44">#REF!</definedName>
    <definedName name="cero">#REF!</definedName>
    <definedName name="CETI" localSheetId="75">[2]Hoja1!$B$365:$J$372</definedName>
    <definedName name="CETI" localSheetId="33">[2]Hoja1!$B$365:$J$372</definedName>
    <definedName name="CETI" localSheetId="32">[2]Hoja1!$B$365:$J$372</definedName>
    <definedName name="CETI" localSheetId="63">[2]Hoja1!$B$365:$J$372</definedName>
    <definedName name="CETI" localSheetId="74">[2]Hoja1!$B$365:$J$372</definedName>
    <definedName name="CETI" localSheetId="21">[2]Hoja1!$B$365:$J$372</definedName>
    <definedName name="CETI">[13]Hoja1!$B$365:$J$372</definedName>
    <definedName name="CG" localSheetId="41">#REF!</definedName>
    <definedName name="CG" localSheetId="33">#REF!</definedName>
    <definedName name="CG" localSheetId="32">#REF!</definedName>
    <definedName name="CG" localSheetId="63">#REF!</definedName>
    <definedName name="CG" localSheetId="30">#REF!</definedName>
    <definedName name="CG" localSheetId="42">#REF!</definedName>
    <definedName name="CG" localSheetId="43">#REF!</definedName>
    <definedName name="CG" localSheetId="44">#REF!</definedName>
    <definedName name="CG">#REF!</definedName>
    <definedName name="chih1" localSheetId="41">#REF!</definedName>
    <definedName name="chih1" localSheetId="33">#REF!</definedName>
    <definedName name="chih1" localSheetId="32">#REF!</definedName>
    <definedName name="chih1" localSheetId="63">#REF!</definedName>
    <definedName name="chih1" localSheetId="30">#REF!</definedName>
    <definedName name="chih1" localSheetId="42">#REF!</definedName>
    <definedName name="chih1" localSheetId="43">#REF!</definedName>
    <definedName name="chih1" localSheetId="44">#REF!</definedName>
    <definedName name="chih1">#REF!</definedName>
    <definedName name="chih2" localSheetId="41">#REF!</definedName>
    <definedName name="chih2" localSheetId="33">#REF!</definedName>
    <definedName name="chih2" localSheetId="32">#REF!</definedName>
    <definedName name="chih2" localSheetId="63">#REF!</definedName>
    <definedName name="chih2" localSheetId="30">#REF!</definedName>
    <definedName name="chih2" localSheetId="42">#REF!</definedName>
    <definedName name="chih2" localSheetId="43">#REF!</definedName>
    <definedName name="chih2" localSheetId="44">#REF!</definedName>
    <definedName name="chih2">#REF!</definedName>
    <definedName name="chis1" localSheetId="41">#REF!</definedName>
    <definedName name="chis1" localSheetId="33">#REF!</definedName>
    <definedName name="chis1" localSheetId="32">#REF!</definedName>
    <definedName name="chis1" localSheetId="63">#REF!</definedName>
    <definedName name="chis1" localSheetId="30">#REF!</definedName>
    <definedName name="chis1" localSheetId="42">#REF!</definedName>
    <definedName name="chis1" localSheetId="43">#REF!</definedName>
    <definedName name="chis1" localSheetId="44">#REF!</definedName>
    <definedName name="chis1">#REF!</definedName>
    <definedName name="chis2" localSheetId="41">#REF!</definedName>
    <definedName name="chis2" localSheetId="33">#REF!</definedName>
    <definedName name="chis2" localSheetId="32">#REF!</definedName>
    <definedName name="chis2" localSheetId="63">#REF!</definedName>
    <definedName name="chis2" localSheetId="30">#REF!</definedName>
    <definedName name="chis2" localSheetId="42">#REF!</definedName>
    <definedName name="chis2" localSheetId="43">#REF!</definedName>
    <definedName name="chis2" localSheetId="44">#REF!</definedName>
    <definedName name="chis2">#REF!</definedName>
    <definedName name="CIEA" localSheetId="75">[2]Hoja1!$B$331:$J$342</definedName>
    <definedName name="CIEA" localSheetId="33">[2]Hoja1!$B$331:$J$342</definedName>
    <definedName name="CIEA" localSheetId="32">[2]Hoja1!$B$331:$J$342</definedName>
    <definedName name="CIEA" localSheetId="63">[2]Hoja1!$B$331:$J$342</definedName>
    <definedName name="CIEA" localSheetId="74">[2]Hoja1!$B$331:$J$342</definedName>
    <definedName name="CIEA" localSheetId="21">[2]Hoja1!$B$331:$J$342</definedName>
    <definedName name="CIEA">[13]Hoja1!$B$331:$J$342</definedName>
    <definedName name="CLASIFICACION" localSheetId="41">#REF!</definedName>
    <definedName name="CLASIFICACION" localSheetId="42">#REF!</definedName>
    <definedName name="CLASIFICACION" localSheetId="43">#REF!</definedName>
    <definedName name="CLASIFICACION" localSheetId="44">#REF!</definedName>
    <definedName name="CLASIFICACION">#REF!</definedName>
    <definedName name="coah1" localSheetId="41">#REF!</definedName>
    <definedName name="coah1" localSheetId="33">#REF!</definedName>
    <definedName name="coah1" localSheetId="32">#REF!</definedName>
    <definedName name="coah1" localSheetId="63">#REF!</definedName>
    <definedName name="coah1" localSheetId="30">#REF!</definedName>
    <definedName name="coah1" localSheetId="42">#REF!</definedName>
    <definedName name="coah1" localSheetId="43">#REF!</definedName>
    <definedName name="coah1" localSheetId="44">#REF!</definedName>
    <definedName name="coah1">#REF!</definedName>
    <definedName name="coah2" localSheetId="41">#REF!</definedName>
    <definedName name="coah2" localSheetId="33">#REF!</definedName>
    <definedName name="coah2" localSheetId="32">#REF!</definedName>
    <definedName name="coah2" localSheetId="63">#REF!</definedName>
    <definedName name="coah2" localSheetId="30">#REF!</definedName>
    <definedName name="coah2" localSheetId="42">#REF!</definedName>
    <definedName name="coah2" localSheetId="43">#REF!</definedName>
    <definedName name="coah2" localSheetId="44">#REF!</definedName>
    <definedName name="coah2">#REF!</definedName>
    <definedName name="COFAA" localSheetId="75">[2]Hoja1!$B$322:$J$327</definedName>
    <definedName name="COFAA" localSheetId="33">[2]Hoja1!$B$322:$J$327</definedName>
    <definedName name="COFAA" localSheetId="32">[2]Hoja1!$B$322:$J$327</definedName>
    <definedName name="COFAA" localSheetId="63">[2]Hoja1!$B$322:$J$327</definedName>
    <definedName name="COFAA" localSheetId="74">[2]Hoja1!$B$322:$J$327</definedName>
    <definedName name="COFAA" localSheetId="21">[2]Hoja1!$B$322:$J$327</definedName>
    <definedName name="COFAA">[13]Hoja1!$B$322:$J$327</definedName>
    <definedName name="CONALEP" localSheetId="75">[13]Hoja1!$B$346:$J$361</definedName>
    <definedName name="CONALEP" localSheetId="33">[13]Hoja1!$B$346:$J$361</definedName>
    <definedName name="CONALEP" localSheetId="32">[13]Hoja1!$B$346:$J$361</definedName>
    <definedName name="CONALEP" localSheetId="63">[13]Hoja1!$B$346:$J$361</definedName>
    <definedName name="CONALEP" localSheetId="74">[13]Hoja1!$B$346:$J$361</definedName>
    <definedName name="CONALEP" localSheetId="21">[13]Hoja1!$B$346:$J$361</definedName>
    <definedName name="CONALEP">[14]Hoja1!$B$346:$J$361</definedName>
    <definedName name="CRIS" localSheetId="41">#REF!</definedName>
    <definedName name="CRIS" localSheetId="33">#REF!</definedName>
    <definedName name="CRIS" localSheetId="32">#REF!</definedName>
    <definedName name="CRIS" localSheetId="63">#REF!</definedName>
    <definedName name="CRIS" localSheetId="30">#REF!</definedName>
    <definedName name="CRIS" localSheetId="42">#REF!</definedName>
    <definedName name="CRIS" localSheetId="43">#REF!</definedName>
    <definedName name="CRIS" localSheetId="44">#REF!</definedName>
    <definedName name="CRIS">#REF!</definedName>
    <definedName name="cuadro" localSheetId="75">[2]Ac02acV2!$A$1:$AY$1139</definedName>
    <definedName name="cuadro" localSheetId="33">[2]Ac02acV2!$A$1:$AY$1139</definedName>
    <definedName name="cuadro" localSheetId="32">[2]Ac02acV2!$A$1:$AY$1139</definedName>
    <definedName name="cuadro" localSheetId="63">[2]Ac02acV2!$A$1:$AY$1139</definedName>
    <definedName name="cuadro" localSheetId="74">[2]Ac02acV2!$A$1:$AY$1139</definedName>
    <definedName name="cuadro" localSheetId="21">[2]Ac02acV2!$A$1:$AY$1139</definedName>
    <definedName name="cuadro">[15]Ac02acV2!$A$1:$AY$1139</definedName>
    <definedName name="d" localSheetId="41">#REF!</definedName>
    <definedName name="d" localSheetId="33">#REF!</definedName>
    <definedName name="d" localSheetId="32">#REF!</definedName>
    <definedName name="d" localSheetId="63">#REF!</definedName>
    <definedName name="d" localSheetId="30">#REF!</definedName>
    <definedName name="d" localSheetId="42">#REF!</definedName>
    <definedName name="d" localSheetId="43">#REF!</definedName>
    <definedName name="d" localSheetId="44">#REF!</definedName>
    <definedName name="d">#REF!</definedName>
    <definedName name="d_f1" localSheetId="41">#REF!</definedName>
    <definedName name="d_f1" localSheetId="33">#REF!</definedName>
    <definedName name="d_f1" localSheetId="32">#REF!</definedName>
    <definedName name="d_f1" localSheetId="63">#REF!</definedName>
    <definedName name="d_f1" localSheetId="30">#REF!</definedName>
    <definedName name="d_f1" localSheetId="42">#REF!</definedName>
    <definedName name="d_f1" localSheetId="43">#REF!</definedName>
    <definedName name="d_f1" localSheetId="44">#REF!</definedName>
    <definedName name="d_f1">#REF!</definedName>
    <definedName name="d_f2" localSheetId="41">#REF!</definedName>
    <definedName name="d_f2" localSheetId="33">#REF!</definedName>
    <definedName name="d_f2" localSheetId="32">#REF!</definedName>
    <definedName name="d_f2" localSheetId="63">#REF!</definedName>
    <definedName name="d_f2" localSheetId="30">#REF!</definedName>
    <definedName name="d_f2" localSheetId="42">#REF!</definedName>
    <definedName name="d_f2" localSheetId="43">#REF!</definedName>
    <definedName name="d_f2" localSheetId="44">#REF!</definedName>
    <definedName name="d_f2">#REF!</definedName>
    <definedName name="dd" localSheetId="75">'[10]32CCG94'!#REF!</definedName>
    <definedName name="dd" localSheetId="41">'[10]32CCG94'!#REF!</definedName>
    <definedName name="dd" localSheetId="33">'[10]32CCG94'!#REF!</definedName>
    <definedName name="dd" localSheetId="63">'[10]32CCG94'!#REF!</definedName>
    <definedName name="dd" localSheetId="30">'[10]32CCG94'!#REF!</definedName>
    <definedName name="dd" localSheetId="42">'[10]32CCG94'!#REF!</definedName>
    <definedName name="dd" localSheetId="43">'[10]32CCG94'!#REF!</definedName>
    <definedName name="dd" localSheetId="44">'[10]32CCG94'!#REF!</definedName>
    <definedName name="dd">'[10]32CCG94'!#REF!</definedName>
    <definedName name="DEL" localSheetId="75">'[5]32CCG94'!#REF!</definedName>
    <definedName name="DEL" localSheetId="41">'[5]32CCG94'!#REF!</definedName>
    <definedName name="DEL" localSheetId="33">'[5]32CCG94'!#REF!</definedName>
    <definedName name="DEL" localSheetId="63">'[5]32CCG94'!#REF!</definedName>
    <definedName name="DEL" localSheetId="30">'[5]32CCG94'!#REF!</definedName>
    <definedName name="DEL" localSheetId="42">'[5]32CCG94'!#REF!</definedName>
    <definedName name="DEL" localSheetId="43">'[5]32CCG94'!#REF!</definedName>
    <definedName name="DEL" localSheetId="44">'[5]32CCG94'!#REF!</definedName>
    <definedName name="DEL">'[5]32CCG94'!#REF!</definedName>
    <definedName name="DEPARTAMENTO" localSheetId="41">#REF!</definedName>
    <definedName name="DEPARTAMENTO" localSheetId="42">#REF!</definedName>
    <definedName name="DEPARTAMENTO" localSheetId="43">#REF!</definedName>
    <definedName name="DEPARTAMENTO" localSheetId="44">#REF!</definedName>
    <definedName name="DEPARTAMENTO">#REF!</definedName>
    <definedName name="despadmvo" localSheetId="41">#REF!</definedName>
    <definedName name="despadmvo" localSheetId="33">#REF!</definedName>
    <definedName name="despadmvo" localSheetId="32">#REF!</definedName>
    <definedName name="despadmvo" localSheetId="63">#REF!</definedName>
    <definedName name="despadmvo" localSheetId="30">#REF!</definedName>
    <definedName name="despadmvo" localSheetId="42">#REF!</definedName>
    <definedName name="despadmvo" localSheetId="43">#REF!</definedName>
    <definedName name="despadmvo" localSheetId="44">#REF!</definedName>
    <definedName name="despadmvo">#REF!</definedName>
    <definedName name="despdoc" localSheetId="41">#REF!</definedName>
    <definedName name="despdoc" localSheetId="33">#REF!</definedName>
    <definedName name="despdoc" localSheetId="32">#REF!</definedName>
    <definedName name="despdoc" localSheetId="63">#REF!</definedName>
    <definedName name="despdoc" localSheetId="30">#REF!</definedName>
    <definedName name="despdoc" localSheetId="42">#REF!</definedName>
    <definedName name="despdoc" localSheetId="43">#REF!</definedName>
    <definedName name="despdoc" localSheetId="44">#REF!</definedName>
    <definedName name="despdoc">#REF!</definedName>
    <definedName name="didactico" localSheetId="41">#REF!</definedName>
    <definedName name="didactico" localSheetId="33">#REF!</definedName>
    <definedName name="didactico" localSheetId="32">#REF!</definedName>
    <definedName name="didactico" localSheetId="63">#REF!</definedName>
    <definedName name="didactico" localSheetId="30">#REF!</definedName>
    <definedName name="didactico" localSheetId="42">#REF!</definedName>
    <definedName name="didactico" localSheetId="43">#REF!</definedName>
    <definedName name="didactico" localSheetId="44">#REF!</definedName>
    <definedName name="didactico">#REF!</definedName>
    <definedName name="docentes" localSheetId="41">#REF!</definedName>
    <definedName name="docentes" localSheetId="33">#REF!</definedName>
    <definedName name="docentes" localSheetId="32">#REF!</definedName>
    <definedName name="docentes" localSheetId="63">#REF!</definedName>
    <definedName name="docentes" localSheetId="30">#REF!</definedName>
    <definedName name="docentes" localSheetId="42">#REF!</definedName>
    <definedName name="docentes" localSheetId="43">#REF!</definedName>
    <definedName name="docentes" localSheetId="44">#REF!</definedName>
    <definedName name="docentes">#REF!</definedName>
    <definedName name="dse" localSheetId="75">'[6]32CCG94'!#REF!</definedName>
    <definedName name="dse" localSheetId="41">'[6]32CCG94'!#REF!</definedName>
    <definedName name="dse" localSheetId="33">'[6]32CCG94'!#REF!</definedName>
    <definedName name="dse" localSheetId="63">'[6]32CCG94'!#REF!</definedName>
    <definedName name="dse" localSheetId="30">'[6]32CCG94'!#REF!</definedName>
    <definedName name="dse" localSheetId="42">'[6]32CCG94'!#REF!</definedName>
    <definedName name="dse" localSheetId="43">'[6]32CCG94'!#REF!</definedName>
    <definedName name="dse" localSheetId="44">'[6]32CCG94'!#REF!</definedName>
    <definedName name="dse">'[6]32CCG94'!#REF!</definedName>
    <definedName name="e" localSheetId="41">#REF!</definedName>
    <definedName name="e" localSheetId="33">#REF!</definedName>
    <definedName name="e" localSheetId="32">#REF!</definedName>
    <definedName name="e" localSheetId="63">#REF!</definedName>
    <definedName name="e" localSheetId="30">#REF!</definedName>
    <definedName name="e" localSheetId="42">#REF!</definedName>
    <definedName name="e" localSheetId="43">#REF!</definedName>
    <definedName name="e" localSheetId="44">#REF!</definedName>
    <definedName name="e">#REF!</definedName>
    <definedName name="Economico">[16]rangos!$B$2:$B$34</definedName>
    <definedName name="eeeee" localSheetId="41">#REF!</definedName>
    <definedName name="eeeee" localSheetId="42">#REF!</definedName>
    <definedName name="eeeee" localSheetId="43">#REF!</definedName>
    <definedName name="eeeee" localSheetId="44">#REF!</definedName>
    <definedName name="eeeee">#REF!</definedName>
    <definedName name="estatuso" localSheetId="41">'[7]DOCENTES '!#REF!</definedName>
    <definedName name="estatuso" localSheetId="63">'[7]DOCENTES '!#REF!</definedName>
    <definedName name="estatuso" localSheetId="30">'[7]DOCENTES '!#REF!</definedName>
    <definedName name="estatuso" localSheetId="42">'[7]DOCENTES '!#REF!</definedName>
    <definedName name="estatuso" localSheetId="43">'[7]DOCENTES '!#REF!</definedName>
    <definedName name="estatuso" localSheetId="44">'[7]DOCENTES '!#REF!</definedName>
    <definedName name="estatuso">'[7]DOCENTES '!#REF!</definedName>
    <definedName name="ET" localSheetId="41">#REF!</definedName>
    <definedName name="ET" localSheetId="33">#REF!</definedName>
    <definedName name="ET" localSheetId="32">#REF!</definedName>
    <definedName name="ET" localSheetId="63">#REF!</definedName>
    <definedName name="ET" localSheetId="30">#REF!</definedName>
    <definedName name="ET" localSheetId="42">#REF!</definedName>
    <definedName name="ET" localSheetId="43">#REF!</definedName>
    <definedName name="ET" localSheetId="44">#REF!</definedName>
    <definedName name="ET">#REF!</definedName>
    <definedName name="ETZII" localSheetId="41">#REF!</definedName>
    <definedName name="ETZII" localSheetId="33">#REF!</definedName>
    <definedName name="ETZII" localSheetId="32">#REF!</definedName>
    <definedName name="ETZII" localSheetId="63">#REF!</definedName>
    <definedName name="ETZII" localSheetId="30">#REF!</definedName>
    <definedName name="ETZII" localSheetId="42">#REF!</definedName>
    <definedName name="ETZII" localSheetId="43">#REF!</definedName>
    <definedName name="ETZII" localSheetId="44">#REF!</definedName>
    <definedName name="ETZII">#REF!</definedName>
    <definedName name="ETZIII" localSheetId="41">#REF!</definedName>
    <definedName name="ETZIII" localSheetId="33">#REF!</definedName>
    <definedName name="ETZIII" localSheetId="32">#REF!</definedName>
    <definedName name="ETZIII" localSheetId="63">#REF!</definedName>
    <definedName name="ETZIII" localSheetId="30">#REF!</definedName>
    <definedName name="ETZIII" localSheetId="42">#REF!</definedName>
    <definedName name="ETZIII" localSheetId="43">#REF!</definedName>
    <definedName name="ETZIII" localSheetId="44">#REF!</definedName>
    <definedName name="ETZIII">#REF!</definedName>
    <definedName name="FRT" localSheetId="75">'[9]32CCG94'!#REF!</definedName>
    <definedName name="FRT" localSheetId="41">'[9]32CCG94'!#REF!</definedName>
    <definedName name="FRT" localSheetId="33">'[9]32CCG94'!#REF!</definedName>
    <definedName name="FRT" localSheetId="63">'[9]32CCG94'!#REF!</definedName>
    <definedName name="FRT" localSheetId="30">'[9]32CCG94'!#REF!</definedName>
    <definedName name="FRT" localSheetId="42">'[9]32CCG94'!#REF!</definedName>
    <definedName name="FRT" localSheetId="43">'[9]32CCG94'!#REF!</definedName>
    <definedName name="FRT" localSheetId="44">'[9]32CCG94'!#REF!</definedName>
    <definedName name="FRT">'[9]32CCG94'!#REF!</definedName>
    <definedName name="g" localSheetId="41">#REF!</definedName>
    <definedName name="g" localSheetId="33">#REF!</definedName>
    <definedName name="g" localSheetId="32">#REF!</definedName>
    <definedName name="g" localSheetId="63">#REF!</definedName>
    <definedName name="g" localSheetId="30">#REF!</definedName>
    <definedName name="g" localSheetId="42">#REF!</definedName>
    <definedName name="g" localSheetId="43">#REF!</definedName>
    <definedName name="g" localSheetId="44">#REF!</definedName>
    <definedName name="g">#REF!</definedName>
    <definedName name="GG" localSheetId="41" hidden="1">#REF!</definedName>
    <definedName name="GG" localSheetId="33" hidden="1">#REF!</definedName>
    <definedName name="GG" localSheetId="32" hidden="1">#REF!</definedName>
    <definedName name="GG" localSheetId="63" hidden="1">#REF!</definedName>
    <definedName name="GG" localSheetId="30" hidden="1">#REF!</definedName>
    <definedName name="GG" localSheetId="42" hidden="1">#REF!</definedName>
    <definedName name="GG" localSheetId="43" hidden="1">#REF!</definedName>
    <definedName name="GG" localSheetId="44" hidden="1">#REF!</definedName>
    <definedName name="GG" localSheetId="62" hidden="1">#REF!</definedName>
    <definedName name="GG" hidden="1">#REF!</definedName>
    <definedName name="GMM_MON1" localSheetId="41">#REF!</definedName>
    <definedName name="GMM_MON1" localSheetId="33">#REF!</definedName>
    <definedName name="GMM_MON1" localSheetId="32">#REF!</definedName>
    <definedName name="GMM_MON1" localSheetId="63">#REF!</definedName>
    <definedName name="GMM_MON1" localSheetId="30">#REF!</definedName>
    <definedName name="GMM_MON1" localSheetId="42">#REF!</definedName>
    <definedName name="GMM_MON1" localSheetId="43">#REF!</definedName>
    <definedName name="GMM_MON1" localSheetId="44">#REF!</definedName>
    <definedName name="GMM_MON1">#REF!</definedName>
    <definedName name="GMM_MON2" localSheetId="41">#REF!</definedName>
    <definedName name="GMM_MON2" localSheetId="33">#REF!</definedName>
    <definedName name="GMM_MON2" localSheetId="32">#REF!</definedName>
    <definedName name="GMM_MON2" localSheetId="63">#REF!</definedName>
    <definedName name="GMM_MON2" localSheetId="30">#REF!</definedName>
    <definedName name="GMM_MON2" localSheetId="42">#REF!</definedName>
    <definedName name="GMM_MON2" localSheetId="43">#REF!</definedName>
    <definedName name="GMM_MON2" localSheetId="44">#REF!</definedName>
    <definedName name="GMM_MON2">#REF!</definedName>
    <definedName name="GMM_MONCH" localSheetId="41">#REF!</definedName>
    <definedName name="GMM_MONCH" localSheetId="33">#REF!</definedName>
    <definedName name="GMM_MONCH" localSheetId="32">#REF!</definedName>
    <definedName name="GMM_MONCH" localSheetId="63">#REF!</definedName>
    <definedName name="GMM_MONCH" localSheetId="30">#REF!</definedName>
    <definedName name="GMM_MONCH" localSheetId="42">#REF!</definedName>
    <definedName name="GMM_MONCH" localSheetId="43">#REF!</definedName>
    <definedName name="GMM_MONCH" localSheetId="44">#REF!</definedName>
    <definedName name="GMM_MONCH">#REF!</definedName>
    <definedName name="GMM_MONDH" localSheetId="41">#REF!</definedName>
    <definedName name="GMM_MONDH" localSheetId="33">#REF!</definedName>
    <definedName name="GMM_MONDH" localSheetId="32">#REF!</definedName>
    <definedName name="GMM_MONDH" localSheetId="63">#REF!</definedName>
    <definedName name="GMM_MONDH" localSheetId="30">#REF!</definedName>
    <definedName name="GMM_MONDH" localSheetId="42">#REF!</definedName>
    <definedName name="GMM_MONDH" localSheetId="43">#REF!</definedName>
    <definedName name="GMM_MONDH" localSheetId="44">#REF!</definedName>
    <definedName name="GMM_MONDH">#REF!</definedName>
    <definedName name="GMM_MONT" localSheetId="41">#REF!</definedName>
    <definedName name="GMM_MONT" localSheetId="33">#REF!</definedName>
    <definedName name="GMM_MONT" localSheetId="32">#REF!</definedName>
    <definedName name="GMM_MONT" localSheetId="63">#REF!</definedName>
    <definedName name="GMM_MONT" localSheetId="30">#REF!</definedName>
    <definedName name="GMM_MONT" localSheetId="42">#REF!</definedName>
    <definedName name="GMM_MONT" localSheetId="43">#REF!</definedName>
    <definedName name="GMM_MONT" localSheetId="44">#REF!</definedName>
    <definedName name="GMM_MONT">#REF!</definedName>
    <definedName name="GMM_MONTH" localSheetId="41">#REF!</definedName>
    <definedName name="GMM_MONTH" localSheetId="33">#REF!</definedName>
    <definedName name="GMM_MONTH" localSheetId="32">#REF!</definedName>
    <definedName name="GMM_MONTH" localSheetId="63">#REF!</definedName>
    <definedName name="GMM_MONTH" localSheetId="30">#REF!</definedName>
    <definedName name="GMM_MONTH" localSheetId="42">#REF!</definedName>
    <definedName name="GMM_MONTH" localSheetId="43">#REF!</definedName>
    <definedName name="GMM_MONTH" localSheetId="44">#REF!</definedName>
    <definedName name="GMM_MONTH">#REF!</definedName>
    <definedName name="GMM_MONUH" localSheetId="41">#REF!</definedName>
    <definedName name="GMM_MONUH" localSheetId="33">#REF!</definedName>
    <definedName name="GMM_MONUH" localSheetId="32">#REF!</definedName>
    <definedName name="GMM_MONUH" localSheetId="63">#REF!</definedName>
    <definedName name="GMM_MONUH" localSheetId="30">#REF!</definedName>
    <definedName name="GMM_MONUH" localSheetId="42">#REF!</definedName>
    <definedName name="GMM_MONUH" localSheetId="43">#REF!</definedName>
    <definedName name="GMM_MONUH" localSheetId="44">#REF!</definedName>
    <definedName name="GMM_MONUH">#REF!</definedName>
    <definedName name="GMM_PART" localSheetId="41">#REF!</definedName>
    <definedName name="GMM_PART" localSheetId="33">#REF!</definedName>
    <definedName name="GMM_PART" localSheetId="32">#REF!</definedName>
    <definedName name="GMM_PART" localSheetId="63">#REF!</definedName>
    <definedName name="GMM_PART" localSheetId="30">#REF!</definedName>
    <definedName name="GMM_PART" localSheetId="42">#REF!</definedName>
    <definedName name="GMM_PART" localSheetId="43">#REF!</definedName>
    <definedName name="GMM_PART" localSheetId="44">#REF!</definedName>
    <definedName name="GMM_PART">#REF!</definedName>
    <definedName name="GMM_PLA1" localSheetId="41">#REF!</definedName>
    <definedName name="GMM_PLA1" localSheetId="33">#REF!</definedName>
    <definedName name="GMM_PLA1" localSheetId="32">#REF!</definedName>
    <definedName name="GMM_PLA1" localSheetId="63">#REF!</definedName>
    <definedName name="GMM_PLA1" localSheetId="30">#REF!</definedName>
    <definedName name="GMM_PLA1" localSheetId="42">#REF!</definedName>
    <definedName name="GMM_PLA1" localSheetId="43">#REF!</definedName>
    <definedName name="GMM_PLA1" localSheetId="44">#REF!</definedName>
    <definedName name="GMM_PLA1">#REF!</definedName>
    <definedName name="GMM_PLA2" localSheetId="41">#REF!</definedName>
    <definedName name="GMM_PLA2" localSheetId="33">#REF!</definedName>
    <definedName name="GMM_PLA2" localSheetId="32">#REF!</definedName>
    <definedName name="GMM_PLA2" localSheetId="63">#REF!</definedName>
    <definedName name="GMM_PLA2" localSheetId="30">#REF!</definedName>
    <definedName name="GMM_PLA2" localSheetId="42">#REF!</definedName>
    <definedName name="GMM_PLA2" localSheetId="43">#REF!</definedName>
    <definedName name="GMM_PLA2" localSheetId="44">#REF!</definedName>
    <definedName name="GMM_PLA2">#REF!</definedName>
    <definedName name="GMM_PLACH" localSheetId="41">#REF!</definedName>
    <definedName name="GMM_PLACH" localSheetId="33">#REF!</definedName>
    <definedName name="GMM_PLACH" localSheetId="32">#REF!</definedName>
    <definedName name="GMM_PLACH" localSheetId="63">#REF!</definedName>
    <definedName name="GMM_PLACH" localSheetId="30">#REF!</definedName>
    <definedName name="GMM_PLACH" localSheetId="42">#REF!</definedName>
    <definedName name="GMM_PLACH" localSheetId="43">#REF!</definedName>
    <definedName name="GMM_PLACH" localSheetId="44">#REF!</definedName>
    <definedName name="GMM_PLACH">#REF!</definedName>
    <definedName name="GMM_PLADH" localSheetId="41">#REF!</definedName>
    <definedName name="GMM_PLADH" localSheetId="33">#REF!</definedName>
    <definedName name="GMM_PLADH" localSheetId="32">#REF!</definedName>
    <definedName name="GMM_PLADH" localSheetId="63">#REF!</definedName>
    <definedName name="GMM_PLADH" localSheetId="30">#REF!</definedName>
    <definedName name="GMM_PLADH" localSheetId="42">#REF!</definedName>
    <definedName name="GMM_PLADH" localSheetId="43">#REF!</definedName>
    <definedName name="GMM_PLADH" localSheetId="44">#REF!</definedName>
    <definedName name="GMM_PLADH">#REF!</definedName>
    <definedName name="GMM_PLATH" localSheetId="41">#REF!</definedName>
    <definedName name="GMM_PLATH" localSheetId="33">#REF!</definedName>
    <definedName name="GMM_PLATH" localSheetId="32">#REF!</definedName>
    <definedName name="GMM_PLATH" localSheetId="63">#REF!</definedName>
    <definedName name="GMM_PLATH" localSheetId="30">#REF!</definedName>
    <definedName name="GMM_PLATH" localSheetId="42">#REF!</definedName>
    <definedName name="GMM_PLATH" localSheetId="43">#REF!</definedName>
    <definedName name="GMM_PLATH" localSheetId="44">#REF!</definedName>
    <definedName name="GMM_PLATH">#REF!</definedName>
    <definedName name="GMM_PLAUH" localSheetId="41">#REF!</definedName>
    <definedName name="GMM_PLAUH" localSheetId="33">#REF!</definedName>
    <definedName name="GMM_PLAUH" localSheetId="32">#REF!</definedName>
    <definedName name="GMM_PLAUH" localSheetId="63">#REF!</definedName>
    <definedName name="GMM_PLAUH" localSheetId="30">#REF!</definedName>
    <definedName name="GMM_PLAUH" localSheetId="42">#REF!</definedName>
    <definedName name="GMM_PLAUH" localSheetId="43">#REF!</definedName>
    <definedName name="GMM_PLAUH" localSheetId="44">#REF!</definedName>
    <definedName name="GMM_PLAUH">#REF!</definedName>
    <definedName name="GMM_TIT" localSheetId="41">#REF!</definedName>
    <definedName name="GMM_TIT" localSheetId="33">#REF!</definedName>
    <definedName name="GMM_TIT" localSheetId="32">#REF!</definedName>
    <definedName name="GMM_TIT" localSheetId="63">#REF!</definedName>
    <definedName name="GMM_TIT" localSheetId="30">#REF!</definedName>
    <definedName name="GMM_TIT" localSheetId="42">#REF!</definedName>
    <definedName name="GMM_TIT" localSheetId="43">#REF!</definedName>
    <definedName name="GMM_TIT" localSheetId="44">#REF!</definedName>
    <definedName name="GMM_TIT">#REF!</definedName>
    <definedName name="Honorarios" localSheetId="41">#REF!</definedName>
    <definedName name="Honorarios" localSheetId="33">#REF!</definedName>
    <definedName name="Honorarios" localSheetId="32">#REF!</definedName>
    <definedName name="Honorarios" localSheetId="63">#REF!</definedName>
    <definedName name="Honorarios" localSheetId="30">#REF!</definedName>
    <definedName name="Honorarios" localSheetId="42">#REF!</definedName>
    <definedName name="Honorarios" localSheetId="43">#REF!</definedName>
    <definedName name="Honorarios" localSheetId="44">#REF!</definedName>
    <definedName name="Honorarios">#REF!</definedName>
    <definedName name="Horarios">[16]rangos!$Y$2:$Y$12</definedName>
    <definedName name="i" localSheetId="75">'[2]PLANTILLA 99'!$F$2:$J$481</definedName>
    <definedName name="i" localSheetId="33">'[2]PLANTILLA 99'!$F$2:$J$481</definedName>
    <definedName name="i" localSheetId="32">'[2]PLANTILLA 99'!$F$2:$J$481</definedName>
    <definedName name="i" localSheetId="63">'[2]PLANTILLA 99'!$F$2:$J$481</definedName>
    <definedName name="i" localSheetId="74">'[2]PLANTILLA 99'!$F$2:$J$481</definedName>
    <definedName name="i" localSheetId="21">'[2]PLANTILLA 99'!$F$2:$J$481</definedName>
    <definedName name="i">'[17]PLANTILLA 99'!$F$2:$J$481</definedName>
    <definedName name="IIIIIIII" localSheetId="75">'[6]32CCG94'!#REF!</definedName>
    <definedName name="IIIIIIII" localSheetId="41">'[6]32CCG94'!#REF!</definedName>
    <definedName name="IIIIIIII" localSheetId="33">'[6]32CCG94'!#REF!</definedName>
    <definedName name="IIIIIIII" localSheetId="63">'[6]32CCG94'!#REF!</definedName>
    <definedName name="IIIIIIII" localSheetId="30">'[6]32CCG94'!#REF!</definedName>
    <definedName name="IIIIIIII" localSheetId="42">'[6]32CCG94'!#REF!</definedName>
    <definedName name="IIIIIIII" localSheetId="43">'[6]32CCG94'!#REF!</definedName>
    <definedName name="IIIIIIII" localSheetId="44">'[6]32CCG94'!#REF!</definedName>
    <definedName name="IIIIIIII">'[6]32CCG94'!#REF!</definedName>
    <definedName name="INC" localSheetId="41">#REF!</definedName>
    <definedName name="INC" localSheetId="33">#REF!</definedName>
    <definedName name="INC" localSheetId="32">#REF!</definedName>
    <definedName name="INC" localSheetId="63">#REF!</definedName>
    <definedName name="INC" localSheetId="30">#REF!</definedName>
    <definedName name="INC" localSheetId="42">#REF!</definedName>
    <definedName name="INC" localSheetId="43">#REF!</definedName>
    <definedName name="INC" localSheetId="44">#REF!</definedName>
    <definedName name="INC">#REF!</definedName>
    <definedName name="INCREMENTO" localSheetId="41">#REF!</definedName>
    <definedName name="INCREMENTO" localSheetId="33">#REF!</definedName>
    <definedName name="INCREMENTO" localSheetId="32">#REF!</definedName>
    <definedName name="INCREMENTO" localSheetId="63">#REF!</definedName>
    <definedName name="INCREMENTO" localSheetId="30">#REF!</definedName>
    <definedName name="INCREMENTO" localSheetId="42">#REF!</definedName>
    <definedName name="INCREMENTO" localSheetId="43">#REF!</definedName>
    <definedName name="INCREMENTO" localSheetId="44">#REF!</definedName>
    <definedName name="INCREMENTO">#REF!</definedName>
    <definedName name="INDA" localSheetId="75">[2]Hoja1!$B$396:$J$402</definedName>
    <definedName name="INDA" localSheetId="33">[2]Hoja1!$B$396:$J$402</definedName>
    <definedName name="INDA" localSheetId="32">[2]Hoja1!$B$396:$J$402</definedName>
    <definedName name="INDA" localSheetId="63">[2]Hoja1!$B$396:$J$402</definedName>
    <definedName name="INDA" localSheetId="74">[2]Hoja1!$B$396:$J$402</definedName>
    <definedName name="INDA" localSheetId="21">[2]Hoja1!$B$396:$J$402</definedName>
    <definedName name="INDA">[13]Hoja1!$B$396:$J$402</definedName>
    <definedName name="IOU" localSheetId="75">#REF!</definedName>
    <definedName name="IOU" localSheetId="41">#REF!</definedName>
    <definedName name="IOU" localSheetId="33">#REF!</definedName>
    <definedName name="IOU" localSheetId="32">#REF!</definedName>
    <definedName name="IOU" localSheetId="63">#REF!</definedName>
    <definedName name="IOU" localSheetId="30">#REF!</definedName>
    <definedName name="IOU" localSheetId="42">#REF!</definedName>
    <definedName name="IOU" localSheetId="43">#REF!</definedName>
    <definedName name="IOU" localSheetId="44">#REF!</definedName>
    <definedName name="IOU">#REF!</definedName>
    <definedName name="IPN" localSheetId="75">[2]Hoja1!$B$11:$M$309</definedName>
    <definedName name="IPN" localSheetId="33">[2]Hoja1!$B$11:$M$309</definedName>
    <definedName name="IPN" localSheetId="32">[2]Hoja1!$B$11:$M$309</definedName>
    <definedName name="IPN" localSheetId="63">[2]Hoja1!$B$11:$M$309</definedName>
    <definedName name="IPN" localSheetId="74">[2]Hoja1!$B$11:$M$309</definedName>
    <definedName name="IPN" localSheetId="21">[2]Hoja1!$B$11:$M$309</definedName>
    <definedName name="IPN">[13]Hoja1!$B$11:$M$309</definedName>
    <definedName name="IPN_DIRECT">'[2]SUELDOS DOC'!$C$394:$F$424</definedName>
    <definedName name="JERARQUIA_PERSONAL" localSheetId="75">[18]CATALOGOS!$G$3:$G$10</definedName>
    <definedName name="JERARQUIA_PERSONAL" localSheetId="33">[18]CATALOGOS!$G$3:$G$10</definedName>
    <definedName name="JERARQUIA_PERSONAL" localSheetId="32">[18]CATALOGOS!$G$3:$G$10</definedName>
    <definedName name="JERARQUIA_PERSONAL" localSheetId="63">[18]CATALOGOS!$G$3:$G$10</definedName>
    <definedName name="JERARQUIA_PERSONAL" localSheetId="74">[18]CATALOGOS!$G$3:$G$10</definedName>
    <definedName name="JERARQUIA_PERSONAL" localSheetId="21">[18]CATALOGOS!$G$3:$G$10</definedName>
    <definedName name="JERARQUIA_PERSONAL">[19]CATALOGOS!$G$3:$G$10</definedName>
    <definedName name="jjj" localSheetId="75">'[10]32CCG94'!#REF!</definedName>
    <definedName name="jjj" localSheetId="41">'[10]32CCG94'!#REF!</definedName>
    <definedName name="jjj" localSheetId="33">'[10]32CCG94'!#REF!</definedName>
    <definedName name="jjj" localSheetId="63">'[10]32CCG94'!#REF!</definedName>
    <definedName name="jjj" localSheetId="30">'[10]32CCG94'!#REF!</definedName>
    <definedName name="jjj" localSheetId="42">'[10]32CCG94'!#REF!</definedName>
    <definedName name="jjj" localSheetId="43">'[10]32CCG94'!#REF!</definedName>
    <definedName name="jjj" localSheetId="44">'[10]32CCG94'!#REF!</definedName>
    <definedName name="jjj">'[10]32CCG94'!#REF!</definedName>
    <definedName name="JJJJY" localSheetId="75">'[6]32CCG94'!#REF!</definedName>
    <definedName name="JJJJY" localSheetId="41">'[6]32CCG94'!#REF!</definedName>
    <definedName name="JJJJY" localSheetId="33">'[6]32CCG94'!#REF!</definedName>
    <definedName name="JJJJY" localSheetId="63">'[6]32CCG94'!#REF!</definedName>
    <definedName name="JJJJY" localSheetId="30">'[6]32CCG94'!#REF!</definedName>
    <definedName name="JJJJY" localSheetId="42">'[6]32CCG94'!#REF!</definedName>
    <definedName name="JJJJY" localSheetId="43">'[6]32CCG94'!#REF!</definedName>
    <definedName name="JJJJY" localSheetId="44">'[6]32CCG94'!#REF!</definedName>
    <definedName name="JJJJY">'[6]32CCG94'!#REF!</definedName>
    <definedName name="JORGE" localSheetId="75">'[6]32CCG94'!#REF!</definedName>
    <definedName name="JORGE" localSheetId="41">'[6]32CCG94'!#REF!</definedName>
    <definedName name="JORGE" localSheetId="33">'[6]32CCG94'!#REF!</definedName>
    <definedName name="JORGE" localSheetId="63">'[6]32CCG94'!#REF!</definedName>
    <definedName name="JORGE" localSheetId="30">'[6]32CCG94'!#REF!</definedName>
    <definedName name="JORGE" localSheetId="42">'[6]32CCG94'!#REF!</definedName>
    <definedName name="JORGE" localSheetId="43">'[6]32CCG94'!#REF!</definedName>
    <definedName name="JORGE" localSheetId="44">'[6]32CCG94'!#REF!</definedName>
    <definedName name="JORGE">'[6]32CCG94'!#REF!</definedName>
    <definedName name="july" localSheetId="41">#REF!</definedName>
    <definedName name="july" localSheetId="33">#REF!</definedName>
    <definedName name="july" localSheetId="32">#REF!</definedName>
    <definedName name="july" localSheetId="63">#REF!</definedName>
    <definedName name="july" localSheetId="30">#REF!</definedName>
    <definedName name="july" localSheetId="42">#REF!</definedName>
    <definedName name="july" localSheetId="43">#REF!</definedName>
    <definedName name="july" localSheetId="44">#REF!</definedName>
    <definedName name="july">#REF!</definedName>
    <definedName name="JVS" localSheetId="41" hidden="1">#REF!</definedName>
    <definedName name="JVS" localSheetId="33" hidden="1">#REF!</definedName>
    <definedName name="JVS" localSheetId="32" hidden="1">#REF!</definedName>
    <definedName name="JVS" localSheetId="63" hidden="1">#REF!</definedName>
    <definedName name="JVS" localSheetId="30" hidden="1">#REF!</definedName>
    <definedName name="JVS" localSheetId="42" hidden="1">#REF!</definedName>
    <definedName name="JVS" localSheetId="43" hidden="1">#REF!</definedName>
    <definedName name="JVS" localSheetId="44" hidden="1">#REF!</definedName>
    <definedName name="JVS" localSheetId="62" hidden="1">#REF!</definedName>
    <definedName name="JVS" hidden="1">#REF!</definedName>
    <definedName name="Letra" localSheetId="75">#REF!</definedName>
    <definedName name="Letra" localSheetId="41">#REF!</definedName>
    <definedName name="Letra" localSheetId="33">#REF!</definedName>
    <definedName name="Letra" localSheetId="32">#REF!</definedName>
    <definedName name="Letra" localSheetId="63">#REF!</definedName>
    <definedName name="Letra" localSheetId="30">#REF!</definedName>
    <definedName name="Letra" localSheetId="42">#REF!</definedName>
    <definedName name="Letra" localSheetId="43">#REF!</definedName>
    <definedName name="Letra" localSheetId="44">#REF!</definedName>
    <definedName name="Letra">#REF!</definedName>
    <definedName name="LL" localSheetId="75">'[6]32CCG94'!#REF!</definedName>
    <definedName name="LL" localSheetId="41">'[6]32CCG94'!#REF!</definedName>
    <definedName name="LL" localSheetId="33">'[6]32CCG94'!#REF!</definedName>
    <definedName name="LL" localSheetId="63">'[6]32CCG94'!#REF!</definedName>
    <definedName name="LL" localSheetId="30">'[6]32CCG94'!#REF!</definedName>
    <definedName name="LL" localSheetId="42">'[6]32CCG94'!#REF!</definedName>
    <definedName name="LL" localSheetId="43">'[6]32CCG94'!#REF!</definedName>
    <definedName name="LL" localSheetId="44">'[6]32CCG94'!#REF!</definedName>
    <definedName name="LL">'[6]32CCG94'!#REF!</definedName>
    <definedName name="LM" localSheetId="75">'[5]32CCG94'!#REF!</definedName>
    <definedName name="LM" localSheetId="41">'[5]32CCG94'!#REF!</definedName>
    <definedName name="LM" localSheetId="33">'[5]32CCG94'!#REF!</definedName>
    <definedName name="LM" localSheetId="63">'[5]32CCG94'!#REF!</definedName>
    <definedName name="LM" localSheetId="30">'[5]32CCG94'!#REF!</definedName>
    <definedName name="LM" localSheetId="42">'[5]32CCG94'!#REF!</definedName>
    <definedName name="LM" localSheetId="43">'[5]32CCG94'!#REF!</definedName>
    <definedName name="LM" localSheetId="44">'[5]32CCG94'!#REF!</definedName>
    <definedName name="LM">'[5]32CCG94'!#REF!</definedName>
    <definedName name="LML" localSheetId="75">'[10]32CCG94'!#REF!</definedName>
    <definedName name="LML" localSheetId="41">'[10]32CCG94'!#REF!</definedName>
    <definedName name="LML" localSheetId="33">'[10]32CCG94'!#REF!</definedName>
    <definedName name="LML" localSheetId="63">'[10]32CCG94'!#REF!</definedName>
    <definedName name="LML" localSheetId="30">'[10]32CCG94'!#REF!</definedName>
    <definedName name="LML" localSheetId="42">'[10]32CCG94'!#REF!</definedName>
    <definedName name="LML" localSheetId="43">'[10]32CCG94'!#REF!</definedName>
    <definedName name="LML" localSheetId="44">'[10]32CCG94'!#REF!</definedName>
    <definedName name="LML">'[10]32CCG94'!#REF!</definedName>
    <definedName name="LOMO" localSheetId="75">'[9]32CCG94'!#REF!</definedName>
    <definedName name="LOMO" localSheetId="41">'[9]32CCG94'!#REF!</definedName>
    <definedName name="LOMO" localSheetId="33">'[9]32CCG94'!#REF!</definedName>
    <definedName name="LOMO" localSheetId="63">'[9]32CCG94'!#REF!</definedName>
    <definedName name="LOMO" localSheetId="30">'[9]32CCG94'!#REF!</definedName>
    <definedName name="LOMO" localSheetId="42">'[9]32CCG94'!#REF!</definedName>
    <definedName name="LOMO" localSheetId="43">'[9]32CCG94'!#REF!</definedName>
    <definedName name="LOMO" localSheetId="44">'[9]32CCG94'!#REF!</definedName>
    <definedName name="LOMO">'[9]32CCG94'!#REF!</definedName>
    <definedName name="LOPES" localSheetId="75">#REF!</definedName>
    <definedName name="LOPES" localSheetId="41">#REF!</definedName>
    <definedName name="LOPES" localSheetId="33">#REF!</definedName>
    <definedName name="LOPES" localSheetId="32">#REF!</definedName>
    <definedName name="LOPES" localSheetId="63">#REF!</definedName>
    <definedName name="LOPES" localSheetId="30">#REF!</definedName>
    <definedName name="LOPES" localSheetId="42">#REF!</definedName>
    <definedName name="LOPES" localSheetId="43">#REF!</definedName>
    <definedName name="LOPES" localSheetId="44">#REF!</definedName>
    <definedName name="LOPES">#REF!</definedName>
    <definedName name="matdidactico" localSheetId="41">#REF!</definedName>
    <definedName name="matdidactico" localSheetId="33">#REF!</definedName>
    <definedName name="matdidactico" localSheetId="32">#REF!</definedName>
    <definedName name="matdidactico" localSheetId="63">#REF!</definedName>
    <definedName name="matdidactico" localSheetId="30">#REF!</definedName>
    <definedName name="matdidactico" localSheetId="42">#REF!</definedName>
    <definedName name="matdidactico" localSheetId="43">#REF!</definedName>
    <definedName name="matdidactico" localSheetId="44">#REF!</definedName>
    <definedName name="matdidactico">#REF!</definedName>
    <definedName name="MENU" localSheetId="75">#REF!</definedName>
    <definedName name="MENU" localSheetId="41">#REF!</definedName>
    <definedName name="MENU" localSheetId="33">#REF!</definedName>
    <definedName name="MENU" localSheetId="32">#REF!</definedName>
    <definedName name="MENU" localSheetId="63">#REF!</definedName>
    <definedName name="MENU" localSheetId="30">#REF!</definedName>
    <definedName name="MENU" localSheetId="42">#REF!</definedName>
    <definedName name="MENU" localSheetId="43">#REF!</definedName>
    <definedName name="MENU" localSheetId="44">#REF!</definedName>
    <definedName name="MENU">#REF!</definedName>
    <definedName name="mich1" localSheetId="41">#REF!</definedName>
    <definedName name="mich1" localSheetId="33">#REF!</definedName>
    <definedName name="mich1" localSheetId="32">#REF!</definedName>
    <definedName name="mich1" localSheetId="63">#REF!</definedName>
    <definedName name="mich1" localSheetId="30">#REF!</definedName>
    <definedName name="mich1" localSheetId="42">#REF!</definedName>
    <definedName name="mich1" localSheetId="43">#REF!</definedName>
    <definedName name="mich1" localSheetId="44">#REF!</definedName>
    <definedName name="mich1">#REF!</definedName>
    <definedName name="mich2" localSheetId="41">#REF!</definedName>
    <definedName name="mich2" localSheetId="33">#REF!</definedName>
    <definedName name="mich2" localSheetId="32">#REF!</definedName>
    <definedName name="mich2" localSheetId="63">#REF!</definedName>
    <definedName name="mich2" localSheetId="30">#REF!</definedName>
    <definedName name="mich2" localSheetId="42">#REF!</definedName>
    <definedName name="mich2" localSheetId="43">#REF!</definedName>
    <definedName name="mich2" localSheetId="44">#REF!</definedName>
    <definedName name="mich2">#REF!</definedName>
    <definedName name="MMMMMMM" localSheetId="75">#REF!</definedName>
    <definedName name="MMMMMMM" localSheetId="41">#REF!</definedName>
    <definedName name="MMMMMMM" localSheetId="33">#REF!</definedName>
    <definedName name="MMMMMMM" localSheetId="32">#REF!</definedName>
    <definedName name="MMMMMMM" localSheetId="63">#REF!</definedName>
    <definedName name="MMMMMMM" localSheetId="30">#REF!</definedName>
    <definedName name="MMMMMMM" localSheetId="42">#REF!</definedName>
    <definedName name="MMMMMMM" localSheetId="43">#REF!</definedName>
    <definedName name="MMMMMMM" localSheetId="44">#REF!</definedName>
    <definedName name="MMMMMMM">#REF!</definedName>
    <definedName name="MMMMMMMMMMMMMMMMMM" localSheetId="75">#REF!</definedName>
    <definedName name="MMMMMMMMMMMMMMMMMM" localSheetId="41">#REF!</definedName>
    <definedName name="MMMMMMMMMMMMMMMMMM" localSheetId="33">#REF!</definedName>
    <definedName name="MMMMMMMMMMMMMMMMMM" localSheetId="32">#REF!</definedName>
    <definedName name="MMMMMMMMMMMMMMMMMM" localSheetId="63">#REF!</definedName>
    <definedName name="MMMMMMMMMMMMMMMMMM" localSheetId="30">#REF!</definedName>
    <definedName name="MMMMMMMMMMMMMMMMMM" localSheetId="42">#REF!</definedName>
    <definedName name="MMMMMMMMMMMMMMMMMM" localSheetId="43">#REF!</definedName>
    <definedName name="MMMMMMMMMMMMMMMMMM" localSheetId="44">#REF!</definedName>
    <definedName name="MMMMMMMMMMMMMMMMMM">#REF!</definedName>
    <definedName name="MUI" localSheetId="75">#REF!</definedName>
    <definedName name="MUI" localSheetId="41">#REF!</definedName>
    <definedName name="MUI" localSheetId="33">#REF!</definedName>
    <definedName name="MUI" localSheetId="32">#REF!</definedName>
    <definedName name="MUI" localSheetId="63">#REF!</definedName>
    <definedName name="MUI" localSheetId="30">#REF!</definedName>
    <definedName name="MUI" localSheetId="42">#REF!</definedName>
    <definedName name="MUI" localSheetId="43">#REF!</definedName>
    <definedName name="MUI" localSheetId="44">#REF!</definedName>
    <definedName name="MUI">#REF!</definedName>
    <definedName name="n.l.1" localSheetId="41">#REF!</definedName>
    <definedName name="n.l.1" localSheetId="33">#REF!</definedName>
    <definedName name="n.l.1" localSheetId="32">#REF!</definedName>
    <definedName name="n.l.1" localSheetId="63">#REF!</definedName>
    <definedName name="n.l.1" localSheetId="30">#REF!</definedName>
    <definedName name="n.l.1" localSheetId="42">#REF!</definedName>
    <definedName name="n.l.1" localSheetId="43">#REF!</definedName>
    <definedName name="n.l.1" localSheetId="44">#REF!</definedName>
    <definedName name="n.l.1">#REF!</definedName>
    <definedName name="n.l.2" localSheetId="41">#REF!</definedName>
    <definedName name="n.l.2" localSheetId="33">#REF!</definedName>
    <definedName name="n.l.2" localSheetId="32">#REF!</definedName>
    <definedName name="n.l.2" localSheetId="63">#REF!</definedName>
    <definedName name="n.l.2" localSheetId="30">#REF!</definedName>
    <definedName name="n.l.2" localSheetId="42">#REF!</definedName>
    <definedName name="n.l.2" localSheetId="43">#REF!</definedName>
    <definedName name="n.l.2" localSheetId="44">#REF!</definedName>
    <definedName name="n.l.2">#REF!</definedName>
    <definedName name="nava" localSheetId="75">'[6]32CCG94'!#REF!</definedName>
    <definedName name="nava" localSheetId="41">'[6]32CCG94'!#REF!</definedName>
    <definedName name="nava" localSheetId="33">'[6]32CCG94'!#REF!</definedName>
    <definedName name="nava" localSheetId="63">'[6]32CCG94'!#REF!</definedName>
    <definedName name="nava" localSheetId="30">'[6]32CCG94'!#REF!</definedName>
    <definedName name="nava" localSheetId="42">'[6]32CCG94'!#REF!</definedName>
    <definedName name="nava" localSheetId="43">'[6]32CCG94'!#REF!</definedName>
    <definedName name="nava" localSheetId="44">'[6]32CCG94'!#REF!</definedName>
    <definedName name="nava">'[6]32CCG94'!#REF!</definedName>
    <definedName name="NMI" localSheetId="75">#REF!</definedName>
    <definedName name="NMI" localSheetId="41">#REF!</definedName>
    <definedName name="NMI" localSheetId="33">#REF!</definedName>
    <definedName name="NMI" localSheetId="32">#REF!</definedName>
    <definedName name="NMI" localSheetId="63">#REF!</definedName>
    <definedName name="NMI" localSheetId="30">#REF!</definedName>
    <definedName name="NMI" localSheetId="42">#REF!</definedName>
    <definedName name="NMI" localSheetId="43">#REF!</definedName>
    <definedName name="NMI" localSheetId="44">#REF!</definedName>
    <definedName name="NMI">#REF!</definedName>
    <definedName name="NNNNNN" localSheetId="75">#REF!</definedName>
    <definedName name="NNNNNN" localSheetId="41">#REF!</definedName>
    <definedName name="NNNNNN" localSheetId="33">#REF!</definedName>
    <definedName name="NNNNNN" localSheetId="32">#REF!</definedName>
    <definedName name="NNNNNN" localSheetId="63">#REF!</definedName>
    <definedName name="NNNNNN" localSheetId="30">#REF!</definedName>
    <definedName name="NNNNNN" localSheetId="42">#REF!</definedName>
    <definedName name="NNNNNN" localSheetId="43">#REF!</definedName>
    <definedName name="NNNNNN" localSheetId="44">#REF!</definedName>
    <definedName name="NNNNNN">#REF!</definedName>
    <definedName name="ÑÑ" localSheetId="75">'[10]32CCG94'!#REF!</definedName>
    <definedName name="ÑÑ" localSheetId="41">'[10]32CCG94'!#REF!</definedName>
    <definedName name="ÑÑ" localSheetId="33">'[10]32CCG94'!#REF!</definedName>
    <definedName name="ÑÑ" localSheetId="63">'[10]32CCG94'!#REF!</definedName>
    <definedName name="ÑÑ" localSheetId="30">'[10]32CCG94'!#REF!</definedName>
    <definedName name="ÑÑ" localSheetId="42">'[10]32CCG94'!#REF!</definedName>
    <definedName name="ÑÑ" localSheetId="43">'[10]32CCG94'!#REF!</definedName>
    <definedName name="ÑÑ" localSheetId="44">'[10]32CCG94'!#REF!</definedName>
    <definedName name="ÑÑ">'[10]32CCG94'!#REF!</definedName>
    <definedName name="ÑÑÑÑÑÑÑÑÑÑÑ" localSheetId="75">'[6]32CCG94'!#REF!</definedName>
    <definedName name="ÑÑÑÑÑÑÑÑÑÑÑ" localSheetId="41">'[6]32CCG94'!#REF!</definedName>
    <definedName name="ÑÑÑÑÑÑÑÑÑÑÑ" localSheetId="33">'[6]32CCG94'!#REF!</definedName>
    <definedName name="ÑÑÑÑÑÑÑÑÑÑÑ" localSheetId="63">'[6]32CCG94'!#REF!</definedName>
    <definedName name="ÑÑÑÑÑÑÑÑÑÑÑ" localSheetId="30">'[6]32CCG94'!#REF!</definedName>
    <definedName name="ÑÑÑÑÑÑÑÑÑÑÑ" localSheetId="42">'[6]32CCG94'!#REF!</definedName>
    <definedName name="ÑÑÑÑÑÑÑÑÑÑÑ" localSheetId="43">'[6]32CCG94'!#REF!</definedName>
    <definedName name="ÑÑÑÑÑÑÑÑÑÑÑ" localSheetId="44">'[6]32CCG94'!#REF!</definedName>
    <definedName name="ÑÑÑÑÑÑÑÑÑÑÑ">'[6]32CCG94'!#REF!</definedName>
    <definedName name="ÑÑPO" localSheetId="75">'[9]32CCG94'!#REF!</definedName>
    <definedName name="ÑÑPO" localSheetId="41">'[9]32CCG94'!#REF!</definedName>
    <definedName name="ÑÑPO" localSheetId="33">'[9]32CCG94'!#REF!</definedName>
    <definedName name="ÑÑPO" localSheetId="63">'[9]32CCG94'!#REF!</definedName>
    <definedName name="ÑÑPO" localSheetId="30">'[9]32CCG94'!#REF!</definedName>
    <definedName name="ÑÑPO" localSheetId="42">'[9]32CCG94'!#REF!</definedName>
    <definedName name="ÑÑPO" localSheetId="43">'[9]32CCG94'!#REF!</definedName>
    <definedName name="ÑÑPO" localSheetId="44">'[9]32CCG94'!#REF!</definedName>
    <definedName name="ÑÑPO">'[9]32CCG94'!#REF!</definedName>
    <definedName name="ÑOP" localSheetId="75">'[9]32CCG94'!#REF!</definedName>
    <definedName name="ÑOP" localSheetId="41">'[9]32CCG94'!#REF!</definedName>
    <definedName name="ÑOP" localSheetId="33">'[9]32CCG94'!#REF!</definedName>
    <definedName name="ÑOP" localSheetId="63">'[9]32CCG94'!#REF!</definedName>
    <definedName name="ÑOP" localSheetId="30">'[9]32CCG94'!#REF!</definedName>
    <definedName name="ÑOP" localSheetId="42">'[9]32CCG94'!#REF!</definedName>
    <definedName name="ÑOP" localSheetId="43">'[9]32CCG94'!#REF!</definedName>
    <definedName name="ÑOP" localSheetId="44">'[9]32CCG94'!#REF!</definedName>
    <definedName name="ÑOP">'[9]32CCG94'!#REF!</definedName>
    <definedName name="o">'[2]PLANTILLA 99'!$F$2:$I$316</definedName>
    <definedName name="OOOOOOOOOOO" localSheetId="75">#REF!</definedName>
    <definedName name="OOOOOOOOOOO" localSheetId="41">#REF!</definedName>
    <definedName name="OOOOOOOOOOO" localSheetId="33">#REF!</definedName>
    <definedName name="OOOOOOOOOOO" localSheetId="32">#REF!</definedName>
    <definedName name="OOOOOOOOOOO" localSheetId="63">#REF!</definedName>
    <definedName name="OOOOOOOOOOO" localSheetId="30">#REF!</definedName>
    <definedName name="OOOOOOOOOOO" localSheetId="42">#REF!</definedName>
    <definedName name="OOOOOOOOOOO" localSheetId="43">#REF!</definedName>
    <definedName name="OOOOOOOOOOO" localSheetId="44">#REF!</definedName>
    <definedName name="OOOOOOOOOOO">#REF!</definedName>
    <definedName name="P_AA" localSheetId="41">#REF!</definedName>
    <definedName name="P_AA" localSheetId="33">#REF!</definedName>
    <definedName name="P_AA" localSheetId="32">#REF!</definedName>
    <definedName name="P_AA" localSheetId="63">#REF!</definedName>
    <definedName name="P_AA" localSheetId="30">#REF!</definedName>
    <definedName name="P_AA" localSheetId="42">#REF!</definedName>
    <definedName name="P_AA" localSheetId="43">#REF!</definedName>
    <definedName name="P_AA" localSheetId="44">#REF!</definedName>
    <definedName name="P_AA">#REF!</definedName>
    <definedName name="P_AL" localSheetId="41">#REF!</definedName>
    <definedName name="P_AL" localSheetId="33">#REF!</definedName>
    <definedName name="P_AL" localSheetId="32">#REF!</definedName>
    <definedName name="P_AL" localSheetId="63">#REF!</definedName>
    <definedName name="P_AL" localSheetId="30">#REF!</definedName>
    <definedName name="P_AL" localSheetId="42">#REF!</definedName>
    <definedName name="P_AL" localSheetId="43">#REF!</definedName>
    <definedName name="P_AL" localSheetId="44">#REF!</definedName>
    <definedName name="P_AL">#REF!</definedName>
    <definedName name="P_AMD" localSheetId="41">#REF!</definedName>
    <definedName name="P_AMD" localSheetId="33">#REF!</definedName>
    <definedName name="P_AMD" localSheetId="32">#REF!</definedName>
    <definedName name="P_AMD" localSheetId="63">#REF!</definedName>
    <definedName name="P_AMD" localSheetId="30">#REF!</definedName>
    <definedName name="P_AMD" localSheetId="42">#REF!</definedName>
    <definedName name="P_AMD" localSheetId="43">#REF!</definedName>
    <definedName name="P_AMD" localSheetId="44">#REF!</definedName>
    <definedName name="P_AMD">#REF!</definedName>
    <definedName name="P_CESANTIA" localSheetId="41">#REF!</definedName>
    <definedName name="P_CESANTIA" localSheetId="33">#REF!</definedName>
    <definedName name="P_CESANTIA" localSheetId="32">#REF!</definedName>
    <definedName name="P_CESANTIA" localSheetId="63">#REF!</definedName>
    <definedName name="P_CESANTIA" localSheetId="30">#REF!</definedName>
    <definedName name="P_CESANTIA" localSheetId="42">#REF!</definedName>
    <definedName name="P_CESANTIA" localSheetId="43">#REF!</definedName>
    <definedName name="P_CESANTIA" localSheetId="44">#REF!</definedName>
    <definedName name="P_CESANTIA">#REF!</definedName>
    <definedName name="P_CSCES" localSheetId="41">#REF!</definedName>
    <definedName name="P_CSCES" localSheetId="33">#REF!</definedName>
    <definedName name="P_CSCES" localSheetId="32">#REF!</definedName>
    <definedName name="P_CSCES" localSheetId="63">#REF!</definedName>
    <definedName name="P_CSCES" localSheetId="30">#REF!</definedName>
    <definedName name="P_CSCES" localSheetId="42">#REF!</definedName>
    <definedName name="P_CSCES" localSheetId="43">#REF!</definedName>
    <definedName name="P_CSCES" localSheetId="44">#REF!</definedName>
    <definedName name="P_CSCES">#REF!</definedName>
    <definedName name="P_CSISSSTE" localSheetId="41">#REF!</definedName>
    <definedName name="P_CSISSSTE" localSheetId="33">#REF!</definedName>
    <definedName name="P_CSISSSTE" localSheetId="32">#REF!</definedName>
    <definedName name="P_CSISSSTE" localSheetId="63">#REF!</definedName>
    <definedName name="P_CSISSSTE" localSheetId="30">#REF!</definedName>
    <definedName name="P_CSISSSTE" localSheetId="42">#REF!</definedName>
    <definedName name="P_CSISSSTE" localSheetId="43">#REF!</definedName>
    <definedName name="P_CSISSSTE" localSheetId="44">#REF!</definedName>
    <definedName name="P_CSISSSTE">#REF!</definedName>
    <definedName name="P_DESP" localSheetId="41">#REF!</definedName>
    <definedName name="P_DESP" localSheetId="33">#REF!</definedName>
    <definedName name="P_DESP" localSheetId="32">#REF!</definedName>
    <definedName name="P_DESP" localSheetId="63">#REF!</definedName>
    <definedName name="P_DESP" localSheetId="30">#REF!</definedName>
    <definedName name="P_DESP" localSheetId="42">#REF!</definedName>
    <definedName name="P_DESP" localSheetId="43">#REF!</definedName>
    <definedName name="P_DESP" localSheetId="44">#REF!</definedName>
    <definedName name="P_DESP">#REF!</definedName>
    <definedName name="P_DESPM" localSheetId="41">#REF!</definedName>
    <definedName name="P_DESPM" localSheetId="33">#REF!</definedName>
    <definedName name="P_DESPM" localSheetId="32">#REF!</definedName>
    <definedName name="P_DESPM" localSheetId="63">#REF!</definedName>
    <definedName name="P_DESPM" localSheetId="30">#REF!</definedName>
    <definedName name="P_DESPM" localSheetId="42">#REF!</definedName>
    <definedName name="P_DESPM" localSheetId="43">#REF!</definedName>
    <definedName name="P_DESPM" localSheetId="44">#REF!</definedName>
    <definedName name="P_DESPM">#REF!</definedName>
    <definedName name="P_DM" localSheetId="41">#REF!</definedName>
    <definedName name="P_DM" localSheetId="33">#REF!</definedName>
    <definedName name="P_DM" localSheetId="32">#REF!</definedName>
    <definedName name="P_DM" localSheetId="63">#REF!</definedName>
    <definedName name="P_DM" localSheetId="30">#REF!</definedName>
    <definedName name="P_DM" localSheetId="42">#REF!</definedName>
    <definedName name="P_DM" localSheetId="43">#REF!</definedName>
    <definedName name="P_DM" localSheetId="44">#REF!</definedName>
    <definedName name="P_DM">#REF!</definedName>
    <definedName name="P_FOVISSSTE" localSheetId="41">#REF!</definedName>
    <definedName name="P_FOVISSSTE" localSheetId="33">#REF!</definedName>
    <definedName name="P_FOVISSSTE" localSheetId="32">#REF!</definedName>
    <definedName name="P_FOVISSSTE" localSheetId="63">#REF!</definedName>
    <definedName name="P_FOVISSSTE" localSheetId="30">#REF!</definedName>
    <definedName name="P_FOVISSSTE" localSheetId="42">#REF!</definedName>
    <definedName name="P_FOVISSSTE" localSheetId="43">#REF!</definedName>
    <definedName name="P_FOVISSSTE" localSheetId="44">#REF!</definedName>
    <definedName name="P_FOVISSSTE">#REF!</definedName>
    <definedName name="P_FPA" localSheetId="41">#REF!</definedName>
    <definedName name="P_FPA" localSheetId="33">#REF!</definedName>
    <definedName name="P_FPA" localSheetId="32">#REF!</definedName>
    <definedName name="P_FPA" localSheetId="63">#REF!</definedName>
    <definedName name="P_FPA" localSheetId="30">#REF!</definedName>
    <definedName name="P_FPA" localSheetId="42">#REF!</definedName>
    <definedName name="P_FPA" localSheetId="43">#REF!</definedName>
    <definedName name="P_FPA" localSheetId="44">#REF!</definedName>
    <definedName name="P_FPA">#REF!</definedName>
    <definedName name="P_ISRAGUI" localSheetId="41">#REF!</definedName>
    <definedName name="P_ISRAGUI" localSheetId="33">#REF!</definedName>
    <definedName name="P_ISRAGUI" localSheetId="32">#REF!</definedName>
    <definedName name="P_ISRAGUI" localSheetId="63">#REF!</definedName>
    <definedName name="P_ISRAGUI" localSheetId="30">#REF!</definedName>
    <definedName name="P_ISRAGUI" localSheetId="42">#REF!</definedName>
    <definedName name="P_ISRAGUI" localSheetId="43">#REF!</definedName>
    <definedName name="P_ISRAGUI" localSheetId="44">#REF!</definedName>
    <definedName name="P_ISRAGUI">#REF!</definedName>
    <definedName name="P_ISRGFACG" localSheetId="41">#REF!</definedName>
    <definedName name="P_ISRGFACG" localSheetId="33">#REF!</definedName>
    <definedName name="P_ISRGFACG" localSheetId="32">#REF!</definedName>
    <definedName name="P_ISRGFACG" localSheetId="63">#REF!</definedName>
    <definedName name="P_ISRGFACG" localSheetId="30">#REF!</definedName>
    <definedName name="P_ISRGFACG" localSheetId="42">#REF!</definedName>
    <definedName name="P_ISRGFACG" localSheetId="43">#REF!</definedName>
    <definedName name="P_ISRGFACG" localSheetId="44">#REF!</definedName>
    <definedName name="P_ISRGFACG">#REF!</definedName>
    <definedName name="P_ISRPRVA" localSheetId="41">#REF!</definedName>
    <definedName name="P_ISRPRVA" localSheetId="33">#REF!</definedName>
    <definedName name="P_ISRPRVA" localSheetId="32">#REF!</definedName>
    <definedName name="P_ISRPRVA" localSheetId="63">#REF!</definedName>
    <definedName name="P_ISRPRVA" localSheetId="30">#REF!</definedName>
    <definedName name="P_ISRPRVA" localSheetId="42">#REF!</definedName>
    <definedName name="P_ISRPRVA" localSheetId="43">#REF!</definedName>
    <definedName name="P_ISRPRVA" localSheetId="44">#REF!</definedName>
    <definedName name="P_ISRPRVA">#REF!</definedName>
    <definedName name="P_ISSSTE" localSheetId="41">#REF!</definedName>
    <definedName name="P_ISSSTE" localSheetId="33">#REF!</definedName>
    <definedName name="P_ISSSTE" localSheetId="32">#REF!</definedName>
    <definedName name="P_ISSSTE" localSheetId="63">#REF!</definedName>
    <definedName name="P_ISSSTE" localSheetId="30">#REF!</definedName>
    <definedName name="P_ISSSTE" localSheetId="42">#REF!</definedName>
    <definedName name="P_ISSSTE" localSheetId="43">#REF!</definedName>
    <definedName name="P_ISSSTE" localSheetId="44">#REF!</definedName>
    <definedName name="P_ISSSTE">#REF!</definedName>
    <definedName name="P_MS" localSheetId="41">#REF!</definedName>
    <definedName name="P_MS" localSheetId="33">#REF!</definedName>
    <definedName name="P_MS" localSheetId="32">#REF!</definedName>
    <definedName name="P_MS" localSheetId="63">#REF!</definedName>
    <definedName name="P_MS" localSheetId="30">#REF!</definedName>
    <definedName name="P_MS" localSheetId="42">#REF!</definedName>
    <definedName name="P_MS" localSheetId="43">#REF!</definedName>
    <definedName name="P_MS" localSheetId="44">#REF!</definedName>
    <definedName name="P_MS">#REF!</definedName>
    <definedName name="P_MS10" localSheetId="41">#REF!</definedName>
    <definedName name="P_MS10" localSheetId="33">#REF!</definedName>
    <definedName name="P_MS10" localSheetId="32">#REF!</definedName>
    <definedName name="P_MS10" localSheetId="63">#REF!</definedName>
    <definedName name="P_MS10" localSheetId="30">#REF!</definedName>
    <definedName name="P_MS10" localSheetId="42">#REF!</definedName>
    <definedName name="P_MS10" localSheetId="43">#REF!</definedName>
    <definedName name="P_MS10" localSheetId="44">#REF!</definedName>
    <definedName name="P_MS10">#REF!</definedName>
    <definedName name="P_PRVA" localSheetId="41">#REF!</definedName>
    <definedName name="P_PRVA" localSheetId="33">#REF!</definedName>
    <definedName name="P_PRVA" localSheetId="32">#REF!</definedName>
    <definedName name="P_PRVA" localSheetId="63">#REF!</definedName>
    <definedName name="P_PRVA" localSheetId="30">#REF!</definedName>
    <definedName name="P_PRVA" localSheetId="42">#REF!</definedName>
    <definedName name="P_PRVA" localSheetId="43">#REF!</definedName>
    <definedName name="P_PRVA" localSheetId="44">#REF!</definedName>
    <definedName name="P_PRVA">#REF!</definedName>
    <definedName name="P_SAR" localSheetId="41">#REF!</definedName>
    <definedName name="P_SAR" localSheetId="33">#REF!</definedName>
    <definedName name="P_SAR" localSheetId="32">#REF!</definedName>
    <definedName name="P_SAR" localSheetId="63">#REF!</definedName>
    <definedName name="P_SAR" localSheetId="30">#REF!</definedName>
    <definedName name="P_SAR" localSheetId="42">#REF!</definedName>
    <definedName name="P_SAR" localSheetId="43">#REF!</definedName>
    <definedName name="P_SAR" localSheetId="44">#REF!</definedName>
    <definedName name="P_SAR">#REF!</definedName>
    <definedName name="P_SMGD" localSheetId="41">#REF!</definedName>
    <definedName name="P_SMGD" localSheetId="33">#REF!</definedName>
    <definedName name="P_SMGD" localSheetId="32">#REF!</definedName>
    <definedName name="P_SMGD" localSheetId="63">#REF!</definedName>
    <definedName name="P_SMGD" localSheetId="30">#REF!</definedName>
    <definedName name="P_SMGD" localSheetId="42">#REF!</definedName>
    <definedName name="P_SMGD" localSheetId="43">#REF!</definedName>
    <definedName name="P_SMGD" localSheetId="44">#REF!</definedName>
    <definedName name="P_SMGD">#REF!</definedName>
    <definedName name="P_TSMG10" localSheetId="41">#REF!</definedName>
    <definedName name="P_TSMG10" localSheetId="33">#REF!</definedName>
    <definedName name="P_TSMG10" localSheetId="32">#REF!</definedName>
    <definedName name="P_TSMG10" localSheetId="63">#REF!</definedName>
    <definedName name="P_TSMG10" localSheetId="30">#REF!</definedName>
    <definedName name="P_TSMG10" localSheetId="42">#REF!</definedName>
    <definedName name="P_TSMG10" localSheetId="43">#REF!</definedName>
    <definedName name="P_TSMG10" localSheetId="44">#REF!</definedName>
    <definedName name="P_TSMG10">#REF!</definedName>
    <definedName name="P_VD" localSheetId="41">#REF!</definedName>
    <definedName name="P_VD" localSheetId="33">#REF!</definedName>
    <definedName name="P_VD" localSheetId="32">#REF!</definedName>
    <definedName name="P_VD" localSheetId="63">#REF!</definedName>
    <definedName name="P_VD" localSheetId="30">#REF!</definedName>
    <definedName name="P_VD" localSheetId="42">#REF!</definedName>
    <definedName name="P_VD" localSheetId="43">#REF!</definedName>
    <definedName name="P_VD" localSheetId="44">#REF!</definedName>
    <definedName name="P_VD">#REF!</definedName>
    <definedName name="PERIODO" localSheetId="41">#REF!</definedName>
    <definedName name="PERIODO" localSheetId="33">#REF!</definedName>
    <definedName name="PERIODO" localSheetId="32">#REF!</definedName>
    <definedName name="PERIODO" localSheetId="63">#REF!</definedName>
    <definedName name="PERIODO" localSheetId="30">#REF!</definedName>
    <definedName name="PERIODO" localSheetId="42">#REF!</definedName>
    <definedName name="PERIODO" localSheetId="43">#REF!</definedName>
    <definedName name="PERIODO" localSheetId="44">#REF!</definedName>
    <definedName name="PERIODO">#REF!</definedName>
    <definedName name="PL" localSheetId="41">#REF!</definedName>
    <definedName name="PL" localSheetId="33">#REF!</definedName>
    <definedName name="PL" localSheetId="32">#REF!</definedName>
    <definedName name="PL" localSheetId="63">#REF!</definedName>
    <definedName name="PL" localSheetId="30">#REF!</definedName>
    <definedName name="PL" localSheetId="42">#REF!</definedName>
    <definedName name="PL" localSheetId="43">#REF!</definedName>
    <definedName name="PL" localSheetId="44">#REF!</definedName>
    <definedName name="PL">#REF!</definedName>
    <definedName name="plantadmvo." localSheetId="41">#REF!</definedName>
    <definedName name="plantadmvo." localSheetId="33">#REF!</definedName>
    <definedName name="plantadmvo." localSheetId="32">#REF!</definedName>
    <definedName name="plantadmvo." localSheetId="63">#REF!</definedName>
    <definedName name="plantadmvo." localSheetId="30">#REF!</definedName>
    <definedName name="plantadmvo." localSheetId="42">#REF!</definedName>
    <definedName name="plantadmvo." localSheetId="43">#REF!</definedName>
    <definedName name="plantadmvo." localSheetId="44">#REF!</definedName>
    <definedName name="plantadmvo.">#REF!</definedName>
    <definedName name="plazas" localSheetId="75">[20]Pzas00!$D$228:$N$244</definedName>
    <definedName name="plazas" localSheetId="33">[20]Pzas00!$D$228:$N$244</definedName>
    <definedName name="plazas" localSheetId="32">[20]Pzas00!$D$228:$N$244</definedName>
    <definedName name="plazas" localSheetId="63">[20]Pzas00!$D$228:$N$244</definedName>
    <definedName name="plazas" localSheetId="74">[20]Pzas00!$D$228:$N$244</definedName>
    <definedName name="plazas" localSheetId="21">[20]Pzas00!$D$228:$N$244</definedName>
    <definedName name="plazas">[21]Pzas00!$D$228:$N$244</definedName>
    <definedName name="PO" localSheetId="75">'[6]32CCG94'!#REF!</definedName>
    <definedName name="PO" localSheetId="41">'[6]32CCG94'!#REF!</definedName>
    <definedName name="PO" localSheetId="33">'[6]32CCG94'!#REF!</definedName>
    <definedName name="PO" localSheetId="63">'[6]32CCG94'!#REF!</definedName>
    <definedName name="PO" localSheetId="30">'[6]32CCG94'!#REF!</definedName>
    <definedName name="PO" localSheetId="42">'[6]32CCG94'!#REF!</definedName>
    <definedName name="PO" localSheetId="43">'[6]32CCG94'!#REF!</definedName>
    <definedName name="PO" localSheetId="44">'[6]32CCG94'!#REF!</definedName>
    <definedName name="PO">'[6]32CCG94'!#REF!</definedName>
    <definedName name="POI" localSheetId="75">[2]Hoja1!$B$313:$J$318</definedName>
    <definedName name="POI" localSheetId="33">[2]Hoja1!$B$313:$J$318</definedName>
    <definedName name="POI" localSheetId="32">[2]Hoja1!$B$313:$J$318</definedName>
    <definedName name="POI" localSheetId="63">[2]Hoja1!$B$313:$J$318</definedName>
    <definedName name="POI" localSheetId="74">[2]Hoja1!$B$313:$J$318</definedName>
    <definedName name="POI" localSheetId="21">[2]Hoja1!$B$313:$J$318</definedName>
    <definedName name="POI">[13]Hoja1!$B$313:$J$318</definedName>
    <definedName name="pollo">[2]Ac02acV2!$A$1:$AY$1139</definedName>
    <definedName name="POR" localSheetId="75">#REF!</definedName>
    <definedName name="POR" localSheetId="41">#REF!</definedName>
    <definedName name="POR" localSheetId="33">#REF!</definedName>
    <definedName name="POR" localSheetId="32">#REF!</definedName>
    <definedName name="POR" localSheetId="63">#REF!</definedName>
    <definedName name="POR" localSheetId="30">#REF!</definedName>
    <definedName name="POR" localSheetId="42">#REF!</definedName>
    <definedName name="POR" localSheetId="43">#REF!</definedName>
    <definedName name="POR" localSheetId="44">#REF!</definedName>
    <definedName name="POR">#REF!</definedName>
    <definedName name="PPP" localSheetId="75">'[10]32CCG94'!#REF!</definedName>
    <definedName name="PPP" localSheetId="41">'[10]32CCG94'!#REF!</definedName>
    <definedName name="PPP" localSheetId="33">'[10]32CCG94'!#REF!</definedName>
    <definedName name="PPP" localSheetId="63">'[10]32CCG94'!#REF!</definedName>
    <definedName name="PPP" localSheetId="30">'[10]32CCG94'!#REF!</definedName>
    <definedName name="PPP" localSheetId="42">'[10]32CCG94'!#REF!</definedName>
    <definedName name="PPP" localSheetId="43">'[10]32CCG94'!#REF!</definedName>
    <definedName name="PPP" localSheetId="44">'[10]32CCG94'!#REF!</definedName>
    <definedName name="PPP">'[10]32CCG94'!#REF!</definedName>
    <definedName name="PPPPPP" localSheetId="75">#REF!</definedName>
    <definedName name="PPPPPP" localSheetId="41">#REF!</definedName>
    <definedName name="PPPPPP" localSheetId="33">#REF!</definedName>
    <definedName name="PPPPPP" localSheetId="32">#REF!</definedName>
    <definedName name="PPPPPP" localSheetId="63">#REF!</definedName>
    <definedName name="PPPPPP" localSheetId="30">#REF!</definedName>
    <definedName name="PPPPPP" localSheetId="42">#REF!</definedName>
    <definedName name="PPPPPP" localSheetId="43">#REF!</definedName>
    <definedName name="PPPPPP" localSheetId="44">#REF!</definedName>
    <definedName name="PPPPPP">#REF!</definedName>
    <definedName name="PPPPPPPPPPPP" localSheetId="75">'[10]32CCG94'!#REF!</definedName>
    <definedName name="PPPPPPPPPPPP" localSheetId="41">'[10]32CCG94'!#REF!</definedName>
    <definedName name="PPPPPPPPPPPP" localSheetId="33">'[10]32CCG94'!#REF!</definedName>
    <definedName name="PPPPPPPPPPPP" localSheetId="63">'[10]32CCG94'!#REF!</definedName>
    <definedName name="PPPPPPPPPPPP" localSheetId="30">'[10]32CCG94'!#REF!</definedName>
    <definedName name="PPPPPPPPPPPP" localSheetId="42">'[10]32CCG94'!#REF!</definedName>
    <definedName name="PPPPPPPPPPPP" localSheetId="43">'[10]32CCG94'!#REF!</definedName>
    <definedName name="PPPPPPPPPPPP" localSheetId="44">'[10]32CCG94'!#REF!</definedName>
    <definedName name="PPPPPPPPPPPP">'[10]32CCG94'!#REF!</definedName>
    <definedName name="PPPPPPPPPPPPPP" localSheetId="75">'[6]32CCG94'!#REF!</definedName>
    <definedName name="PPPPPPPPPPPPPP" localSheetId="41">'[6]32CCG94'!#REF!</definedName>
    <definedName name="PPPPPPPPPPPPPP" localSheetId="33">'[6]32CCG94'!#REF!</definedName>
    <definedName name="PPPPPPPPPPPPPP" localSheetId="63">'[6]32CCG94'!#REF!</definedName>
    <definedName name="PPPPPPPPPPPPPP" localSheetId="30">'[6]32CCG94'!#REF!</definedName>
    <definedName name="PPPPPPPPPPPPPP" localSheetId="42">'[6]32CCG94'!#REF!</definedName>
    <definedName name="PPPPPPPPPPPPPP" localSheetId="43">'[6]32CCG94'!#REF!</definedName>
    <definedName name="PPPPPPPPPPPPPP" localSheetId="44">'[6]32CCG94'!#REF!</definedName>
    <definedName name="PPPPPPPPPPPPPP">'[6]32CCG94'!#REF!</definedName>
    <definedName name="PPPPPPPPPPPPPPPPPPPP" localSheetId="75">'[10]32CCG94'!#REF!</definedName>
    <definedName name="PPPPPPPPPPPPPPPPPPPP" localSheetId="41">'[10]32CCG94'!#REF!</definedName>
    <definedName name="PPPPPPPPPPPPPPPPPPPP" localSheetId="33">'[10]32CCG94'!#REF!</definedName>
    <definedName name="PPPPPPPPPPPPPPPPPPPP" localSheetId="63">'[10]32CCG94'!#REF!</definedName>
    <definedName name="PPPPPPPPPPPPPPPPPPPP" localSheetId="30">'[10]32CCG94'!#REF!</definedName>
    <definedName name="PPPPPPPPPPPPPPPPPPPP" localSheetId="42">'[10]32CCG94'!#REF!</definedName>
    <definedName name="PPPPPPPPPPPPPPPPPPPP" localSheetId="43">'[10]32CCG94'!#REF!</definedName>
    <definedName name="PPPPPPPPPPPPPPPPPPPP" localSheetId="44">'[10]32CCG94'!#REF!</definedName>
    <definedName name="PPPPPPPPPPPPPPPPPPPP">'[10]32CCG94'!#REF!</definedName>
    <definedName name="PPPPPPPPPPPPPPPPPPPPPPPP" localSheetId="75">'[6]32CCG94'!#REF!</definedName>
    <definedName name="PPPPPPPPPPPPPPPPPPPPPPPP" localSheetId="41">'[6]32CCG94'!#REF!</definedName>
    <definedName name="PPPPPPPPPPPPPPPPPPPPPPPP" localSheetId="33">'[6]32CCG94'!#REF!</definedName>
    <definedName name="PPPPPPPPPPPPPPPPPPPPPPPP" localSheetId="63">'[6]32CCG94'!#REF!</definedName>
    <definedName name="PPPPPPPPPPPPPPPPPPPPPPPP" localSheetId="30">'[6]32CCG94'!#REF!</definedName>
    <definedName name="PPPPPPPPPPPPPPPPPPPPPPPP" localSheetId="42">'[6]32CCG94'!#REF!</definedName>
    <definedName name="PPPPPPPPPPPPPPPPPPPPPPPP" localSheetId="43">'[6]32CCG94'!#REF!</definedName>
    <definedName name="PPPPPPPPPPPPPPPPPPPPPPPP" localSheetId="44">'[6]32CCG94'!#REF!</definedName>
    <definedName name="PPPPPPPPPPPPPPPPPPPPPPPP">'[6]32CCG94'!#REF!</definedName>
    <definedName name="PR_M10" localSheetId="41">#REF!</definedName>
    <definedName name="PR_M10" localSheetId="33">#REF!</definedName>
    <definedName name="PR_M10" localSheetId="32">#REF!</definedName>
    <definedName name="PR_M10" localSheetId="63">#REF!</definedName>
    <definedName name="PR_M10" localSheetId="30">#REF!</definedName>
    <definedName name="PR_M10" localSheetId="42">#REF!</definedName>
    <definedName name="PR_M10" localSheetId="43">#REF!</definedName>
    <definedName name="PR_M10" localSheetId="44">#REF!</definedName>
    <definedName name="PR_M10">#REF!</definedName>
    <definedName name="PR_M15" localSheetId="41">#REF!</definedName>
    <definedName name="PR_M15" localSheetId="33">#REF!</definedName>
    <definedName name="PR_M15" localSheetId="32">#REF!</definedName>
    <definedName name="PR_M15" localSheetId="63">#REF!</definedName>
    <definedName name="PR_M15" localSheetId="30">#REF!</definedName>
    <definedName name="PR_M15" localSheetId="42">#REF!</definedName>
    <definedName name="PR_M15" localSheetId="43">#REF!</definedName>
    <definedName name="PR_M15" localSheetId="44">#REF!</definedName>
    <definedName name="PR_M15">#REF!</definedName>
    <definedName name="PR_M20" localSheetId="41">#REF!</definedName>
    <definedName name="PR_M20" localSheetId="33">#REF!</definedName>
    <definedName name="PR_M20" localSheetId="32">#REF!</definedName>
    <definedName name="PR_M20" localSheetId="63">#REF!</definedName>
    <definedName name="PR_M20" localSheetId="30">#REF!</definedName>
    <definedName name="PR_M20" localSheetId="42">#REF!</definedName>
    <definedName name="PR_M20" localSheetId="43">#REF!</definedName>
    <definedName name="PR_M20" localSheetId="44">#REF!</definedName>
    <definedName name="PR_M20">#REF!</definedName>
    <definedName name="PR_M25" localSheetId="41">#REF!</definedName>
    <definedName name="PR_M25" localSheetId="33">#REF!</definedName>
    <definedName name="PR_M25" localSheetId="32">#REF!</definedName>
    <definedName name="PR_M25" localSheetId="63">#REF!</definedName>
    <definedName name="PR_M25" localSheetId="30">#REF!</definedName>
    <definedName name="PR_M25" localSheetId="42">#REF!</definedName>
    <definedName name="PR_M25" localSheetId="43">#REF!</definedName>
    <definedName name="PR_M25" localSheetId="44">#REF!</definedName>
    <definedName name="PR_M25">#REF!</definedName>
    <definedName name="PR_M30" localSheetId="41">#REF!</definedName>
    <definedName name="PR_M30" localSheetId="33">#REF!</definedName>
    <definedName name="PR_M30" localSheetId="32">#REF!</definedName>
    <definedName name="PR_M30" localSheetId="63">#REF!</definedName>
    <definedName name="PR_M30" localSheetId="30">#REF!</definedName>
    <definedName name="PR_M30" localSheetId="42">#REF!</definedName>
    <definedName name="PR_M30" localSheetId="43">#REF!</definedName>
    <definedName name="PR_M30" localSheetId="44">#REF!</definedName>
    <definedName name="PR_M30">#REF!</definedName>
    <definedName name="PR_M5" localSheetId="41">#REF!</definedName>
    <definedName name="PR_M5" localSheetId="33">#REF!</definedName>
    <definedName name="PR_M5" localSheetId="32">#REF!</definedName>
    <definedName name="PR_M5" localSheetId="63">#REF!</definedName>
    <definedName name="PR_M5" localSheetId="30">#REF!</definedName>
    <definedName name="PR_M5" localSheetId="42">#REF!</definedName>
    <definedName name="PR_M5" localSheetId="43">#REF!</definedName>
    <definedName name="PR_M5" localSheetId="44">#REF!</definedName>
    <definedName name="PR_M5">#REF!</definedName>
    <definedName name="PR_MONT" localSheetId="41">#REF!</definedName>
    <definedName name="PR_MONT" localSheetId="33">#REF!</definedName>
    <definedName name="PR_MONT" localSheetId="32">#REF!</definedName>
    <definedName name="PR_MONT" localSheetId="63">#REF!</definedName>
    <definedName name="PR_MONT" localSheetId="30">#REF!</definedName>
    <definedName name="PR_MONT" localSheetId="42">#REF!</definedName>
    <definedName name="PR_MONT" localSheetId="43">#REF!</definedName>
    <definedName name="PR_MONT" localSheetId="44">#REF!</definedName>
    <definedName name="PR_MONT">#REF!</definedName>
    <definedName name="PR_P10" localSheetId="41">#REF!</definedName>
    <definedName name="PR_P10" localSheetId="33">#REF!</definedName>
    <definedName name="PR_P10" localSheetId="32">#REF!</definedName>
    <definedName name="PR_P10" localSheetId="63">#REF!</definedName>
    <definedName name="PR_P10" localSheetId="30">#REF!</definedName>
    <definedName name="PR_P10" localSheetId="42">#REF!</definedName>
    <definedName name="PR_P10" localSheetId="43">#REF!</definedName>
    <definedName name="PR_P10" localSheetId="44">#REF!</definedName>
    <definedName name="PR_P10">#REF!</definedName>
    <definedName name="PR_P15" localSheetId="41">#REF!</definedName>
    <definedName name="PR_P15" localSheetId="33">#REF!</definedName>
    <definedName name="PR_P15" localSheetId="32">#REF!</definedName>
    <definedName name="PR_P15" localSheetId="63">#REF!</definedName>
    <definedName name="PR_P15" localSheetId="30">#REF!</definedName>
    <definedName name="PR_P15" localSheetId="42">#REF!</definedName>
    <definedName name="PR_P15" localSheetId="43">#REF!</definedName>
    <definedName name="PR_P15" localSheetId="44">#REF!</definedName>
    <definedName name="PR_P15">#REF!</definedName>
    <definedName name="PR_P20" localSheetId="41">#REF!</definedName>
    <definedName name="PR_P20" localSheetId="33">#REF!</definedName>
    <definedName name="PR_P20" localSheetId="32">#REF!</definedName>
    <definedName name="PR_P20" localSheetId="63">#REF!</definedName>
    <definedName name="PR_P20" localSheetId="30">#REF!</definedName>
    <definedName name="PR_P20" localSheetId="42">#REF!</definedName>
    <definedName name="PR_P20" localSheetId="43">#REF!</definedName>
    <definedName name="PR_P20" localSheetId="44">#REF!</definedName>
    <definedName name="PR_P20">#REF!</definedName>
    <definedName name="PR_P25" localSheetId="41">#REF!</definedName>
    <definedName name="PR_P25" localSheetId="33">#REF!</definedName>
    <definedName name="PR_P25" localSheetId="32">#REF!</definedName>
    <definedName name="PR_P25" localSheetId="63">#REF!</definedName>
    <definedName name="PR_P25" localSheetId="30">#REF!</definedName>
    <definedName name="PR_P25" localSheetId="42">#REF!</definedName>
    <definedName name="PR_P25" localSheetId="43">#REF!</definedName>
    <definedName name="PR_P25" localSheetId="44">#REF!</definedName>
    <definedName name="PR_P25">#REF!</definedName>
    <definedName name="PR_P30" localSheetId="41">#REF!</definedName>
    <definedName name="PR_P30" localSheetId="33">#REF!</definedName>
    <definedName name="PR_P30" localSheetId="32">#REF!</definedName>
    <definedName name="PR_P30" localSheetId="63">#REF!</definedName>
    <definedName name="PR_P30" localSheetId="30">#REF!</definedName>
    <definedName name="PR_P30" localSheetId="42">#REF!</definedName>
    <definedName name="PR_P30" localSheetId="43">#REF!</definedName>
    <definedName name="PR_P30" localSheetId="44">#REF!</definedName>
    <definedName name="PR_P30">#REF!</definedName>
    <definedName name="PR_P5" localSheetId="41">#REF!</definedName>
    <definedName name="PR_P5" localSheetId="33">#REF!</definedName>
    <definedName name="PR_P5" localSheetId="32">#REF!</definedName>
    <definedName name="PR_P5" localSheetId="63">#REF!</definedName>
    <definedName name="PR_P5" localSheetId="30">#REF!</definedName>
    <definedName name="PR_P5" localSheetId="42">#REF!</definedName>
    <definedName name="PR_P5" localSheetId="43">#REF!</definedName>
    <definedName name="PR_P5" localSheetId="44">#REF!</definedName>
    <definedName name="PR_P5">#REF!</definedName>
    <definedName name="PR_PLAT" localSheetId="41">#REF!</definedName>
    <definedName name="PR_PLAT" localSheetId="33">#REF!</definedName>
    <definedName name="PR_PLAT" localSheetId="32">#REF!</definedName>
    <definedName name="PR_PLAT" localSheetId="63">#REF!</definedName>
    <definedName name="PR_PLAT" localSheetId="30">#REF!</definedName>
    <definedName name="PR_PLAT" localSheetId="42">#REF!</definedName>
    <definedName name="PR_PLAT" localSheetId="43">#REF!</definedName>
    <definedName name="PR_PLAT" localSheetId="44">#REF!</definedName>
    <definedName name="PR_PLAT">#REF!</definedName>
    <definedName name="Print_Area_MI" localSheetId="75">#REF!</definedName>
    <definedName name="Print_Area_MI" localSheetId="41">#REF!</definedName>
    <definedName name="Print_Area_MI" localSheetId="33">#REF!</definedName>
    <definedName name="Print_Area_MI" localSheetId="32">#REF!</definedName>
    <definedName name="Print_Area_MI" localSheetId="63">#REF!</definedName>
    <definedName name="Print_Area_MI" localSheetId="30">#REF!</definedName>
    <definedName name="Print_Area_MI" localSheetId="42">#REF!</definedName>
    <definedName name="Print_Area_MI" localSheetId="43">#REF!</definedName>
    <definedName name="Print_Area_MI" localSheetId="44">#REF!</definedName>
    <definedName name="Print_Area_MI">#REF!</definedName>
    <definedName name="profesional" localSheetId="41">#REF!</definedName>
    <definedName name="profesional" localSheetId="42">#REF!</definedName>
    <definedName name="profesional" localSheetId="43">#REF!</definedName>
    <definedName name="profesional" localSheetId="44">#REF!</definedName>
    <definedName name="profesional">#REF!</definedName>
    <definedName name="Profesor">[16]rangos!$C$2:$C$32</definedName>
    <definedName name="PV_10" localSheetId="41">#REF!</definedName>
    <definedName name="PV_10" localSheetId="33">#REF!</definedName>
    <definedName name="PV_10" localSheetId="32">#REF!</definedName>
    <definedName name="PV_10" localSheetId="63">#REF!</definedName>
    <definedName name="PV_10" localSheetId="30">#REF!</definedName>
    <definedName name="PV_10" localSheetId="42">#REF!</definedName>
    <definedName name="PV_10" localSheetId="43">#REF!</definedName>
    <definedName name="PV_10" localSheetId="44">#REF!</definedName>
    <definedName name="PV_10">#REF!</definedName>
    <definedName name="PV_11" localSheetId="41">#REF!</definedName>
    <definedName name="PV_11" localSheetId="33">#REF!</definedName>
    <definedName name="PV_11" localSheetId="32">#REF!</definedName>
    <definedName name="PV_11" localSheetId="63">#REF!</definedName>
    <definedName name="PV_11" localSheetId="30">#REF!</definedName>
    <definedName name="PV_11" localSheetId="42">#REF!</definedName>
    <definedName name="PV_11" localSheetId="43">#REF!</definedName>
    <definedName name="PV_11" localSheetId="44">#REF!</definedName>
    <definedName name="PV_11">#REF!</definedName>
    <definedName name="PV_12" localSheetId="41">#REF!</definedName>
    <definedName name="PV_12" localSheetId="33">#REF!</definedName>
    <definedName name="PV_12" localSheetId="32">#REF!</definedName>
    <definedName name="PV_12" localSheetId="63">#REF!</definedName>
    <definedName name="PV_12" localSheetId="30">#REF!</definedName>
    <definedName name="PV_12" localSheetId="42">#REF!</definedName>
    <definedName name="PV_12" localSheetId="43">#REF!</definedName>
    <definedName name="PV_12" localSheetId="44">#REF!</definedName>
    <definedName name="PV_12">#REF!</definedName>
    <definedName name="PV_13" localSheetId="41">#REF!</definedName>
    <definedName name="PV_13" localSheetId="33">#REF!</definedName>
    <definedName name="PV_13" localSheetId="32">#REF!</definedName>
    <definedName name="PV_13" localSheetId="63">#REF!</definedName>
    <definedName name="PV_13" localSheetId="30">#REF!</definedName>
    <definedName name="PV_13" localSheetId="42">#REF!</definedName>
    <definedName name="PV_13" localSheetId="43">#REF!</definedName>
    <definedName name="PV_13" localSheetId="44">#REF!</definedName>
    <definedName name="PV_13">#REF!</definedName>
    <definedName name="PV_14" localSheetId="41">#REF!</definedName>
    <definedName name="PV_14" localSheetId="33">#REF!</definedName>
    <definedName name="PV_14" localSheetId="32">#REF!</definedName>
    <definedName name="PV_14" localSheetId="63">#REF!</definedName>
    <definedName name="PV_14" localSheetId="30">#REF!</definedName>
    <definedName name="PV_14" localSheetId="42">#REF!</definedName>
    <definedName name="PV_14" localSheetId="43">#REF!</definedName>
    <definedName name="PV_14" localSheetId="44">#REF!</definedName>
    <definedName name="PV_14">#REF!</definedName>
    <definedName name="PV_15" localSheetId="41">#REF!</definedName>
    <definedName name="PV_15" localSheetId="33">#REF!</definedName>
    <definedName name="PV_15" localSheetId="32">#REF!</definedName>
    <definedName name="PV_15" localSheetId="63">#REF!</definedName>
    <definedName name="PV_15" localSheetId="30">#REF!</definedName>
    <definedName name="PV_15" localSheetId="42">#REF!</definedName>
    <definedName name="PV_15" localSheetId="43">#REF!</definedName>
    <definedName name="PV_15" localSheetId="44">#REF!</definedName>
    <definedName name="PV_15">#REF!</definedName>
    <definedName name="PV_16" localSheetId="41">#REF!</definedName>
    <definedName name="PV_16" localSheetId="33">#REF!</definedName>
    <definedName name="PV_16" localSheetId="32">#REF!</definedName>
    <definedName name="PV_16" localSheetId="63">#REF!</definedName>
    <definedName name="PV_16" localSheetId="30">#REF!</definedName>
    <definedName name="PV_16" localSheetId="42">#REF!</definedName>
    <definedName name="PV_16" localSheetId="43">#REF!</definedName>
    <definedName name="PV_16" localSheetId="44">#REF!</definedName>
    <definedName name="PV_16">#REF!</definedName>
    <definedName name="PV_17" localSheetId="41">#REF!</definedName>
    <definedName name="PV_17" localSheetId="33">#REF!</definedName>
    <definedName name="PV_17" localSheetId="32">#REF!</definedName>
    <definedName name="PV_17" localSheetId="63">#REF!</definedName>
    <definedName name="PV_17" localSheetId="30">#REF!</definedName>
    <definedName name="PV_17" localSheetId="42">#REF!</definedName>
    <definedName name="PV_17" localSheetId="43">#REF!</definedName>
    <definedName name="PV_17" localSheetId="44">#REF!</definedName>
    <definedName name="PV_17">#REF!</definedName>
    <definedName name="PV_18" localSheetId="41">#REF!</definedName>
    <definedName name="PV_18" localSheetId="33">#REF!</definedName>
    <definedName name="PV_18" localSheetId="32">#REF!</definedName>
    <definedName name="PV_18" localSheetId="63">#REF!</definedName>
    <definedName name="PV_18" localSheetId="30">#REF!</definedName>
    <definedName name="PV_18" localSheetId="42">#REF!</definedName>
    <definedName name="PV_18" localSheetId="43">#REF!</definedName>
    <definedName name="PV_18" localSheetId="44">#REF!</definedName>
    <definedName name="PV_18">#REF!</definedName>
    <definedName name="PV_19" localSheetId="41">#REF!</definedName>
    <definedName name="PV_19" localSheetId="33">#REF!</definedName>
    <definedName name="PV_19" localSheetId="32">#REF!</definedName>
    <definedName name="PV_19" localSheetId="63">#REF!</definedName>
    <definedName name="PV_19" localSheetId="30">#REF!</definedName>
    <definedName name="PV_19" localSheetId="42">#REF!</definedName>
    <definedName name="PV_19" localSheetId="43">#REF!</definedName>
    <definedName name="PV_19" localSheetId="44">#REF!</definedName>
    <definedName name="PV_19">#REF!</definedName>
    <definedName name="PV_20" localSheetId="41">#REF!</definedName>
    <definedName name="PV_20" localSheetId="33">#REF!</definedName>
    <definedName name="PV_20" localSheetId="32">#REF!</definedName>
    <definedName name="PV_20" localSheetId="63">#REF!</definedName>
    <definedName name="PV_20" localSheetId="30">#REF!</definedName>
    <definedName name="PV_20" localSheetId="42">#REF!</definedName>
    <definedName name="PV_20" localSheetId="43">#REF!</definedName>
    <definedName name="PV_20" localSheetId="44">#REF!</definedName>
    <definedName name="PV_20">#REF!</definedName>
    <definedName name="PV_21" localSheetId="41">#REF!</definedName>
    <definedName name="PV_21" localSheetId="33">#REF!</definedName>
    <definedName name="PV_21" localSheetId="32">#REF!</definedName>
    <definedName name="PV_21" localSheetId="63">#REF!</definedName>
    <definedName name="PV_21" localSheetId="30">#REF!</definedName>
    <definedName name="PV_21" localSheetId="42">#REF!</definedName>
    <definedName name="PV_21" localSheetId="43">#REF!</definedName>
    <definedName name="PV_21" localSheetId="44">#REF!</definedName>
    <definedName name="PV_21">#REF!</definedName>
    <definedName name="PV_22" localSheetId="41">#REF!</definedName>
    <definedName name="PV_22" localSheetId="33">#REF!</definedName>
    <definedName name="PV_22" localSheetId="32">#REF!</definedName>
    <definedName name="PV_22" localSheetId="63">#REF!</definedName>
    <definedName name="PV_22" localSheetId="30">#REF!</definedName>
    <definedName name="PV_22" localSheetId="42">#REF!</definedName>
    <definedName name="PV_22" localSheetId="43">#REF!</definedName>
    <definedName name="PV_22" localSheetId="44">#REF!</definedName>
    <definedName name="PV_22">#REF!</definedName>
    <definedName name="PV_23" localSheetId="41">#REF!</definedName>
    <definedName name="PV_23" localSheetId="33">#REF!</definedName>
    <definedName name="PV_23" localSheetId="32">#REF!</definedName>
    <definedName name="PV_23" localSheetId="63">#REF!</definedName>
    <definedName name="PV_23" localSheetId="30">#REF!</definedName>
    <definedName name="PV_23" localSheetId="42">#REF!</definedName>
    <definedName name="PV_23" localSheetId="43">#REF!</definedName>
    <definedName name="PV_23" localSheetId="44">#REF!</definedName>
    <definedName name="PV_23">#REF!</definedName>
    <definedName name="PV_24" localSheetId="41">#REF!</definedName>
    <definedName name="PV_24" localSheetId="33">#REF!</definedName>
    <definedName name="PV_24" localSheetId="32">#REF!</definedName>
    <definedName name="PV_24" localSheetId="63">#REF!</definedName>
    <definedName name="PV_24" localSheetId="30">#REF!</definedName>
    <definedName name="PV_24" localSheetId="42">#REF!</definedName>
    <definedName name="PV_24" localSheetId="43">#REF!</definedName>
    <definedName name="PV_24" localSheetId="44">#REF!</definedName>
    <definedName name="PV_24">#REF!</definedName>
    <definedName name="PV_25" localSheetId="41">#REF!</definedName>
    <definedName name="PV_25" localSheetId="33">#REF!</definedName>
    <definedName name="PV_25" localSheetId="32">#REF!</definedName>
    <definedName name="PV_25" localSheetId="63">#REF!</definedName>
    <definedName name="PV_25" localSheetId="30">#REF!</definedName>
    <definedName name="PV_25" localSheetId="42">#REF!</definedName>
    <definedName name="PV_25" localSheetId="43">#REF!</definedName>
    <definedName name="PV_25" localSheetId="44">#REF!</definedName>
    <definedName name="PV_25">#REF!</definedName>
    <definedName name="PV_26" localSheetId="41">#REF!</definedName>
    <definedName name="PV_26" localSheetId="33">#REF!</definedName>
    <definedName name="PV_26" localSheetId="32">#REF!</definedName>
    <definedName name="PV_26" localSheetId="63">#REF!</definedName>
    <definedName name="PV_26" localSheetId="30">#REF!</definedName>
    <definedName name="PV_26" localSheetId="42">#REF!</definedName>
    <definedName name="PV_26" localSheetId="43">#REF!</definedName>
    <definedName name="PV_26" localSheetId="44">#REF!</definedName>
    <definedName name="PV_26">#REF!</definedName>
    <definedName name="PV_27" localSheetId="41">#REF!</definedName>
    <definedName name="PV_27" localSheetId="33">#REF!</definedName>
    <definedName name="PV_27" localSheetId="32">#REF!</definedName>
    <definedName name="PV_27" localSheetId="63">#REF!</definedName>
    <definedName name="PV_27" localSheetId="30">#REF!</definedName>
    <definedName name="PV_27" localSheetId="42">#REF!</definedName>
    <definedName name="PV_27" localSheetId="43">#REF!</definedName>
    <definedName name="PV_27" localSheetId="44">#REF!</definedName>
    <definedName name="PV_27">#REF!</definedName>
    <definedName name="PV_28" localSheetId="41">#REF!</definedName>
    <definedName name="PV_28" localSheetId="33">#REF!</definedName>
    <definedName name="PV_28" localSheetId="32">#REF!</definedName>
    <definedName name="PV_28" localSheetId="63">#REF!</definedName>
    <definedName name="PV_28" localSheetId="30">#REF!</definedName>
    <definedName name="PV_28" localSheetId="42">#REF!</definedName>
    <definedName name="PV_28" localSheetId="43">#REF!</definedName>
    <definedName name="PV_28" localSheetId="44">#REF!</definedName>
    <definedName name="PV_28">#REF!</definedName>
    <definedName name="PV_29" localSheetId="41">#REF!</definedName>
    <definedName name="PV_29" localSheetId="33">#REF!</definedName>
    <definedName name="PV_29" localSheetId="32">#REF!</definedName>
    <definedName name="PV_29" localSheetId="63">#REF!</definedName>
    <definedName name="PV_29" localSheetId="30">#REF!</definedName>
    <definedName name="PV_29" localSheetId="42">#REF!</definedName>
    <definedName name="PV_29" localSheetId="43">#REF!</definedName>
    <definedName name="PV_29" localSheetId="44">#REF!</definedName>
    <definedName name="PV_29">#REF!</definedName>
    <definedName name="PV_30" localSheetId="41">#REF!</definedName>
    <definedName name="PV_30" localSheetId="33">#REF!</definedName>
    <definedName name="PV_30" localSheetId="32">#REF!</definedName>
    <definedName name="PV_30" localSheetId="63">#REF!</definedName>
    <definedName name="PV_30" localSheetId="30">#REF!</definedName>
    <definedName name="PV_30" localSheetId="42">#REF!</definedName>
    <definedName name="PV_30" localSheetId="43">#REF!</definedName>
    <definedName name="PV_30" localSheetId="44">#REF!</definedName>
    <definedName name="PV_30">#REF!</definedName>
    <definedName name="PV_31" localSheetId="41">#REF!</definedName>
    <definedName name="PV_31" localSheetId="33">#REF!</definedName>
    <definedName name="PV_31" localSheetId="32">#REF!</definedName>
    <definedName name="PV_31" localSheetId="63">#REF!</definedName>
    <definedName name="PV_31" localSheetId="30">#REF!</definedName>
    <definedName name="PV_31" localSheetId="42">#REF!</definedName>
    <definedName name="PV_31" localSheetId="43">#REF!</definedName>
    <definedName name="PV_31" localSheetId="44">#REF!</definedName>
    <definedName name="PV_31">#REF!</definedName>
    <definedName name="PV_32" localSheetId="41">#REF!</definedName>
    <definedName name="PV_32" localSheetId="33">#REF!</definedName>
    <definedName name="PV_32" localSheetId="32">#REF!</definedName>
    <definedName name="PV_32" localSheetId="63">#REF!</definedName>
    <definedName name="PV_32" localSheetId="30">#REF!</definedName>
    <definedName name="PV_32" localSheetId="42">#REF!</definedName>
    <definedName name="PV_32" localSheetId="43">#REF!</definedName>
    <definedName name="PV_32" localSheetId="44">#REF!</definedName>
    <definedName name="PV_32">#REF!</definedName>
    <definedName name="PV_33" localSheetId="41">#REF!</definedName>
    <definedName name="PV_33" localSheetId="33">#REF!</definedName>
    <definedName name="PV_33" localSheetId="32">#REF!</definedName>
    <definedName name="PV_33" localSheetId="63">#REF!</definedName>
    <definedName name="PV_33" localSheetId="30">#REF!</definedName>
    <definedName name="PV_33" localSheetId="42">#REF!</definedName>
    <definedName name="PV_33" localSheetId="43">#REF!</definedName>
    <definedName name="PV_33" localSheetId="44">#REF!</definedName>
    <definedName name="PV_33">#REF!</definedName>
    <definedName name="PV_34" localSheetId="41">#REF!</definedName>
    <definedName name="PV_34" localSheetId="33">#REF!</definedName>
    <definedName name="PV_34" localSheetId="32">#REF!</definedName>
    <definedName name="PV_34" localSheetId="63">#REF!</definedName>
    <definedName name="PV_34" localSheetId="30">#REF!</definedName>
    <definedName name="PV_34" localSheetId="42">#REF!</definedName>
    <definedName name="PV_34" localSheetId="43">#REF!</definedName>
    <definedName name="PV_34" localSheetId="44">#REF!</definedName>
    <definedName name="PV_34">#REF!</definedName>
    <definedName name="PV_35" localSheetId="41">#REF!</definedName>
    <definedName name="PV_35" localSheetId="33">#REF!</definedName>
    <definedName name="PV_35" localSheetId="32">#REF!</definedName>
    <definedName name="PV_35" localSheetId="63">#REF!</definedName>
    <definedName name="PV_35" localSheetId="30">#REF!</definedName>
    <definedName name="PV_35" localSheetId="42">#REF!</definedName>
    <definedName name="PV_35" localSheetId="43">#REF!</definedName>
    <definedName name="PV_35" localSheetId="44">#REF!</definedName>
    <definedName name="PV_35">#REF!</definedName>
    <definedName name="PV_36" localSheetId="41">#REF!</definedName>
    <definedName name="PV_36" localSheetId="33">#REF!</definedName>
    <definedName name="PV_36" localSheetId="32">#REF!</definedName>
    <definedName name="PV_36" localSheetId="63">#REF!</definedName>
    <definedName name="PV_36" localSheetId="30">#REF!</definedName>
    <definedName name="PV_36" localSheetId="42">#REF!</definedName>
    <definedName name="PV_36" localSheetId="43">#REF!</definedName>
    <definedName name="PV_36" localSheetId="44">#REF!</definedName>
    <definedName name="PV_36">#REF!</definedName>
    <definedName name="PV_37" localSheetId="41">#REF!</definedName>
    <definedName name="PV_37" localSheetId="33">#REF!</definedName>
    <definedName name="PV_37" localSheetId="32">#REF!</definedName>
    <definedName name="PV_37" localSheetId="63">#REF!</definedName>
    <definedName name="PV_37" localSheetId="30">#REF!</definedName>
    <definedName name="PV_37" localSheetId="42">#REF!</definedName>
    <definedName name="PV_37" localSheetId="43">#REF!</definedName>
    <definedName name="PV_37" localSheetId="44">#REF!</definedName>
    <definedName name="PV_37">#REF!</definedName>
    <definedName name="PV_38" localSheetId="41">#REF!</definedName>
    <definedName name="PV_38" localSheetId="33">#REF!</definedName>
    <definedName name="PV_38" localSheetId="32">#REF!</definedName>
    <definedName name="PV_38" localSheetId="63">#REF!</definedName>
    <definedName name="PV_38" localSheetId="30">#REF!</definedName>
    <definedName name="PV_38" localSheetId="42">#REF!</definedName>
    <definedName name="PV_38" localSheetId="43">#REF!</definedName>
    <definedName name="PV_38" localSheetId="44">#REF!</definedName>
    <definedName name="PV_38">#REF!</definedName>
    <definedName name="PV_40" localSheetId="41">#REF!</definedName>
    <definedName name="PV_40" localSheetId="33">#REF!</definedName>
    <definedName name="PV_40" localSheetId="32">#REF!</definedName>
    <definedName name="PV_40" localSheetId="63">#REF!</definedName>
    <definedName name="PV_40" localSheetId="30">#REF!</definedName>
    <definedName name="PV_40" localSheetId="42">#REF!</definedName>
    <definedName name="PV_40" localSheetId="43">#REF!</definedName>
    <definedName name="PV_40" localSheetId="44">#REF!</definedName>
    <definedName name="PV_40">#REF!</definedName>
    <definedName name="PV_41" localSheetId="41">#REF!</definedName>
    <definedName name="PV_41" localSheetId="33">#REF!</definedName>
    <definedName name="PV_41" localSheetId="32">#REF!</definedName>
    <definedName name="PV_41" localSheetId="63">#REF!</definedName>
    <definedName name="PV_41" localSheetId="30">#REF!</definedName>
    <definedName name="PV_41" localSheetId="42">#REF!</definedName>
    <definedName name="PV_41" localSheetId="43">#REF!</definedName>
    <definedName name="PV_41" localSheetId="44">#REF!</definedName>
    <definedName name="PV_41">#REF!</definedName>
    <definedName name="q" localSheetId="41">[1]PMI!#REF!</definedName>
    <definedName name="q" localSheetId="63">[1]PMI!#REF!</definedName>
    <definedName name="q" localSheetId="30">[1]PMI!#REF!</definedName>
    <definedName name="q" localSheetId="42">[1]PMI!#REF!</definedName>
    <definedName name="q" localSheetId="43">[1]PMI!#REF!</definedName>
    <definedName name="q" localSheetId="44">[1]PMI!#REF!</definedName>
    <definedName name="q">[1]PMI!#REF!</definedName>
    <definedName name="qazwsx" localSheetId="41">'[8]32CCG94'!#REF!</definedName>
    <definedName name="qazwsx" localSheetId="63">'[8]32CCG94'!#REF!</definedName>
    <definedName name="qazwsx" localSheetId="30">'[8]32CCG94'!#REF!</definedName>
    <definedName name="qazwsx" localSheetId="42">'[8]32CCG94'!#REF!</definedName>
    <definedName name="qazwsx" localSheetId="43">'[8]32CCG94'!#REF!</definedName>
    <definedName name="qazwsx" localSheetId="44">'[8]32CCG94'!#REF!</definedName>
    <definedName name="qazwsx">'[8]32CCG94'!#REF!</definedName>
    <definedName name="qq" localSheetId="41">'[8]32CCG94'!#REF!</definedName>
    <definedName name="qq" localSheetId="63">'[8]32CCG94'!#REF!</definedName>
    <definedName name="qq" localSheetId="30">'[8]32CCG94'!#REF!</definedName>
    <definedName name="qq" localSheetId="42">'[8]32CCG94'!#REF!</definedName>
    <definedName name="qq" localSheetId="43">'[8]32CCG94'!#REF!</definedName>
    <definedName name="qq" localSheetId="44">'[8]32CCG94'!#REF!</definedName>
    <definedName name="qq">'[8]32CCG94'!#REF!</definedName>
    <definedName name="qroo1" localSheetId="41">#REF!</definedName>
    <definedName name="qroo1" localSheetId="33">#REF!</definedName>
    <definedName name="qroo1" localSheetId="32">#REF!</definedName>
    <definedName name="qroo1" localSheetId="63">#REF!</definedName>
    <definedName name="qroo1" localSheetId="30">#REF!</definedName>
    <definedName name="qroo1" localSheetId="42">#REF!</definedName>
    <definedName name="qroo1" localSheetId="43">#REF!</definedName>
    <definedName name="qroo1" localSheetId="44">#REF!</definedName>
    <definedName name="qroo1">#REF!</definedName>
    <definedName name="qroo2" localSheetId="41">#REF!</definedName>
    <definedName name="qroo2" localSheetId="33">#REF!</definedName>
    <definedName name="qroo2" localSheetId="32">#REF!</definedName>
    <definedName name="qroo2" localSheetId="63">#REF!</definedName>
    <definedName name="qroo2" localSheetId="30">#REF!</definedName>
    <definedName name="qroo2" localSheetId="42">#REF!</definedName>
    <definedName name="qroo2" localSheetId="43">#REF!</definedName>
    <definedName name="qroo2" localSheetId="44">#REF!</definedName>
    <definedName name="qroo2">#REF!</definedName>
    <definedName name="RANGO" localSheetId="75">#REF!</definedName>
    <definedName name="RANGO" localSheetId="41">#REF!</definedName>
    <definedName name="RANGO" localSheetId="33">#REF!</definedName>
    <definedName name="RANGO" localSheetId="32">#REF!</definedName>
    <definedName name="RANGO" localSheetId="63">#REF!</definedName>
    <definedName name="RANGO" localSheetId="30">#REF!</definedName>
    <definedName name="RANGO" localSheetId="42">#REF!</definedName>
    <definedName name="RANGO" localSheetId="43">#REF!</definedName>
    <definedName name="RANGO" localSheetId="44">#REF!</definedName>
    <definedName name="RANGO">#REF!</definedName>
    <definedName name="red" localSheetId="41">#REF!</definedName>
    <definedName name="red" localSheetId="33">#REF!</definedName>
    <definedName name="red" localSheetId="32">#REF!</definedName>
    <definedName name="red" localSheetId="63">#REF!</definedName>
    <definedName name="red" localSheetId="30">#REF!</definedName>
    <definedName name="red" localSheetId="42">#REF!</definedName>
    <definedName name="red" localSheetId="43">#REF!</definedName>
    <definedName name="red" localSheetId="44">#REF!</definedName>
    <definedName name="red">#REF!</definedName>
    <definedName name="REGIMEN_LABORAL" localSheetId="75">[18]CATALOGOS!$A$3:$A$4</definedName>
    <definedName name="REGIMEN_LABORAL" localSheetId="33">[18]CATALOGOS!$A$3:$A$4</definedName>
    <definedName name="REGIMEN_LABORAL" localSheetId="32">[18]CATALOGOS!$A$3:$A$4</definedName>
    <definedName name="REGIMEN_LABORAL" localSheetId="63">[18]CATALOGOS!$A$3:$A$4</definedName>
    <definedName name="REGIMEN_LABORAL" localSheetId="74">[18]CATALOGOS!$A$3:$A$4</definedName>
    <definedName name="REGIMEN_LABORAL" localSheetId="21">[18]CATALOGOS!$A$3:$A$4</definedName>
    <definedName name="REGIMEN_LABORAL">[19]CATALOGOS!$A$3:$A$4</definedName>
    <definedName name="rEING" localSheetId="41">#REF!</definedName>
    <definedName name="rEING" localSheetId="33">#REF!</definedName>
    <definedName name="rEING" localSheetId="32">#REF!</definedName>
    <definedName name="rEING" localSheetId="63">#REF!</definedName>
    <definedName name="rEING" localSheetId="30">#REF!</definedName>
    <definedName name="rEING" localSheetId="42">#REF!</definedName>
    <definedName name="rEING" localSheetId="43">#REF!</definedName>
    <definedName name="rEING" localSheetId="44">#REF!</definedName>
    <definedName name="rEING">#REF!</definedName>
    <definedName name="RELACION_LABORAL" localSheetId="75">[18]CATALOGOS!$D$3:$D$4</definedName>
    <definedName name="RELACION_LABORAL" localSheetId="33">[18]CATALOGOS!$D$3:$D$4</definedName>
    <definedName name="RELACION_LABORAL" localSheetId="32">[18]CATALOGOS!$D$3:$D$4</definedName>
    <definedName name="RELACION_LABORAL" localSheetId="63">[18]CATALOGOS!$D$3:$D$4</definedName>
    <definedName name="RELACION_LABORAL" localSheetId="74">[18]CATALOGOS!$D$3:$D$4</definedName>
    <definedName name="RELACION_LABORAL" localSheetId="21">[18]CATALOGOS!$D$3:$D$4</definedName>
    <definedName name="RELACION_LABORAL">[19]CATALOGOS!$D$3:$D$4</definedName>
    <definedName name="rez" localSheetId="41" hidden="1">#REF!</definedName>
    <definedName name="rez" localSheetId="33" hidden="1">#REF!</definedName>
    <definedName name="rez" localSheetId="32" hidden="1">#REF!</definedName>
    <definedName name="rez" localSheetId="63" hidden="1">#REF!</definedName>
    <definedName name="rez" localSheetId="30" hidden="1">#REF!</definedName>
    <definedName name="rez" localSheetId="42" hidden="1">#REF!</definedName>
    <definedName name="rez" localSheetId="43" hidden="1">#REF!</definedName>
    <definedName name="rez" localSheetId="44" hidden="1">#REF!</definedName>
    <definedName name="rez" localSheetId="62" hidden="1">#REF!</definedName>
    <definedName name="rez" hidden="1">#REF!</definedName>
    <definedName name="rgh" localSheetId="75">'[9]32CCG94'!#REF!</definedName>
    <definedName name="rgh" localSheetId="41">'[9]32CCG94'!#REF!</definedName>
    <definedName name="rgh" localSheetId="33">'[9]32CCG94'!#REF!</definedName>
    <definedName name="rgh" localSheetId="63">'[9]32CCG94'!#REF!</definedName>
    <definedName name="rgh" localSheetId="30">'[9]32CCG94'!#REF!</definedName>
    <definedName name="rgh" localSheetId="42">'[9]32CCG94'!#REF!</definedName>
    <definedName name="rgh" localSheetId="43">'[9]32CCG94'!#REF!</definedName>
    <definedName name="rgh" localSheetId="44">'[9]32CCG94'!#REF!</definedName>
    <definedName name="rgh">'[9]32CCG94'!#REF!</definedName>
    <definedName name="rty" localSheetId="75">'[5]32CCG94'!#REF!</definedName>
    <definedName name="rty" localSheetId="41">'[5]32CCG94'!#REF!</definedName>
    <definedName name="rty" localSheetId="33">'[5]32CCG94'!#REF!</definedName>
    <definedName name="rty" localSheetId="63">'[5]32CCG94'!#REF!</definedName>
    <definedName name="rty" localSheetId="30">'[5]32CCG94'!#REF!</definedName>
    <definedName name="rty" localSheetId="42">'[5]32CCG94'!#REF!</definedName>
    <definedName name="rty" localSheetId="43">'[5]32CCG94'!#REF!</definedName>
    <definedName name="rty" localSheetId="44">'[5]32CCG94'!#REF!</definedName>
    <definedName name="rty">'[5]32CCG94'!#REF!</definedName>
    <definedName name="s" localSheetId="75">#REF!</definedName>
    <definedName name="s" localSheetId="41">#REF!</definedName>
    <definedName name="s" localSheetId="33">#REF!</definedName>
    <definedName name="s" localSheetId="32">#REF!</definedName>
    <definedName name="s" localSheetId="63">#REF!</definedName>
    <definedName name="s" localSheetId="30">#REF!</definedName>
    <definedName name="s" localSheetId="42">#REF!</definedName>
    <definedName name="s" localSheetId="43">#REF!</definedName>
    <definedName name="s" localSheetId="44">#REF!</definedName>
    <definedName name="s">#REF!</definedName>
    <definedName name="S_AA" localSheetId="41">#REF!</definedName>
    <definedName name="S_AA" localSheetId="33">#REF!</definedName>
    <definedName name="S_AA" localSheetId="32">#REF!</definedName>
    <definedName name="S_AA" localSheetId="63">#REF!</definedName>
    <definedName name="S_AA" localSheetId="30">#REF!</definedName>
    <definedName name="S_AA" localSheetId="42">#REF!</definedName>
    <definedName name="S_AA" localSheetId="43">#REF!</definedName>
    <definedName name="S_AA" localSheetId="44">#REF!</definedName>
    <definedName name="S_AA">#REF!</definedName>
    <definedName name="S_AGUIM" localSheetId="41">#REF!</definedName>
    <definedName name="S_AGUIM" localSheetId="33">#REF!</definedName>
    <definedName name="S_AGUIM" localSheetId="32">#REF!</definedName>
    <definedName name="S_AGUIM" localSheetId="63">#REF!</definedName>
    <definedName name="S_AGUIM" localSheetId="30">#REF!</definedName>
    <definedName name="S_AGUIM" localSheetId="42">#REF!</definedName>
    <definedName name="S_AGUIM" localSheetId="43">#REF!</definedName>
    <definedName name="S_AGUIM" localSheetId="44">#REF!</definedName>
    <definedName name="S_AGUIM">#REF!</definedName>
    <definedName name="S_AGUIO" localSheetId="41">#REF!</definedName>
    <definedName name="S_AGUIO" localSheetId="33">#REF!</definedName>
    <definedName name="S_AGUIO" localSheetId="32">#REF!</definedName>
    <definedName name="S_AGUIO" localSheetId="63">#REF!</definedName>
    <definedName name="S_AGUIO" localSheetId="30">#REF!</definedName>
    <definedName name="S_AGUIO" localSheetId="42">#REF!</definedName>
    <definedName name="S_AGUIO" localSheetId="43">#REF!</definedName>
    <definedName name="S_AGUIO" localSheetId="44">#REF!</definedName>
    <definedName name="S_AGUIO">#REF!</definedName>
    <definedName name="S_AL" localSheetId="41">#REF!</definedName>
    <definedName name="S_AL" localSheetId="33">#REF!</definedName>
    <definedName name="S_AL" localSheetId="32">#REF!</definedName>
    <definedName name="S_AL" localSheetId="63">#REF!</definedName>
    <definedName name="S_AL" localSheetId="30">#REF!</definedName>
    <definedName name="S_AL" localSheetId="42">#REF!</definedName>
    <definedName name="S_AL" localSheetId="43">#REF!</definedName>
    <definedName name="S_AL" localSheetId="44">#REF!</definedName>
    <definedName name="S_AL">#REF!</definedName>
    <definedName name="S_CESANTIA" localSheetId="41">#REF!</definedName>
    <definedName name="S_CESANTIA" localSheetId="33">#REF!</definedName>
    <definedName name="S_CESANTIA" localSheetId="32">#REF!</definedName>
    <definedName name="S_CESANTIA" localSheetId="63">#REF!</definedName>
    <definedName name="S_CESANTIA" localSheetId="30">#REF!</definedName>
    <definedName name="S_CESANTIA" localSheetId="42">#REF!</definedName>
    <definedName name="S_CESANTIA" localSheetId="43">#REF!</definedName>
    <definedName name="S_CESANTIA" localSheetId="44">#REF!</definedName>
    <definedName name="S_CESANTIA">#REF!</definedName>
    <definedName name="S_GFAM" localSheetId="41">#REF!</definedName>
    <definedName name="S_GFAM" localSheetId="33">#REF!</definedName>
    <definedName name="S_GFAM" localSheetId="32">#REF!</definedName>
    <definedName name="S_GFAM" localSheetId="63">#REF!</definedName>
    <definedName name="S_GFAM" localSheetId="30">#REF!</definedName>
    <definedName name="S_GFAM" localSheetId="42">#REF!</definedName>
    <definedName name="S_GFAM" localSheetId="43">#REF!</definedName>
    <definedName name="S_GFAM" localSheetId="44">#REF!</definedName>
    <definedName name="S_GFAM">#REF!</definedName>
    <definedName name="S_ISRAGUIO" localSheetId="41">#REF!</definedName>
    <definedName name="S_ISRAGUIO" localSheetId="33">#REF!</definedName>
    <definedName name="S_ISRAGUIO" localSheetId="32">#REF!</definedName>
    <definedName name="S_ISRAGUIO" localSheetId="63">#REF!</definedName>
    <definedName name="S_ISRAGUIO" localSheetId="30">#REF!</definedName>
    <definedName name="S_ISRAGUIO" localSheetId="42">#REF!</definedName>
    <definedName name="S_ISRAGUIO" localSheetId="43">#REF!</definedName>
    <definedName name="S_ISRAGUIO" localSheetId="44">#REF!</definedName>
    <definedName name="S_ISRAGUIO">#REF!</definedName>
    <definedName name="S_ISRGFAM" localSheetId="41">#REF!</definedName>
    <definedName name="S_ISRGFAM" localSheetId="33">#REF!</definedName>
    <definedName name="S_ISRGFAM" localSheetId="32">#REF!</definedName>
    <definedName name="S_ISRGFAM" localSheetId="63">#REF!</definedName>
    <definedName name="S_ISRGFAM" localSheetId="30">#REF!</definedName>
    <definedName name="S_ISRGFAM" localSheetId="42">#REF!</definedName>
    <definedName name="S_ISRGFAM" localSheetId="43">#REF!</definedName>
    <definedName name="S_ISRGFAM" localSheetId="44">#REF!</definedName>
    <definedName name="S_ISRGFAM">#REF!</definedName>
    <definedName name="S_ISRPV" localSheetId="41">#REF!</definedName>
    <definedName name="S_ISRPV" localSheetId="33">#REF!</definedName>
    <definedName name="S_ISRPV" localSheetId="32">#REF!</definedName>
    <definedName name="S_ISRPV" localSheetId="63">#REF!</definedName>
    <definedName name="S_ISRPV" localSheetId="30">#REF!</definedName>
    <definedName name="S_ISRPV" localSheetId="42">#REF!</definedName>
    <definedName name="S_ISRPV" localSheetId="43">#REF!</definedName>
    <definedName name="S_ISRPV" localSheetId="44">#REF!</definedName>
    <definedName name="S_ISRPV">#REF!</definedName>
    <definedName name="S_ISSSTE" localSheetId="41">#REF!</definedName>
    <definedName name="S_ISSSTE" localSheetId="33">#REF!</definedName>
    <definedName name="S_ISSSTE" localSheetId="32">#REF!</definedName>
    <definedName name="S_ISSSTE" localSheetId="63">#REF!</definedName>
    <definedName name="S_ISSSTE" localSheetId="30">#REF!</definedName>
    <definedName name="S_ISSSTE" localSheetId="42">#REF!</definedName>
    <definedName name="S_ISSSTE" localSheetId="43">#REF!</definedName>
    <definedName name="S_ISSSTE" localSheetId="44">#REF!</definedName>
    <definedName name="S_ISSSTE">#REF!</definedName>
    <definedName name="S_PVM" localSheetId="41">#REF!</definedName>
    <definedName name="S_PVM" localSheetId="33">#REF!</definedName>
    <definedName name="S_PVM" localSheetId="32">#REF!</definedName>
    <definedName name="S_PVM" localSheetId="63">#REF!</definedName>
    <definedName name="S_PVM" localSheetId="30">#REF!</definedName>
    <definedName name="S_PVM" localSheetId="42">#REF!</definedName>
    <definedName name="S_PVM" localSheetId="43">#REF!</definedName>
    <definedName name="S_PVM" localSheetId="44">#REF!</definedName>
    <definedName name="S_PVM">#REF!</definedName>
    <definedName name="S_PVO" localSheetId="41">#REF!</definedName>
    <definedName name="S_PVO" localSheetId="33">#REF!</definedName>
    <definedName name="S_PVO" localSheetId="32">#REF!</definedName>
    <definedName name="S_PVO" localSheetId="63">#REF!</definedName>
    <definedName name="S_PVO" localSheetId="30">#REF!</definedName>
    <definedName name="S_PVO" localSheetId="42">#REF!</definedName>
    <definedName name="S_PVO" localSheetId="43">#REF!</definedName>
    <definedName name="S_PVO" localSheetId="44">#REF!</definedName>
    <definedName name="S_PVO">#REF!</definedName>
    <definedName name="S_SACESAN" localSheetId="41">#REF!</definedName>
    <definedName name="S_SACESAN" localSheetId="33">#REF!</definedName>
    <definedName name="S_SACESAN" localSheetId="32">#REF!</definedName>
    <definedName name="S_SACESAN" localSheetId="63">#REF!</definedName>
    <definedName name="S_SACESAN" localSheetId="30">#REF!</definedName>
    <definedName name="S_SACESAN" localSheetId="42">#REF!</definedName>
    <definedName name="S_SACESAN" localSheetId="43">#REF!</definedName>
    <definedName name="S_SACESAN" localSheetId="44">#REF!</definedName>
    <definedName name="S_SACESAN">#REF!</definedName>
    <definedName name="S_SAISSSTE" localSheetId="41">#REF!</definedName>
    <definedName name="S_SAISSSTE" localSheetId="33">#REF!</definedName>
    <definedName name="S_SAISSSTE" localSheetId="32">#REF!</definedName>
    <definedName name="S_SAISSSTE" localSheetId="63">#REF!</definedName>
    <definedName name="S_SAISSSTE" localSheetId="30">#REF!</definedName>
    <definedName name="S_SAISSSTE" localSheetId="42">#REF!</definedName>
    <definedName name="S_SAISSSTE" localSheetId="43">#REF!</definedName>
    <definedName name="S_SAISSSTE" localSheetId="44">#REF!</definedName>
    <definedName name="S_SAISSSTE">#REF!</definedName>
    <definedName name="S_VD" localSheetId="41">#REF!</definedName>
    <definedName name="S_VD" localSheetId="33">#REF!</definedName>
    <definedName name="S_VD" localSheetId="32">#REF!</definedName>
    <definedName name="S_VD" localSheetId="63">#REF!</definedName>
    <definedName name="S_VD" localSheetId="30">#REF!</definedName>
    <definedName name="S_VD" localSheetId="42">#REF!</definedName>
    <definedName name="S_VD" localSheetId="43">#REF!</definedName>
    <definedName name="S_VD" localSheetId="44">#REF!</definedName>
    <definedName name="S_VD">#REF!</definedName>
    <definedName name="sadmvo" localSheetId="41">#REF!</definedName>
    <definedName name="sadmvo" localSheetId="33">#REF!</definedName>
    <definedName name="sadmvo" localSheetId="32">#REF!</definedName>
    <definedName name="sadmvo" localSheetId="63">#REF!</definedName>
    <definedName name="sadmvo" localSheetId="30">#REF!</definedName>
    <definedName name="sadmvo" localSheetId="42">#REF!</definedName>
    <definedName name="sadmvo" localSheetId="43">#REF!</definedName>
    <definedName name="sadmvo" localSheetId="44">#REF!</definedName>
    <definedName name="sadmvo">#REF!</definedName>
    <definedName name="SB" localSheetId="41">#REF!</definedName>
    <definedName name="SB" localSheetId="33">#REF!</definedName>
    <definedName name="SB" localSheetId="32">#REF!</definedName>
    <definedName name="SB" localSheetId="63">#REF!</definedName>
    <definedName name="SB" localSheetId="30">#REF!</definedName>
    <definedName name="SB" localSheetId="42">#REF!</definedName>
    <definedName name="SB" localSheetId="43">#REF!</definedName>
    <definedName name="SB" localSheetId="44">#REF!</definedName>
    <definedName name="SB">#REF!</definedName>
    <definedName name="sc" localSheetId="41" hidden="1">#REF!</definedName>
    <definedName name="sc" localSheetId="33" hidden="1">#REF!</definedName>
    <definedName name="sc" localSheetId="32" hidden="1">#REF!</definedName>
    <definedName name="sc" localSheetId="63" hidden="1">#REF!</definedName>
    <definedName name="sc" localSheetId="30" hidden="1">#REF!</definedName>
    <definedName name="sc" localSheetId="42" hidden="1">#REF!</definedName>
    <definedName name="sc" localSheetId="43" hidden="1">#REF!</definedName>
    <definedName name="sc" localSheetId="44" hidden="1">#REF!</definedName>
    <definedName name="sc" localSheetId="62" hidden="1">#REF!</definedName>
    <definedName name="sc" hidden="1">#REF!</definedName>
    <definedName name="ser" localSheetId="41">#REF!</definedName>
    <definedName name="ser" localSheetId="33">#REF!</definedName>
    <definedName name="ser" localSheetId="32">#REF!</definedName>
    <definedName name="ser" localSheetId="63">#REF!</definedName>
    <definedName name="ser" localSheetId="30">#REF!</definedName>
    <definedName name="ser" localSheetId="42">#REF!</definedName>
    <definedName name="ser" localSheetId="43">#REF!</definedName>
    <definedName name="ser" localSheetId="44">#REF!</definedName>
    <definedName name="ser">#REF!</definedName>
    <definedName name="sic" localSheetId="41" hidden="1">#REF!</definedName>
    <definedName name="sic" localSheetId="33" hidden="1">#REF!</definedName>
    <definedName name="sic" localSheetId="32" hidden="1">#REF!</definedName>
    <definedName name="sic" localSheetId="63" hidden="1">#REF!</definedName>
    <definedName name="sic" localSheetId="30" hidden="1">#REF!</definedName>
    <definedName name="sic" localSheetId="42" hidden="1">#REF!</definedName>
    <definedName name="sic" localSheetId="43" hidden="1">#REF!</definedName>
    <definedName name="sic" localSheetId="44" hidden="1">#REF!</definedName>
    <definedName name="sic" localSheetId="62" hidden="1">#REF!</definedName>
    <definedName name="sic" hidden="1">#REF!</definedName>
    <definedName name="SIDESI" localSheetId="41" hidden="1">[2]TABCETDO298!#REF!</definedName>
    <definedName name="SIDESI" localSheetId="63" hidden="1">[2]TABCETDO298!#REF!</definedName>
    <definedName name="SIDESI" localSheetId="30" hidden="1">[2]TABCETDO298!#REF!</definedName>
    <definedName name="SIDESI" localSheetId="42" hidden="1">[2]TABCETDO298!#REF!</definedName>
    <definedName name="SIDESI" localSheetId="43" hidden="1">[2]TABCETDO298!#REF!</definedName>
    <definedName name="SIDESI" localSheetId="44" hidden="1">[2]TABCETDO298!#REF!</definedName>
    <definedName name="SIDESI" localSheetId="62" hidden="1">[2]TABCETDO298!#REF!</definedName>
    <definedName name="SIDESI" hidden="1">[2]TABCETDO298!#REF!</definedName>
    <definedName name="ss" localSheetId="41">#REF!</definedName>
    <definedName name="ss" localSheetId="33">#REF!</definedName>
    <definedName name="ss" localSheetId="32">#REF!</definedName>
    <definedName name="ss" localSheetId="63">#REF!</definedName>
    <definedName name="ss" localSheetId="30">#REF!</definedName>
    <definedName name="ss" localSheetId="42">#REF!</definedName>
    <definedName name="ss" localSheetId="43">#REF!</definedName>
    <definedName name="ss" localSheetId="44">#REF!</definedName>
    <definedName name="ss">#REF!</definedName>
    <definedName name="sssasa" localSheetId="41">#REF!</definedName>
    <definedName name="sssasa" localSheetId="33">#REF!</definedName>
    <definedName name="sssasa" localSheetId="32">#REF!</definedName>
    <definedName name="sssasa" localSheetId="63">#REF!</definedName>
    <definedName name="sssasa" localSheetId="30">#REF!</definedName>
    <definedName name="sssasa" localSheetId="42">#REF!</definedName>
    <definedName name="sssasa" localSheetId="43">#REF!</definedName>
    <definedName name="sssasa" localSheetId="44">#REF!</definedName>
    <definedName name="sssasa">#REF!</definedName>
    <definedName name="SSSS" localSheetId="41">#REF!</definedName>
    <definedName name="SSSS" localSheetId="33">#REF!</definedName>
    <definedName name="SSSS" localSheetId="32">#REF!</definedName>
    <definedName name="SSSS" localSheetId="63">#REF!</definedName>
    <definedName name="SSSS" localSheetId="30">#REF!</definedName>
    <definedName name="SSSS" localSheetId="42">#REF!</definedName>
    <definedName name="SSSS" localSheetId="43">#REF!</definedName>
    <definedName name="SSSS" localSheetId="44">#REF!</definedName>
    <definedName name="SSSS">#REF!</definedName>
    <definedName name="SUBCLASIFICACION" localSheetId="41">#REF!</definedName>
    <definedName name="SUBCLASIFICACION" localSheetId="42">#REF!</definedName>
    <definedName name="SUBCLASIFICACION" localSheetId="43">#REF!</definedName>
    <definedName name="SUBCLASIFICACION" localSheetId="44">#REF!</definedName>
    <definedName name="SUBCLASIFICACION">#REF!</definedName>
    <definedName name="SUELDO_MENSUAL" localSheetId="41">#REF!</definedName>
    <definedName name="SUELDO_MENSUAL" localSheetId="33">#REF!</definedName>
    <definedName name="SUELDO_MENSUAL" localSheetId="32">#REF!</definedName>
    <definedName name="SUELDO_MENSUAL" localSheetId="63">#REF!</definedName>
    <definedName name="SUELDO_MENSUAL" localSheetId="30">#REF!</definedName>
    <definedName name="SUELDO_MENSUAL" localSheetId="42">#REF!</definedName>
    <definedName name="SUELDO_MENSUAL" localSheetId="43">#REF!</definedName>
    <definedName name="SUELDO_MENSUAL" localSheetId="44">#REF!</definedName>
    <definedName name="SUELDO_MENSUAL">#REF!</definedName>
    <definedName name="SUELDOS" localSheetId="41">#REF!</definedName>
    <definedName name="SUELDOS" localSheetId="33">#REF!</definedName>
    <definedName name="SUELDOS" localSheetId="32">#REF!</definedName>
    <definedName name="SUELDOS" localSheetId="63">#REF!</definedName>
    <definedName name="SUELDOS" localSheetId="30">#REF!</definedName>
    <definedName name="SUELDOS" localSheetId="42">#REF!</definedName>
    <definedName name="SUELDOS" localSheetId="43">#REF!</definedName>
    <definedName name="SUELDOS" localSheetId="44">#REF!</definedName>
    <definedName name="SUELDOS">#REF!</definedName>
    <definedName name="tabla" localSheetId="41">#REF!</definedName>
    <definedName name="tabla" localSheetId="33">#REF!</definedName>
    <definedName name="tabla" localSheetId="32">#REF!</definedName>
    <definedName name="tabla" localSheetId="63">#REF!</definedName>
    <definedName name="tabla" localSheetId="30">#REF!</definedName>
    <definedName name="tabla" localSheetId="42">#REF!</definedName>
    <definedName name="tabla" localSheetId="43">#REF!</definedName>
    <definedName name="tabla" localSheetId="44">#REF!</definedName>
    <definedName name="tabla">#REF!</definedName>
    <definedName name="TACADEMICO" localSheetId="41">#REF!</definedName>
    <definedName name="TACADEMICO" localSheetId="33">#REF!</definedName>
    <definedName name="TACADEMICO" localSheetId="32">#REF!</definedName>
    <definedName name="TACADEMICO" localSheetId="63">#REF!</definedName>
    <definedName name="TACADEMICO" localSheetId="30">#REF!</definedName>
    <definedName name="TACADEMICO" localSheetId="42">#REF!</definedName>
    <definedName name="TACADEMICO" localSheetId="43">#REF!</definedName>
    <definedName name="TACADEMICO" localSheetId="44">#REF!</definedName>
    <definedName name="TACADEMICO">#REF!</definedName>
    <definedName name="TBASE" localSheetId="41">#REF!</definedName>
    <definedName name="TBASE" localSheetId="33">#REF!</definedName>
    <definedName name="TBASE" localSheetId="32">#REF!</definedName>
    <definedName name="TBASE" localSheetId="63">#REF!</definedName>
    <definedName name="TBASE" localSheetId="30">#REF!</definedName>
    <definedName name="TBASE" localSheetId="42">#REF!</definedName>
    <definedName name="TBASE" localSheetId="43">#REF!</definedName>
    <definedName name="TBASE" localSheetId="44">#REF!</definedName>
    <definedName name="TBASE">#REF!</definedName>
    <definedName name="TCONFIANZA" localSheetId="41">#REF!</definedName>
    <definedName name="TCONFIANZA" localSheetId="33">#REF!</definedName>
    <definedName name="TCONFIANZA" localSheetId="32">#REF!</definedName>
    <definedName name="TCONFIANZA" localSheetId="63">#REF!</definedName>
    <definedName name="TCONFIANZA" localSheetId="30">#REF!</definedName>
    <definedName name="TCONFIANZA" localSheetId="42">#REF!</definedName>
    <definedName name="TCONFIANZA" localSheetId="43">#REF!</definedName>
    <definedName name="TCONFIANZA" localSheetId="44">#REF!</definedName>
    <definedName name="TCONFIANZA">#REF!</definedName>
    <definedName name="TFUNCIONARIOS" localSheetId="41">#REF!</definedName>
    <definedName name="TFUNCIONARIOS" localSheetId="33">#REF!</definedName>
    <definedName name="TFUNCIONARIOS" localSheetId="32">#REF!</definedName>
    <definedName name="TFUNCIONARIOS" localSheetId="63">#REF!</definedName>
    <definedName name="TFUNCIONARIOS" localSheetId="30">#REF!</definedName>
    <definedName name="TFUNCIONARIOS" localSheetId="42">#REF!</definedName>
    <definedName name="TFUNCIONARIOS" localSheetId="43">#REF!</definedName>
    <definedName name="TFUNCIONARIOS" localSheetId="44">#REF!</definedName>
    <definedName name="TFUNCIONARIOS">#REF!</definedName>
    <definedName name="TIPO_DE_CONVENIO" localSheetId="41">#REF!</definedName>
    <definedName name="TIPO_DE_CONVENIO" localSheetId="42">#REF!</definedName>
    <definedName name="TIPO_DE_CONVENIO" localSheetId="43">#REF!</definedName>
    <definedName name="TIPO_DE_CONVENIO" localSheetId="44">#REF!</definedName>
    <definedName name="TIPO_DE_CONVENIO">#REF!</definedName>
    <definedName name="TIPO_GMM_TIP" localSheetId="75">[18]CATALOGOS!$N$3:$N$4</definedName>
    <definedName name="TIPO_GMM_TIP" localSheetId="33">[18]CATALOGOS!$N$3:$N$4</definedName>
    <definedName name="TIPO_GMM_TIP" localSheetId="32">[18]CATALOGOS!$N$3:$N$4</definedName>
    <definedName name="TIPO_GMM_TIP" localSheetId="63">[18]CATALOGOS!$N$3:$N$4</definedName>
    <definedName name="TIPO_GMM_TIP" localSheetId="74">[18]CATALOGOS!$N$3:$N$4</definedName>
    <definedName name="TIPO_GMM_TIP" localSheetId="21">[18]CATALOGOS!$N$3:$N$4</definedName>
    <definedName name="TIPO_GMM_TIP">[19]CATALOGOS!$N$3:$N$4</definedName>
    <definedName name="TIPO_Q_TIP" localSheetId="75">[18]CATALOGOS!$L$3:$L$5</definedName>
    <definedName name="TIPO_Q_TIP" localSheetId="33">[18]CATALOGOS!$L$3:$L$5</definedName>
    <definedName name="TIPO_Q_TIP" localSheetId="32">[18]CATALOGOS!$L$3:$L$5</definedName>
    <definedName name="TIPO_Q_TIP" localSheetId="63">[18]CATALOGOS!$L$3:$L$5</definedName>
    <definedName name="TIPO_Q_TIP" localSheetId="74">[18]CATALOGOS!$L$3:$L$5</definedName>
    <definedName name="TIPO_Q_TIP" localSheetId="21">[18]CATALOGOS!$L$3:$L$5</definedName>
    <definedName name="TIPO_Q_TIP">[19]CATALOGOS!$L$3:$L$5</definedName>
    <definedName name="_xlnm.Print_Titles" localSheetId="9">'% de Admisión'!$A:$B,'% de Admisión'!$2:$5</definedName>
    <definedName name="_xlnm.Print_Titles" localSheetId="10">'% de Admisión por sexo'!$A:$A,'% de Admisión por sexo'!$2:$2</definedName>
    <definedName name="_xlnm.Print_Titles" localSheetId="16">'% de Primer Ingreso por sexo'!$A:$A,'% de Primer Ingreso por sexo'!$2:$2</definedName>
    <definedName name="_xlnm.Print_Titles" localSheetId="15">'% Primer Ingreso'!$A:$B,'% Primer Ingreso'!$2:$6</definedName>
    <definedName name="_xlnm.Print_Titles" localSheetId="54">'Actividades deportivas'!$40:$75</definedName>
    <definedName name="_xlnm.Print_Titles" localSheetId="7">Admisión!$A:$B,Admisión!$2:$6</definedName>
    <definedName name="_xlnm.Print_Titles" localSheetId="8">'Admisión por sexo'!$A:$A,'Admisión por sexo'!$2:$2</definedName>
    <definedName name="_xlnm.Print_Titles" localSheetId="19">'Alumnado Activo'!$A:$B,'Alumnado Activo'!$2:$3</definedName>
    <definedName name="_xlnm.Print_Titles" localSheetId="20">'Alumnado Activo por sexo'!$A:$A,'Alumnado Activo por sexo'!$2:$2</definedName>
    <definedName name="_xlnm.Print_Titles" localSheetId="5">Aspirantes!$A:$B,Aspirantes!$2:$5</definedName>
    <definedName name="_xlnm.Print_Titles" localSheetId="6">'Aspirantes por sexo'!$A:$A,'Aspirantes por sexo'!$2:$2</definedName>
    <definedName name="_xlnm.Print_Titles" localSheetId="22">Bajas!$A:$B,Bajas!$2:$5</definedName>
    <definedName name="_xlnm.Print_Titles" localSheetId="30">'Becas alumnos'!$A:$B,'Becas alumnos'!$2:$4</definedName>
    <definedName name="_xlnm.Print_Titles" localSheetId="36">'Definitivos x categoría'!$A:$B</definedName>
    <definedName name="_xlnm.Print_Titles" localSheetId="38">'Definitivos x género'!$A:$B</definedName>
    <definedName name="_xlnm.Print_Titles" localSheetId="37">'Definitivos x grado'!$A:$A</definedName>
    <definedName name="_xlnm.Print_Titles" localSheetId="24">Egreso!$2:$4</definedName>
    <definedName name="_xlnm.Print_Titles" localSheetId="17">Matrícula!$A:$B,Matrícula!$2:$6</definedName>
    <definedName name="_xlnm.Print_Titles" localSheetId="18">'Matrícula por sexo'!$A:$A,'Matrícula por sexo'!$2:$2</definedName>
    <definedName name="_xlnm.Print_Titles" localSheetId="13">'Primer Ingreso'!$A:$B,'Primer Ingreso'!$2:$5</definedName>
    <definedName name="_xlnm.Print_Titles" localSheetId="14">'Primer Ingreso por sexo'!$A:$A,'Primer Ingreso por sexo'!$2:$2</definedName>
    <definedName name="_xlnm.Print_Titles" localSheetId="29">Titulación!$2:$4</definedName>
    <definedName name="_xlnm.Print_Titles" localSheetId="28">'Trimestres para egresar'!$2:$5</definedName>
    <definedName name="Títulos_a_imprimir_IM" localSheetId="75">[2]IPNATM01!$A$2:$IV$18</definedName>
    <definedName name="Títulos_a_imprimir_IM" localSheetId="33">[2]IPNATM01!$A$2:$IV$18</definedName>
    <definedName name="Títulos_a_imprimir_IM" localSheetId="32">[2]IPNATM01!$A$2:$IV$18</definedName>
    <definedName name="Títulos_a_imprimir_IM" localSheetId="63">[2]IPNATM01!$A$2:$IV$18</definedName>
    <definedName name="Títulos_a_imprimir_IM" localSheetId="74">[2]IPNATM01!$A$2:$IV$18</definedName>
    <definedName name="Títulos_a_imprimir_IM" localSheetId="21">[2]IPNATM01!$A$2:$IV$18</definedName>
    <definedName name="Títulos_a_imprimir_IM">[22]IPNATM01!$A$2:$IV$18</definedName>
    <definedName name="tlax1" localSheetId="41">#REF!</definedName>
    <definedName name="tlax1" localSheetId="33">#REF!</definedName>
    <definedName name="tlax1" localSheetId="32">#REF!</definedName>
    <definedName name="tlax1" localSheetId="63">#REF!</definedName>
    <definedName name="tlax1" localSheetId="30">#REF!</definedName>
    <definedName name="tlax1" localSheetId="42">#REF!</definedName>
    <definedName name="tlax1" localSheetId="43">#REF!</definedName>
    <definedName name="tlax1" localSheetId="44">#REF!</definedName>
    <definedName name="tlax1">#REF!</definedName>
    <definedName name="tlax2" localSheetId="41">#REF!</definedName>
    <definedName name="tlax2" localSheetId="33">#REF!</definedName>
    <definedName name="tlax2" localSheetId="32">#REF!</definedName>
    <definedName name="tlax2" localSheetId="63">#REF!</definedName>
    <definedName name="tlax2" localSheetId="30">#REF!</definedName>
    <definedName name="tlax2" localSheetId="42">#REF!</definedName>
    <definedName name="tlax2" localSheetId="43">#REF!</definedName>
    <definedName name="tlax2" localSheetId="44">#REF!</definedName>
    <definedName name="tlax2">#REF!</definedName>
    <definedName name="Total" localSheetId="41">#REF!</definedName>
    <definedName name="Total" localSheetId="33">#REF!</definedName>
    <definedName name="Total" localSheetId="32">#REF!</definedName>
    <definedName name="Total" localSheetId="63">#REF!</definedName>
    <definedName name="Total" localSheetId="30">#REF!</definedName>
    <definedName name="Total" localSheetId="42">#REF!</definedName>
    <definedName name="Total" localSheetId="43">#REF!</definedName>
    <definedName name="Total" localSheetId="44">#REF!</definedName>
    <definedName name="Total">#REF!</definedName>
    <definedName name="TTTT" localSheetId="75">'[5]32CCG94'!#REF!</definedName>
    <definedName name="TTTT" localSheetId="41">'[5]32CCG94'!#REF!</definedName>
    <definedName name="TTTT" localSheetId="33">'[5]32CCG94'!#REF!</definedName>
    <definedName name="TTTT" localSheetId="63">'[5]32CCG94'!#REF!</definedName>
    <definedName name="TTTT" localSheetId="30">'[5]32CCG94'!#REF!</definedName>
    <definedName name="TTTT" localSheetId="42">'[5]32CCG94'!#REF!</definedName>
    <definedName name="TTTT" localSheetId="43">'[5]32CCG94'!#REF!</definedName>
    <definedName name="TTTT" localSheetId="44">'[5]32CCG94'!#REF!</definedName>
    <definedName name="TTTT">'[5]32CCG94'!#REF!</definedName>
    <definedName name="Tulanc" localSheetId="75">#REF!</definedName>
    <definedName name="Tulanc" localSheetId="41">#REF!</definedName>
    <definedName name="Tulanc" localSheetId="33">#REF!</definedName>
    <definedName name="Tulanc" localSheetId="32">#REF!</definedName>
    <definedName name="Tulanc" localSheetId="63">#REF!</definedName>
    <definedName name="Tulanc" localSheetId="30">#REF!</definedName>
    <definedName name="Tulanc" localSheetId="42">#REF!</definedName>
    <definedName name="Tulanc" localSheetId="43">#REF!</definedName>
    <definedName name="Tulanc" localSheetId="44">#REF!</definedName>
    <definedName name="Tulanc">#REF!</definedName>
    <definedName name="UABC95" localSheetId="75">'[9]32CCG94'!#REF!</definedName>
    <definedName name="UABC95" localSheetId="41">'[9]32CCG94'!#REF!</definedName>
    <definedName name="UABC95" localSheetId="33">'[9]32CCG94'!#REF!</definedName>
    <definedName name="UABC95" localSheetId="63">'[9]32CCG94'!#REF!</definedName>
    <definedName name="UABC95" localSheetId="30">'[9]32CCG94'!#REF!</definedName>
    <definedName name="UABC95" localSheetId="42">'[9]32CCG94'!#REF!</definedName>
    <definedName name="UABC95" localSheetId="43">'[9]32CCG94'!#REF!</definedName>
    <definedName name="UABC95" localSheetId="44">'[9]32CCG94'!#REF!</definedName>
    <definedName name="UABC95">'[9]32CCG94'!#REF!</definedName>
    <definedName name="UABC97" localSheetId="75">'[9]32CCG94'!#REF!</definedName>
    <definedName name="UABC97" localSheetId="41">'[9]32CCG94'!#REF!</definedName>
    <definedName name="UABC97" localSheetId="33">'[9]32CCG94'!#REF!</definedName>
    <definedName name="UABC97" localSheetId="63">'[9]32CCG94'!#REF!</definedName>
    <definedName name="UABC97" localSheetId="30">'[9]32CCG94'!#REF!</definedName>
    <definedName name="UABC97" localSheetId="42">'[9]32CCG94'!#REF!</definedName>
    <definedName name="UABC97" localSheetId="43">'[9]32CCG94'!#REF!</definedName>
    <definedName name="UABC97" localSheetId="44">'[9]32CCG94'!#REF!</definedName>
    <definedName name="UABC97">'[9]32CCG94'!#REF!</definedName>
    <definedName name="USESE" localSheetId="75">[2]planew99!$A$10:$J$130</definedName>
    <definedName name="USESE" localSheetId="33">[2]planew99!$A$10:$J$130</definedName>
    <definedName name="USESE" localSheetId="32">[2]planew99!$A$10:$J$130</definedName>
    <definedName name="USESE" localSheetId="63">[2]planew99!$A$10:$J$130</definedName>
    <definedName name="USESE" localSheetId="74">[2]planew99!$A$10:$J$130</definedName>
    <definedName name="USESE" localSheetId="21">[2]planew99!$A$10:$J$130</definedName>
    <definedName name="USESE">[23]planew99!$A$10:$J$130</definedName>
    <definedName name="v" localSheetId="41">#REF!</definedName>
    <definedName name="v" localSheetId="33">#REF!</definedName>
    <definedName name="v" localSheetId="32">#REF!</definedName>
    <definedName name="v" localSheetId="63">#REF!</definedName>
    <definedName name="v" localSheetId="30">#REF!</definedName>
    <definedName name="v" localSheetId="42">#REF!</definedName>
    <definedName name="v" localSheetId="43">#REF!</definedName>
    <definedName name="v" localSheetId="44">#REF!</definedName>
    <definedName name="v">#REF!</definedName>
    <definedName name="VEGA" localSheetId="75">'[6]32CCG94'!#REF!</definedName>
    <definedName name="VEGA" localSheetId="41">'[6]32CCG94'!#REF!</definedName>
    <definedName name="VEGA" localSheetId="33">'[6]32CCG94'!#REF!</definedName>
    <definedName name="VEGA" localSheetId="63">'[6]32CCG94'!#REF!</definedName>
    <definedName name="VEGA" localSheetId="30">'[6]32CCG94'!#REF!</definedName>
    <definedName name="VEGA" localSheetId="42">'[6]32CCG94'!#REF!</definedName>
    <definedName name="VEGA" localSheetId="43">'[6]32CCG94'!#REF!</definedName>
    <definedName name="VEGA" localSheetId="44">'[6]32CCG94'!#REF!</definedName>
    <definedName name="VEGA">'[6]32CCG94'!#REF!</definedName>
    <definedName name="VRREW" localSheetId="75">'[9]32CCG94'!#REF!</definedName>
    <definedName name="VRREW" localSheetId="41">'[9]32CCG94'!#REF!</definedName>
    <definedName name="VRREW" localSheetId="33">'[9]32CCG94'!#REF!</definedName>
    <definedName name="VRREW" localSheetId="63">'[9]32CCG94'!#REF!</definedName>
    <definedName name="VRREW" localSheetId="30">'[9]32CCG94'!#REF!</definedName>
    <definedName name="VRREW" localSheetId="42">'[9]32CCG94'!#REF!</definedName>
    <definedName name="VRREW" localSheetId="43">'[9]32CCG94'!#REF!</definedName>
    <definedName name="VRREW" localSheetId="44">'[9]32CCG94'!#REF!</definedName>
    <definedName name="VRREW">'[9]32CCG94'!#REF!</definedName>
    <definedName name="VV" localSheetId="75">#REF!</definedName>
    <definedName name="VV" localSheetId="41">#REF!</definedName>
    <definedName name="VV" localSheetId="33">#REF!</definedName>
    <definedName name="VV" localSheetId="32">#REF!</definedName>
    <definedName name="VV" localSheetId="63">#REF!</definedName>
    <definedName name="VV" localSheetId="30">#REF!</definedName>
    <definedName name="VV" localSheetId="42">#REF!</definedName>
    <definedName name="VV" localSheetId="43">#REF!</definedName>
    <definedName name="VV" localSheetId="44">#REF!</definedName>
    <definedName name="VV">#REF!</definedName>
    <definedName name="VVVVVVVVVVVVVVVV" localSheetId="75">'[5]32CCG94'!#REF!</definedName>
    <definedName name="VVVVVVVVVVVVVVVV" localSheetId="41">'[5]32CCG94'!#REF!</definedName>
    <definedName name="VVVVVVVVVVVVVVVV" localSheetId="33">'[5]32CCG94'!#REF!</definedName>
    <definedName name="VVVVVVVVVVVVVVVV" localSheetId="63">'[5]32CCG94'!#REF!</definedName>
    <definedName name="VVVVVVVVVVVVVVVV" localSheetId="30">'[5]32CCG94'!#REF!</definedName>
    <definedName name="VVVVVVVVVVVVVVVV" localSheetId="42">'[5]32CCG94'!#REF!</definedName>
    <definedName name="VVVVVVVVVVVVVVVV" localSheetId="43">'[5]32CCG94'!#REF!</definedName>
    <definedName name="VVVVVVVVVVVVVVVV" localSheetId="44">'[5]32CCG94'!#REF!</definedName>
    <definedName name="VVVVVVVVVVVVVVVV">'[5]32CCG94'!#REF!</definedName>
    <definedName name="x" localSheetId="41">#REF!</definedName>
    <definedName name="x" localSheetId="33">#REF!</definedName>
    <definedName name="x" localSheetId="32">#REF!</definedName>
    <definedName name="x" localSheetId="63">#REF!</definedName>
    <definedName name="x" localSheetId="30">#REF!</definedName>
    <definedName name="x" localSheetId="42">#REF!</definedName>
    <definedName name="x" localSheetId="43">#REF!</definedName>
    <definedName name="x" localSheetId="44">#REF!</definedName>
    <definedName name="x">#REF!</definedName>
    <definedName name="XSE" localSheetId="75">'[6]32CCG94'!#REF!</definedName>
    <definedName name="XSE" localSheetId="41">'[6]32CCG94'!#REF!</definedName>
    <definedName name="XSE" localSheetId="33">'[6]32CCG94'!#REF!</definedName>
    <definedName name="XSE" localSheetId="63">'[6]32CCG94'!#REF!</definedName>
    <definedName name="XSE" localSheetId="30">'[6]32CCG94'!#REF!</definedName>
    <definedName name="XSE" localSheetId="42">'[6]32CCG94'!#REF!</definedName>
    <definedName name="XSE" localSheetId="43">'[6]32CCG94'!#REF!</definedName>
    <definedName name="XSE" localSheetId="44">'[6]32CCG94'!#REF!</definedName>
    <definedName name="XSE">'[6]32CCG94'!#REF!</definedName>
    <definedName name="XXXX" localSheetId="41">'[8]32CCG94'!#REF!</definedName>
    <definedName name="XXXX" localSheetId="63">'[8]32CCG94'!#REF!</definedName>
    <definedName name="XXXX" localSheetId="30">'[8]32CCG94'!#REF!</definedName>
    <definedName name="XXXX" localSheetId="42">'[8]32CCG94'!#REF!</definedName>
    <definedName name="XXXX" localSheetId="43">'[8]32CCG94'!#REF!</definedName>
    <definedName name="XXXX" localSheetId="44">'[8]32CCG94'!#REF!</definedName>
    <definedName name="XXXX">'[8]32CCG94'!#REF!</definedName>
    <definedName name="XXXXXX" localSheetId="41" hidden="1">'[2]TAB DCENTE CETI 2002'!#REF!</definedName>
    <definedName name="XXXXXX" localSheetId="63" hidden="1">'[2]TAB DCENTE CETI 2002'!#REF!</definedName>
    <definedName name="XXXXXX" localSheetId="30" hidden="1">'[2]TAB DCENTE CETI 2002'!#REF!</definedName>
    <definedName name="XXXXXX" localSheetId="42" hidden="1">'[2]TAB DCENTE CETI 2002'!#REF!</definedName>
    <definedName name="XXXXXX" localSheetId="43" hidden="1">'[2]TAB DCENTE CETI 2002'!#REF!</definedName>
    <definedName name="XXXXXX" localSheetId="44" hidden="1">'[2]TAB DCENTE CETI 2002'!#REF!</definedName>
    <definedName name="XXXXXX" localSheetId="62" hidden="1">'[2]TAB DCENTE CETI 2002'!#REF!</definedName>
    <definedName name="XXXXXX" hidden="1">'[2]TAB DCENTE CETI 2002'!#REF!</definedName>
    <definedName name="XXXXXXXXXXXXXXXX" localSheetId="75">'[9]32CCG94'!#REF!</definedName>
    <definedName name="XXXXXXXXXXXXXXXX" localSheetId="41">'[9]32CCG94'!#REF!</definedName>
    <definedName name="XXXXXXXXXXXXXXXX" localSheetId="33">'[9]32CCG94'!#REF!</definedName>
    <definedName name="XXXXXXXXXXXXXXXX" localSheetId="63">'[9]32CCG94'!#REF!</definedName>
    <definedName name="XXXXXXXXXXXXXXXX" localSheetId="30">'[9]32CCG94'!#REF!</definedName>
    <definedName name="XXXXXXXXXXXXXXXX" localSheetId="42">'[9]32CCG94'!#REF!</definedName>
    <definedName name="XXXXXXXXXXXXXXXX" localSheetId="43">'[9]32CCG94'!#REF!</definedName>
    <definedName name="XXXXXXXXXXXXXXXX" localSheetId="44">'[9]32CCG94'!#REF!</definedName>
    <definedName name="XXXXXXXXXXXXXXXX">'[9]32CCG94'!#REF!</definedName>
    <definedName name="yt" localSheetId="41">#REF!</definedName>
    <definedName name="yt" localSheetId="33">#REF!</definedName>
    <definedName name="yt" localSheetId="32">#REF!</definedName>
    <definedName name="yt" localSheetId="63">#REF!</definedName>
    <definedName name="yt" localSheetId="30">#REF!</definedName>
    <definedName name="yt" localSheetId="42">#REF!</definedName>
    <definedName name="yt" localSheetId="43">#REF!</definedName>
    <definedName name="yt" localSheetId="44">#REF!</definedName>
    <definedName name="yt">#REF!</definedName>
    <definedName name="ytr" localSheetId="75">#REF!</definedName>
    <definedName name="ytr" localSheetId="41">#REF!</definedName>
    <definedName name="ytr" localSheetId="33">#REF!</definedName>
    <definedName name="ytr" localSheetId="32">#REF!</definedName>
    <definedName name="ytr" localSheetId="63">#REF!</definedName>
    <definedName name="ytr" localSheetId="30">#REF!</definedName>
    <definedName name="ytr" localSheetId="42">#REF!</definedName>
    <definedName name="ytr" localSheetId="43">#REF!</definedName>
    <definedName name="ytr" localSheetId="44">#REF!</definedName>
    <definedName name="ytr">#REF!</definedName>
    <definedName name="yuc1" localSheetId="41">#REF!</definedName>
    <definedName name="yuc1" localSheetId="33">#REF!</definedName>
    <definedName name="yuc1" localSheetId="32">#REF!</definedName>
    <definedName name="yuc1" localSheetId="63">#REF!</definedName>
    <definedName name="yuc1" localSheetId="30">#REF!</definedName>
    <definedName name="yuc1" localSheetId="42">#REF!</definedName>
    <definedName name="yuc1" localSheetId="43">#REF!</definedName>
    <definedName name="yuc1" localSheetId="44">#REF!</definedName>
    <definedName name="yuc1">#REF!</definedName>
    <definedName name="yuc2" localSheetId="41">#REF!</definedName>
    <definedName name="yuc2" localSheetId="33">#REF!</definedName>
    <definedName name="yuc2" localSheetId="32">#REF!</definedName>
    <definedName name="yuc2" localSheetId="63">#REF!</definedName>
    <definedName name="yuc2" localSheetId="30">#REF!</definedName>
    <definedName name="yuc2" localSheetId="42">#REF!</definedName>
    <definedName name="yuc2" localSheetId="43">#REF!</definedName>
    <definedName name="yuc2" localSheetId="44">#REF!</definedName>
    <definedName name="yuc2">#REF!</definedName>
    <definedName name="yuh" localSheetId="75">'[9]32CCG94'!#REF!</definedName>
    <definedName name="yuh" localSheetId="41">'[9]32CCG94'!#REF!</definedName>
    <definedName name="yuh" localSheetId="33">'[9]32CCG94'!#REF!</definedName>
    <definedName name="yuh" localSheetId="63">'[9]32CCG94'!#REF!</definedName>
    <definedName name="yuh" localSheetId="30">'[9]32CCG94'!#REF!</definedName>
    <definedName name="yuh" localSheetId="42">'[9]32CCG94'!#REF!</definedName>
    <definedName name="yuh" localSheetId="43">'[9]32CCG94'!#REF!</definedName>
    <definedName name="yuh" localSheetId="44">'[9]32CCG94'!#REF!</definedName>
    <definedName name="yuh">'[9]32CCG94'!#REF!</definedName>
    <definedName name="YYYY" localSheetId="75">'[9]32CCG94'!#REF!</definedName>
    <definedName name="YYYY" localSheetId="41">'[9]32CCG94'!#REF!</definedName>
    <definedName name="YYYY" localSheetId="33">'[9]32CCG94'!#REF!</definedName>
    <definedName name="YYYY" localSheetId="63">'[9]32CCG94'!#REF!</definedName>
    <definedName name="YYYY" localSheetId="30">'[9]32CCG94'!#REF!</definedName>
    <definedName name="YYYY" localSheetId="42">'[9]32CCG94'!#REF!</definedName>
    <definedName name="YYYY" localSheetId="43">'[9]32CCG94'!#REF!</definedName>
    <definedName name="YYYY" localSheetId="44">'[9]32CCG94'!#REF!</definedName>
    <definedName name="YYYY">'[9]32CCG94'!#REF!</definedName>
    <definedName name="YYYYY" localSheetId="75">'[5]32CCG94'!#REF!</definedName>
    <definedName name="YYYYY" localSheetId="41">'[5]32CCG94'!#REF!</definedName>
    <definedName name="YYYYY" localSheetId="33">'[5]32CCG94'!#REF!</definedName>
    <definedName name="YYYYY" localSheetId="63">'[5]32CCG94'!#REF!</definedName>
    <definedName name="YYYYY" localSheetId="30">'[5]32CCG94'!#REF!</definedName>
    <definedName name="YYYYY" localSheetId="42">'[5]32CCG94'!#REF!</definedName>
    <definedName name="YYYYY" localSheetId="43">'[5]32CCG94'!#REF!</definedName>
    <definedName name="YYYYY" localSheetId="44">'[5]32CCG94'!#REF!</definedName>
    <definedName name="YYYYY">'[5]32CCG94'!#REF!</definedName>
    <definedName name="z" localSheetId="41">[1]PMI!#REF!</definedName>
    <definedName name="z" localSheetId="63">[1]PMI!#REF!</definedName>
    <definedName name="z" localSheetId="30">[1]PMI!#REF!</definedName>
    <definedName name="z" localSheetId="42">[1]PMI!#REF!</definedName>
    <definedName name="z" localSheetId="43">[1]PMI!#REF!</definedName>
    <definedName name="z" localSheetId="44">[1]PMI!#REF!</definedName>
    <definedName name="z">[1]PMI!#REF!</definedName>
    <definedName name="zac1" localSheetId="41">#REF!</definedName>
    <definedName name="zac1" localSheetId="33">#REF!</definedName>
    <definedName name="zac1" localSheetId="32">#REF!</definedName>
    <definedName name="zac1" localSheetId="63">#REF!</definedName>
    <definedName name="zac1" localSheetId="30">#REF!</definedName>
    <definedName name="zac1" localSheetId="42">#REF!</definedName>
    <definedName name="zac1" localSheetId="43">#REF!</definedName>
    <definedName name="zac1" localSheetId="44">#REF!</definedName>
    <definedName name="zac1">#REF!</definedName>
    <definedName name="zac2" localSheetId="41">#REF!</definedName>
    <definedName name="zac2" localSheetId="33">#REF!</definedName>
    <definedName name="zac2" localSheetId="32">#REF!</definedName>
    <definedName name="zac2" localSheetId="63">#REF!</definedName>
    <definedName name="zac2" localSheetId="30">#REF!</definedName>
    <definedName name="zac2" localSheetId="42">#REF!</definedName>
    <definedName name="zac2" localSheetId="43">#REF!</definedName>
    <definedName name="zac2" localSheetId="44">#REF!</definedName>
    <definedName name="zac2">#REF!</definedName>
    <definedName name="ZSQWA" localSheetId="75">#REF!</definedName>
    <definedName name="ZSQWA" localSheetId="41">#REF!</definedName>
    <definedName name="ZSQWA" localSheetId="33">#REF!</definedName>
    <definedName name="ZSQWA" localSheetId="32">#REF!</definedName>
    <definedName name="ZSQWA" localSheetId="63">#REF!</definedName>
    <definedName name="ZSQWA" localSheetId="30">#REF!</definedName>
    <definedName name="ZSQWA" localSheetId="42">#REF!</definedName>
    <definedName name="ZSQWA" localSheetId="43">#REF!</definedName>
    <definedName name="ZSQWA" localSheetId="44">#REF!</definedName>
    <definedName name="ZSQWA">#REF!</definedName>
    <definedName name="ZZZZZZZZZZZZZZZZZZZZ" localSheetId="75">#REF!</definedName>
    <definedName name="ZZZZZZZZZZZZZZZZZZZZ" localSheetId="41">#REF!</definedName>
    <definedName name="ZZZZZZZZZZZZZZZZZZZZ" localSheetId="33">#REF!</definedName>
    <definedName name="ZZZZZZZZZZZZZZZZZZZZ" localSheetId="32">#REF!</definedName>
    <definedName name="ZZZZZZZZZZZZZZZZZZZZ" localSheetId="63">#REF!</definedName>
    <definedName name="ZZZZZZZZZZZZZZZZZZZZ" localSheetId="30">#REF!</definedName>
    <definedName name="ZZZZZZZZZZZZZZZZZZZZ" localSheetId="42">#REF!</definedName>
    <definedName name="ZZZZZZZZZZZZZZZZZZZZ" localSheetId="43">#REF!</definedName>
    <definedName name="ZZZZZZZZZZZZZZZZZZZZ" localSheetId="44">#REF!</definedName>
    <definedName name="ZZZZZZZZZZZZZZZZZZZZ">#REF!</definedName>
    <definedName name="ZZZZZZZZZZZZZZZZZZZZZZZ" localSheetId="75">'[9]32CCG94'!#REF!</definedName>
    <definedName name="ZZZZZZZZZZZZZZZZZZZZZZZ" localSheetId="41">'[9]32CCG94'!#REF!</definedName>
    <definedName name="ZZZZZZZZZZZZZZZZZZZZZZZ" localSheetId="33">'[9]32CCG94'!#REF!</definedName>
    <definedName name="ZZZZZZZZZZZZZZZZZZZZZZZ" localSheetId="63">'[9]32CCG94'!#REF!</definedName>
    <definedName name="ZZZZZZZZZZZZZZZZZZZZZZZ" localSheetId="30">'[9]32CCG94'!#REF!</definedName>
    <definedName name="ZZZZZZZZZZZZZZZZZZZZZZZ" localSheetId="42">'[9]32CCG94'!#REF!</definedName>
    <definedName name="ZZZZZZZZZZZZZZZZZZZZZZZ" localSheetId="43">'[9]32CCG94'!#REF!</definedName>
    <definedName name="ZZZZZZZZZZZZZZZZZZZZZZZ" localSheetId="44">'[9]32CCG94'!#REF!</definedName>
    <definedName name="ZZZZZZZZZZZZZZZZZZZZZZZ">'[9]32CCG94'!#REF!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49" i="469" l="1"/>
  <c r="F49" i="469"/>
  <c r="I51" i="469"/>
  <c r="C50" i="469"/>
  <c r="J51" i="470"/>
  <c r="J22" i="482" l="1"/>
  <c r="X34" i="503" l="1"/>
  <c r="U34" i="503"/>
  <c r="R34" i="503"/>
  <c r="J34" i="503"/>
  <c r="K34" i="503" s="1"/>
  <c r="I34" i="503"/>
  <c r="G34" i="503"/>
  <c r="H34" i="503" s="1"/>
  <c r="F34" i="503"/>
  <c r="D34" i="503"/>
  <c r="C34" i="503"/>
  <c r="AA33" i="503"/>
  <c r="Y33" i="503"/>
  <c r="W33" i="503"/>
  <c r="T33" i="503"/>
  <c r="V33" i="503" s="1"/>
  <c r="Q33" i="503"/>
  <c r="S33" i="503" s="1"/>
  <c r="P33" i="503"/>
  <c r="M33" i="503"/>
  <c r="L33" i="503"/>
  <c r="Z33" i="503" s="1"/>
  <c r="K33" i="503"/>
  <c r="H33" i="503"/>
  <c r="E33" i="503"/>
  <c r="AA32" i="503"/>
  <c r="W32" i="503"/>
  <c r="Y32" i="503" s="1"/>
  <c r="T32" i="503"/>
  <c r="V32" i="503" s="1"/>
  <c r="Q32" i="503"/>
  <c r="S32" i="503" s="1"/>
  <c r="P32" i="503"/>
  <c r="M32" i="503"/>
  <c r="L32" i="503"/>
  <c r="Z32" i="503" s="1"/>
  <c r="K32" i="503"/>
  <c r="H32" i="503"/>
  <c r="E32" i="503"/>
  <c r="AA31" i="503"/>
  <c r="W31" i="503"/>
  <c r="W34" i="503" s="1"/>
  <c r="T31" i="503"/>
  <c r="T34" i="503" s="1"/>
  <c r="Q31" i="503"/>
  <c r="S31" i="503" s="1"/>
  <c r="P31" i="503"/>
  <c r="M31" i="503"/>
  <c r="M34" i="503" s="1"/>
  <c r="L31" i="503"/>
  <c r="L34" i="503" s="1"/>
  <c r="K31" i="503"/>
  <c r="H31" i="503"/>
  <c r="E31" i="503"/>
  <c r="D526" i="562"/>
  <c r="K526" i="562" s="1"/>
  <c r="D525" i="562"/>
  <c r="K525" i="562" s="1"/>
  <c r="D524" i="562"/>
  <c r="K524" i="562" s="1"/>
  <c r="D523" i="562"/>
  <c r="K523" i="562" s="1"/>
  <c r="D522" i="562"/>
  <c r="K522" i="562" s="1"/>
  <c r="K521" i="562"/>
  <c r="K520" i="562"/>
  <c r="D519" i="562"/>
  <c r="K519" i="562" s="1"/>
  <c r="D518" i="562"/>
  <c r="K518" i="562" s="1"/>
  <c r="D517" i="562"/>
  <c r="K517" i="562" s="1"/>
  <c r="D516" i="562"/>
  <c r="K516" i="562" s="1"/>
  <c r="D515" i="562"/>
  <c r="K515" i="562" s="1"/>
  <c r="D514" i="562"/>
  <c r="K514" i="562" s="1"/>
  <c r="K513" i="562"/>
  <c r="K512" i="562"/>
  <c r="D511" i="562"/>
  <c r="K511" i="562" s="1"/>
  <c r="D510" i="562"/>
  <c r="K510" i="562" s="1"/>
  <c r="D509" i="562"/>
  <c r="K509" i="562" s="1"/>
  <c r="D508" i="562"/>
  <c r="K508" i="562" s="1"/>
  <c r="D507" i="562"/>
  <c r="K507" i="562" s="1"/>
  <c r="D506" i="562"/>
  <c r="K506" i="562" s="1"/>
  <c r="D505" i="562"/>
  <c r="K505" i="562" s="1"/>
  <c r="D504" i="562"/>
  <c r="K504" i="562" s="1"/>
  <c r="D503" i="562"/>
  <c r="K503" i="562" s="1"/>
  <c r="D502" i="562"/>
  <c r="K502" i="562" s="1"/>
  <c r="D501" i="562"/>
  <c r="K501" i="562" s="1"/>
  <c r="D500" i="562"/>
  <c r="K500" i="562" s="1"/>
  <c r="D499" i="562"/>
  <c r="K499" i="562" s="1"/>
  <c r="D498" i="562"/>
  <c r="K498" i="562" s="1"/>
  <c r="D497" i="562"/>
  <c r="K497" i="562" s="1"/>
  <c r="D496" i="562"/>
  <c r="K496" i="562" s="1"/>
  <c r="D495" i="562"/>
  <c r="K495" i="562" s="1"/>
  <c r="D494" i="562"/>
  <c r="K494" i="562" s="1"/>
  <c r="D493" i="562"/>
  <c r="K493" i="562" s="1"/>
  <c r="D492" i="562"/>
  <c r="K492" i="562" s="1"/>
  <c r="D491" i="562"/>
  <c r="K491" i="562" s="1"/>
  <c r="D490" i="562"/>
  <c r="K490" i="562" s="1"/>
  <c r="D489" i="562"/>
  <c r="K489" i="562" s="1"/>
  <c r="D488" i="562"/>
  <c r="K488" i="562" s="1"/>
  <c r="D487" i="562"/>
  <c r="K487" i="562" s="1"/>
  <c r="D486" i="562"/>
  <c r="K486" i="562" s="1"/>
  <c r="D485" i="562"/>
  <c r="K485" i="562" s="1"/>
  <c r="D484" i="562"/>
  <c r="K484" i="562" s="1"/>
  <c r="D483" i="562"/>
  <c r="K483" i="562" s="1"/>
  <c r="D482" i="562"/>
  <c r="K482" i="562" s="1"/>
  <c r="D481" i="562"/>
  <c r="K481" i="562" s="1"/>
  <c r="D480" i="562"/>
  <c r="K480" i="562" s="1"/>
  <c r="D479" i="562"/>
  <c r="K479" i="562" s="1"/>
  <c r="D478" i="562"/>
  <c r="K478" i="562" s="1"/>
  <c r="D477" i="562"/>
  <c r="K477" i="562" s="1"/>
  <c r="D476" i="562"/>
  <c r="K476" i="562" s="1"/>
  <c r="D475" i="562"/>
  <c r="K475" i="562" s="1"/>
  <c r="D474" i="562"/>
  <c r="K474" i="562" s="1"/>
  <c r="D473" i="562"/>
  <c r="K473" i="562" s="1"/>
  <c r="D472" i="562"/>
  <c r="K472" i="562" s="1"/>
  <c r="D471" i="562"/>
  <c r="K471" i="562" s="1"/>
  <c r="D470" i="562"/>
  <c r="K470" i="562" s="1"/>
  <c r="D469" i="562"/>
  <c r="K469" i="562" s="1"/>
  <c r="D468" i="562"/>
  <c r="K468" i="562" s="1"/>
  <c r="D467" i="562"/>
  <c r="K467" i="562" s="1"/>
  <c r="D466" i="562"/>
  <c r="K466" i="562" s="1"/>
  <c r="D465" i="562"/>
  <c r="K465" i="562" s="1"/>
  <c r="D464" i="562"/>
  <c r="K464" i="562" s="1"/>
  <c r="D463" i="562"/>
  <c r="K463" i="562" s="1"/>
  <c r="D462" i="562"/>
  <c r="K462" i="562" s="1"/>
  <c r="D461" i="562"/>
  <c r="K461" i="562" s="1"/>
  <c r="D460" i="562"/>
  <c r="K460" i="562" s="1"/>
  <c r="D459" i="562"/>
  <c r="K459" i="562" s="1"/>
  <c r="D458" i="562"/>
  <c r="K458" i="562" s="1"/>
  <c r="D457" i="562"/>
  <c r="K457" i="562" s="1"/>
  <c r="D456" i="562"/>
  <c r="K456" i="562" s="1"/>
  <c r="D455" i="562"/>
  <c r="K455" i="562" s="1"/>
  <c r="D454" i="562"/>
  <c r="K454" i="562" s="1"/>
  <c r="D453" i="562"/>
  <c r="K453" i="562" s="1"/>
  <c r="D452" i="562"/>
  <c r="K452" i="562" s="1"/>
  <c r="D451" i="562"/>
  <c r="K451" i="562" s="1"/>
  <c r="D450" i="562"/>
  <c r="K450" i="562" s="1"/>
  <c r="D449" i="562"/>
  <c r="K449" i="562" s="1"/>
  <c r="D448" i="562"/>
  <c r="K448" i="562" s="1"/>
  <c r="D447" i="562"/>
  <c r="K447" i="562" s="1"/>
  <c r="D446" i="562"/>
  <c r="K446" i="562" s="1"/>
  <c r="D445" i="562"/>
  <c r="K445" i="562" s="1"/>
  <c r="D444" i="562"/>
  <c r="K444" i="562" s="1"/>
  <c r="D443" i="562"/>
  <c r="K443" i="562" s="1"/>
  <c r="D442" i="562"/>
  <c r="K442" i="562" s="1"/>
  <c r="D441" i="562"/>
  <c r="K441" i="562" s="1"/>
  <c r="D440" i="562"/>
  <c r="K440" i="562" s="1"/>
  <c r="D439" i="562"/>
  <c r="K439" i="562" s="1"/>
  <c r="D438" i="562"/>
  <c r="K438" i="562" s="1"/>
  <c r="D437" i="562"/>
  <c r="K437" i="562" s="1"/>
  <c r="D436" i="562"/>
  <c r="K436" i="562" s="1"/>
  <c r="D435" i="562"/>
  <c r="K435" i="562" s="1"/>
  <c r="D434" i="562"/>
  <c r="K434" i="562" s="1"/>
  <c r="D433" i="562"/>
  <c r="K433" i="562" s="1"/>
  <c r="D432" i="562"/>
  <c r="K432" i="562" s="1"/>
  <c r="D431" i="562"/>
  <c r="K431" i="562" s="1"/>
  <c r="D430" i="562"/>
  <c r="K430" i="562" s="1"/>
  <c r="D429" i="562"/>
  <c r="K429" i="562" s="1"/>
  <c r="D428" i="562"/>
  <c r="K428" i="562" s="1"/>
  <c r="D427" i="562"/>
  <c r="K427" i="562" s="1"/>
  <c r="D426" i="562"/>
  <c r="K426" i="562" s="1"/>
  <c r="D425" i="562"/>
  <c r="K425" i="562" s="1"/>
  <c r="D424" i="562"/>
  <c r="K424" i="562" s="1"/>
  <c r="D423" i="562"/>
  <c r="K423" i="562" s="1"/>
  <c r="D422" i="562"/>
  <c r="K422" i="562" s="1"/>
  <c r="D421" i="562"/>
  <c r="K421" i="562" s="1"/>
  <c r="D420" i="562"/>
  <c r="K420" i="562" s="1"/>
  <c r="D419" i="562"/>
  <c r="K419" i="562" s="1"/>
  <c r="D418" i="562"/>
  <c r="K418" i="562" s="1"/>
  <c r="D417" i="562"/>
  <c r="K417" i="562" s="1"/>
  <c r="D416" i="562"/>
  <c r="K416" i="562" s="1"/>
  <c r="D415" i="562"/>
  <c r="K415" i="562" s="1"/>
  <c r="D414" i="562"/>
  <c r="K414" i="562" s="1"/>
  <c r="D413" i="562"/>
  <c r="K413" i="562" s="1"/>
  <c r="D412" i="562"/>
  <c r="K412" i="562" s="1"/>
  <c r="D411" i="562"/>
  <c r="K411" i="562" s="1"/>
  <c r="D410" i="562"/>
  <c r="K410" i="562" s="1"/>
  <c r="D409" i="562"/>
  <c r="K409" i="562" s="1"/>
  <c r="D408" i="562"/>
  <c r="K408" i="562" s="1"/>
  <c r="D407" i="562"/>
  <c r="K407" i="562" s="1"/>
  <c r="D406" i="562"/>
  <c r="K406" i="562" s="1"/>
  <c r="D405" i="562"/>
  <c r="K405" i="562" s="1"/>
  <c r="D404" i="562"/>
  <c r="K404" i="562" s="1"/>
  <c r="D403" i="562"/>
  <c r="K403" i="562" s="1"/>
  <c r="D402" i="562"/>
  <c r="K402" i="562" s="1"/>
  <c r="D401" i="562"/>
  <c r="K401" i="562" s="1"/>
  <c r="D400" i="562"/>
  <c r="K400" i="562" s="1"/>
  <c r="D399" i="562"/>
  <c r="K399" i="562" s="1"/>
  <c r="D398" i="562"/>
  <c r="K398" i="562" s="1"/>
  <c r="D397" i="562"/>
  <c r="K397" i="562" s="1"/>
  <c r="D396" i="562"/>
  <c r="K396" i="562" s="1"/>
  <c r="D395" i="562"/>
  <c r="K395" i="562" s="1"/>
  <c r="D394" i="562"/>
  <c r="K394" i="562" s="1"/>
  <c r="D393" i="562"/>
  <c r="K393" i="562" s="1"/>
  <c r="D392" i="562"/>
  <c r="K392" i="562" s="1"/>
  <c r="D391" i="562"/>
  <c r="K391" i="562" s="1"/>
  <c r="D390" i="562"/>
  <c r="K390" i="562" s="1"/>
  <c r="D389" i="562"/>
  <c r="K389" i="562" s="1"/>
  <c r="D388" i="562"/>
  <c r="K388" i="562" s="1"/>
  <c r="D387" i="562"/>
  <c r="K387" i="562" s="1"/>
  <c r="D386" i="562"/>
  <c r="K386" i="562" s="1"/>
  <c r="D385" i="562"/>
  <c r="K385" i="562" s="1"/>
  <c r="D384" i="562"/>
  <c r="K384" i="562" s="1"/>
  <c r="D383" i="562"/>
  <c r="K383" i="562" s="1"/>
  <c r="D382" i="562"/>
  <c r="K382" i="562" s="1"/>
  <c r="D381" i="562"/>
  <c r="K381" i="562" s="1"/>
  <c r="D380" i="562"/>
  <c r="K380" i="562" s="1"/>
  <c r="D379" i="562"/>
  <c r="K379" i="562" s="1"/>
  <c r="D378" i="562"/>
  <c r="K378" i="562" s="1"/>
  <c r="D377" i="562"/>
  <c r="K377" i="562" s="1"/>
  <c r="D376" i="562"/>
  <c r="K376" i="562" s="1"/>
  <c r="D375" i="562"/>
  <c r="K375" i="562" s="1"/>
  <c r="D374" i="562"/>
  <c r="K374" i="562" s="1"/>
  <c r="D373" i="562"/>
  <c r="K373" i="562" s="1"/>
  <c r="D372" i="562"/>
  <c r="K372" i="562" s="1"/>
  <c r="D371" i="562"/>
  <c r="K371" i="562" s="1"/>
  <c r="D370" i="562"/>
  <c r="K370" i="562" s="1"/>
  <c r="D369" i="562"/>
  <c r="K369" i="562" s="1"/>
  <c r="D368" i="562"/>
  <c r="K368" i="562" s="1"/>
  <c r="D367" i="562"/>
  <c r="K367" i="562" s="1"/>
  <c r="D366" i="562"/>
  <c r="K366" i="562" s="1"/>
  <c r="D365" i="562"/>
  <c r="K365" i="562" s="1"/>
  <c r="D364" i="562"/>
  <c r="K364" i="562" s="1"/>
  <c r="D363" i="562"/>
  <c r="K363" i="562" s="1"/>
  <c r="D362" i="562"/>
  <c r="K362" i="562" s="1"/>
  <c r="D361" i="562"/>
  <c r="K361" i="562" s="1"/>
  <c r="D360" i="562"/>
  <c r="K360" i="562" s="1"/>
  <c r="D359" i="562"/>
  <c r="K359" i="562" s="1"/>
  <c r="D358" i="562"/>
  <c r="K358" i="562" s="1"/>
  <c r="D357" i="562"/>
  <c r="K357" i="562" s="1"/>
  <c r="D356" i="562"/>
  <c r="K356" i="562" s="1"/>
  <c r="D355" i="562"/>
  <c r="K355" i="562" s="1"/>
  <c r="D354" i="562"/>
  <c r="K354" i="562" s="1"/>
  <c r="D353" i="562"/>
  <c r="K353" i="562" s="1"/>
  <c r="D352" i="562"/>
  <c r="K352" i="562" s="1"/>
  <c r="D351" i="562"/>
  <c r="K351" i="562" s="1"/>
  <c r="D350" i="562"/>
  <c r="K350" i="562" s="1"/>
  <c r="D349" i="562"/>
  <c r="K349" i="562" s="1"/>
  <c r="D348" i="562"/>
  <c r="K348" i="562" s="1"/>
  <c r="D347" i="562"/>
  <c r="K347" i="562" s="1"/>
  <c r="D346" i="562"/>
  <c r="K346" i="562" s="1"/>
  <c r="D345" i="562"/>
  <c r="K345" i="562" s="1"/>
  <c r="D344" i="562"/>
  <c r="K344" i="562" s="1"/>
  <c r="D343" i="562"/>
  <c r="K343" i="562" s="1"/>
  <c r="D342" i="562"/>
  <c r="K342" i="562" s="1"/>
  <c r="D341" i="562"/>
  <c r="K341" i="562" s="1"/>
  <c r="D340" i="562"/>
  <c r="K340" i="562" s="1"/>
  <c r="D339" i="562"/>
  <c r="K339" i="562" s="1"/>
  <c r="D338" i="562"/>
  <c r="K338" i="562" s="1"/>
  <c r="D337" i="562"/>
  <c r="K337" i="562" s="1"/>
  <c r="D336" i="562"/>
  <c r="K336" i="562" s="1"/>
  <c r="K335" i="562"/>
  <c r="K334" i="562"/>
  <c r="D333" i="562"/>
  <c r="K333" i="562" s="1"/>
  <c r="D332" i="562"/>
  <c r="K332" i="562" s="1"/>
  <c r="D331" i="562"/>
  <c r="K331" i="562" s="1"/>
  <c r="D330" i="562"/>
  <c r="K330" i="562" s="1"/>
  <c r="D329" i="562"/>
  <c r="K329" i="562" s="1"/>
  <c r="D328" i="562"/>
  <c r="K328" i="562" s="1"/>
  <c r="D327" i="562"/>
  <c r="K327" i="562" s="1"/>
  <c r="D326" i="562"/>
  <c r="K326" i="562" s="1"/>
  <c r="D325" i="562"/>
  <c r="K325" i="562" s="1"/>
  <c r="D324" i="562"/>
  <c r="K324" i="562" s="1"/>
  <c r="K323" i="562"/>
  <c r="D322" i="562"/>
  <c r="K322" i="562" s="1"/>
  <c r="D321" i="562"/>
  <c r="K321" i="562" s="1"/>
  <c r="D320" i="562"/>
  <c r="K320" i="562" s="1"/>
  <c r="D319" i="562"/>
  <c r="K319" i="562" s="1"/>
  <c r="D318" i="562"/>
  <c r="K318" i="562" s="1"/>
  <c r="D317" i="562"/>
  <c r="K317" i="562" s="1"/>
  <c r="D316" i="562"/>
  <c r="K316" i="562" s="1"/>
  <c r="D315" i="562"/>
  <c r="K315" i="562" s="1"/>
  <c r="D314" i="562"/>
  <c r="K314" i="562" s="1"/>
  <c r="D313" i="562"/>
  <c r="K313" i="562" s="1"/>
  <c r="D312" i="562"/>
  <c r="K312" i="562" s="1"/>
  <c r="D311" i="562"/>
  <c r="K311" i="562" s="1"/>
  <c r="D310" i="562"/>
  <c r="K310" i="562" s="1"/>
  <c r="D309" i="562"/>
  <c r="K309" i="562" s="1"/>
  <c r="D308" i="562"/>
  <c r="K308" i="562" s="1"/>
  <c r="D307" i="562"/>
  <c r="K307" i="562" s="1"/>
  <c r="D306" i="562"/>
  <c r="K306" i="562" s="1"/>
  <c r="D305" i="562"/>
  <c r="K305" i="562" s="1"/>
  <c r="D304" i="562"/>
  <c r="K304" i="562" s="1"/>
  <c r="D303" i="562"/>
  <c r="K303" i="562" s="1"/>
  <c r="D302" i="562"/>
  <c r="K302" i="562" s="1"/>
  <c r="D301" i="562"/>
  <c r="K301" i="562" s="1"/>
  <c r="D300" i="562"/>
  <c r="K300" i="562" s="1"/>
  <c r="D299" i="562"/>
  <c r="K299" i="562" s="1"/>
  <c r="D298" i="562"/>
  <c r="K298" i="562" s="1"/>
  <c r="D297" i="562"/>
  <c r="K297" i="562" s="1"/>
  <c r="D296" i="562"/>
  <c r="K296" i="562" s="1"/>
  <c r="D295" i="562"/>
  <c r="K295" i="562" s="1"/>
  <c r="D294" i="562"/>
  <c r="K294" i="562" s="1"/>
  <c r="D293" i="562"/>
  <c r="K293" i="562" s="1"/>
  <c r="D292" i="562"/>
  <c r="K292" i="562" s="1"/>
  <c r="D291" i="562"/>
  <c r="K291" i="562" s="1"/>
  <c r="D290" i="562"/>
  <c r="K290" i="562" s="1"/>
  <c r="D289" i="562"/>
  <c r="K289" i="562" s="1"/>
  <c r="D288" i="562"/>
  <c r="K288" i="562" s="1"/>
  <c r="D287" i="562"/>
  <c r="K287" i="562" s="1"/>
  <c r="D286" i="562"/>
  <c r="K286" i="562" s="1"/>
  <c r="D285" i="562"/>
  <c r="K285" i="562" s="1"/>
  <c r="D284" i="562"/>
  <c r="K284" i="562" s="1"/>
  <c r="D283" i="562"/>
  <c r="K283" i="562" s="1"/>
  <c r="D282" i="562"/>
  <c r="K282" i="562" s="1"/>
  <c r="D281" i="562"/>
  <c r="K281" i="562" s="1"/>
  <c r="D280" i="562"/>
  <c r="K280" i="562" s="1"/>
  <c r="D279" i="562"/>
  <c r="K279" i="562" s="1"/>
  <c r="D278" i="562"/>
  <c r="K278" i="562" s="1"/>
  <c r="D277" i="562"/>
  <c r="K277" i="562" s="1"/>
  <c r="D276" i="562"/>
  <c r="K276" i="562" s="1"/>
  <c r="K275" i="562"/>
  <c r="D274" i="562"/>
  <c r="K274" i="562" s="1"/>
  <c r="D273" i="562"/>
  <c r="K273" i="562" s="1"/>
  <c r="D272" i="562"/>
  <c r="K272" i="562" s="1"/>
  <c r="D271" i="562"/>
  <c r="K271" i="562" s="1"/>
  <c r="D270" i="562"/>
  <c r="K270" i="562" s="1"/>
  <c r="D269" i="562"/>
  <c r="K269" i="562" s="1"/>
  <c r="D268" i="562"/>
  <c r="K268" i="562" s="1"/>
  <c r="D267" i="562"/>
  <c r="K267" i="562" s="1"/>
  <c r="D266" i="562"/>
  <c r="K266" i="562" s="1"/>
  <c r="D265" i="562"/>
  <c r="K265" i="562" s="1"/>
  <c r="D264" i="562"/>
  <c r="K264" i="562" s="1"/>
  <c r="D263" i="562"/>
  <c r="K263" i="562" s="1"/>
  <c r="D262" i="562"/>
  <c r="K262" i="562" s="1"/>
  <c r="D261" i="562"/>
  <c r="K261" i="562" s="1"/>
  <c r="D260" i="562"/>
  <c r="K260" i="562" s="1"/>
  <c r="D259" i="562"/>
  <c r="K259" i="562" s="1"/>
  <c r="D258" i="562"/>
  <c r="K258" i="562" s="1"/>
  <c r="D257" i="562"/>
  <c r="K257" i="562" s="1"/>
  <c r="D256" i="562"/>
  <c r="K256" i="562" s="1"/>
  <c r="D255" i="562"/>
  <c r="K255" i="562" s="1"/>
  <c r="D254" i="562"/>
  <c r="K254" i="562" s="1"/>
  <c r="D253" i="562"/>
  <c r="K253" i="562" s="1"/>
  <c r="D252" i="562"/>
  <c r="K252" i="562" s="1"/>
  <c r="D251" i="562"/>
  <c r="K251" i="562" s="1"/>
  <c r="D250" i="562"/>
  <c r="K250" i="562" s="1"/>
  <c r="D249" i="562"/>
  <c r="K249" i="562" s="1"/>
  <c r="D248" i="562"/>
  <c r="K248" i="562" s="1"/>
  <c r="D247" i="562"/>
  <c r="K247" i="562" s="1"/>
  <c r="D246" i="562"/>
  <c r="K246" i="562" s="1"/>
  <c r="D245" i="562"/>
  <c r="K245" i="562" s="1"/>
  <c r="K244" i="562"/>
  <c r="D243" i="562"/>
  <c r="K243" i="562" s="1"/>
  <c r="D242" i="562"/>
  <c r="K242" i="562" s="1"/>
  <c r="D241" i="562"/>
  <c r="K241" i="562" s="1"/>
  <c r="D240" i="562"/>
  <c r="K240" i="562" s="1"/>
  <c r="D239" i="562"/>
  <c r="K239" i="562" s="1"/>
  <c r="D238" i="562"/>
  <c r="K238" i="562" s="1"/>
  <c r="D237" i="562"/>
  <c r="K237" i="562" s="1"/>
  <c r="D236" i="562"/>
  <c r="K236" i="562" s="1"/>
  <c r="D235" i="562"/>
  <c r="K235" i="562" s="1"/>
  <c r="D234" i="562"/>
  <c r="K234" i="562" s="1"/>
  <c r="D233" i="562"/>
  <c r="K233" i="562" s="1"/>
  <c r="D232" i="562"/>
  <c r="K232" i="562" s="1"/>
  <c r="D231" i="562"/>
  <c r="K231" i="562" s="1"/>
  <c r="D230" i="562"/>
  <c r="K230" i="562" s="1"/>
  <c r="D229" i="562"/>
  <c r="K229" i="562" s="1"/>
  <c r="D228" i="562"/>
  <c r="K228" i="562" s="1"/>
  <c r="D227" i="562"/>
  <c r="K227" i="562" s="1"/>
  <c r="D226" i="562"/>
  <c r="K226" i="562" s="1"/>
  <c r="D225" i="562"/>
  <c r="K225" i="562" s="1"/>
  <c r="D224" i="562"/>
  <c r="K224" i="562" s="1"/>
  <c r="D223" i="562"/>
  <c r="K223" i="562" s="1"/>
  <c r="D222" i="562"/>
  <c r="K222" i="562" s="1"/>
  <c r="D221" i="562"/>
  <c r="K221" i="562" s="1"/>
  <c r="D220" i="562"/>
  <c r="K220" i="562" s="1"/>
  <c r="D219" i="562"/>
  <c r="K219" i="562" s="1"/>
  <c r="D218" i="562"/>
  <c r="K218" i="562" s="1"/>
  <c r="D217" i="562"/>
  <c r="K217" i="562" s="1"/>
  <c r="D216" i="562"/>
  <c r="K216" i="562" s="1"/>
  <c r="D215" i="562"/>
  <c r="K215" i="562" s="1"/>
  <c r="D214" i="562"/>
  <c r="K214" i="562" s="1"/>
  <c r="D213" i="562"/>
  <c r="K213" i="562" s="1"/>
  <c r="D212" i="562"/>
  <c r="K212" i="562" s="1"/>
  <c r="D211" i="562"/>
  <c r="K211" i="562" s="1"/>
  <c r="D210" i="562"/>
  <c r="K210" i="562" s="1"/>
  <c r="D209" i="562"/>
  <c r="K209" i="562" s="1"/>
  <c r="D208" i="562"/>
  <c r="K208" i="562" s="1"/>
  <c r="D207" i="562"/>
  <c r="K207" i="562" s="1"/>
  <c r="D206" i="562"/>
  <c r="K206" i="562" s="1"/>
  <c r="D205" i="562"/>
  <c r="K205" i="562" s="1"/>
  <c r="D204" i="562"/>
  <c r="K204" i="562" s="1"/>
  <c r="D203" i="562"/>
  <c r="K203" i="562" s="1"/>
  <c r="D202" i="562"/>
  <c r="K202" i="562" s="1"/>
  <c r="D201" i="562"/>
  <c r="K201" i="562" s="1"/>
  <c r="D200" i="562"/>
  <c r="K200" i="562" s="1"/>
  <c r="D199" i="562"/>
  <c r="K199" i="562" s="1"/>
  <c r="D198" i="562"/>
  <c r="K198" i="562" s="1"/>
  <c r="D197" i="562"/>
  <c r="K197" i="562" s="1"/>
  <c r="D196" i="562"/>
  <c r="K196" i="562" s="1"/>
  <c r="D195" i="562"/>
  <c r="K195" i="562" s="1"/>
  <c r="D194" i="562"/>
  <c r="K194" i="562" s="1"/>
  <c r="D193" i="562"/>
  <c r="K193" i="562" s="1"/>
  <c r="D192" i="562"/>
  <c r="K192" i="562" s="1"/>
  <c r="D191" i="562"/>
  <c r="K191" i="562" s="1"/>
  <c r="D190" i="562"/>
  <c r="K190" i="562" s="1"/>
  <c r="D189" i="562"/>
  <c r="K189" i="562" s="1"/>
  <c r="D188" i="562"/>
  <c r="K188" i="562" s="1"/>
  <c r="D187" i="562"/>
  <c r="K187" i="562" s="1"/>
  <c r="D186" i="562"/>
  <c r="K186" i="562" s="1"/>
  <c r="D185" i="562"/>
  <c r="K185" i="562" s="1"/>
  <c r="D184" i="562"/>
  <c r="K184" i="562" s="1"/>
  <c r="D183" i="562"/>
  <c r="K183" i="562" s="1"/>
  <c r="D182" i="562"/>
  <c r="K182" i="562" s="1"/>
  <c r="D181" i="562"/>
  <c r="K181" i="562" s="1"/>
  <c r="D180" i="562"/>
  <c r="K180" i="562" s="1"/>
  <c r="D179" i="562"/>
  <c r="K179" i="562" s="1"/>
  <c r="D178" i="562"/>
  <c r="K178" i="562" s="1"/>
  <c r="D177" i="562"/>
  <c r="K177" i="562" s="1"/>
  <c r="D176" i="562"/>
  <c r="K176" i="562" s="1"/>
  <c r="D175" i="562"/>
  <c r="K175" i="562" s="1"/>
  <c r="D174" i="562"/>
  <c r="K174" i="562" s="1"/>
  <c r="D173" i="562"/>
  <c r="K173" i="562" s="1"/>
  <c r="D172" i="562"/>
  <c r="K172" i="562" s="1"/>
  <c r="D171" i="562"/>
  <c r="K171" i="562" s="1"/>
  <c r="D170" i="562"/>
  <c r="K170" i="562" s="1"/>
  <c r="D169" i="562"/>
  <c r="K169" i="562" s="1"/>
  <c r="D168" i="562"/>
  <c r="K168" i="562" s="1"/>
  <c r="D167" i="562"/>
  <c r="K167" i="562" s="1"/>
  <c r="D166" i="562"/>
  <c r="K166" i="562" s="1"/>
  <c r="D165" i="562"/>
  <c r="K165" i="562" s="1"/>
  <c r="D164" i="562"/>
  <c r="K164" i="562" s="1"/>
  <c r="K163" i="562"/>
  <c r="K162" i="562"/>
  <c r="D161" i="562"/>
  <c r="K161" i="562" s="1"/>
  <c r="D160" i="562"/>
  <c r="K160" i="562" s="1"/>
  <c r="D159" i="562"/>
  <c r="K159" i="562" s="1"/>
  <c r="D158" i="562"/>
  <c r="K158" i="562" s="1"/>
  <c r="D157" i="562"/>
  <c r="K157" i="562" s="1"/>
  <c r="D156" i="562"/>
  <c r="K156" i="562" s="1"/>
  <c r="D155" i="562"/>
  <c r="K155" i="562" s="1"/>
  <c r="D154" i="562"/>
  <c r="K154" i="562" s="1"/>
  <c r="D153" i="562"/>
  <c r="K153" i="562" s="1"/>
  <c r="D152" i="562"/>
  <c r="K152" i="562" s="1"/>
  <c r="D151" i="562"/>
  <c r="K151" i="562" s="1"/>
  <c r="D150" i="562"/>
  <c r="K150" i="562" s="1"/>
  <c r="D149" i="562"/>
  <c r="K149" i="562" s="1"/>
  <c r="D148" i="562"/>
  <c r="K148" i="562" s="1"/>
  <c r="D147" i="562"/>
  <c r="K147" i="562" s="1"/>
  <c r="D146" i="562"/>
  <c r="K146" i="562" s="1"/>
  <c r="D145" i="562"/>
  <c r="K145" i="562" s="1"/>
  <c r="D144" i="562"/>
  <c r="K144" i="562" s="1"/>
  <c r="D143" i="562"/>
  <c r="K143" i="562" s="1"/>
  <c r="D142" i="562"/>
  <c r="K142" i="562" s="1"/>
  <c r="D141" i="562"/>
  <c r="K141" i="562" s="1"/>
  <c r="D140" i="562"/>
  <c r="K140" i="562" s="1"/>
  <c r="D139" i="562"/>
  <c r="K139" i="562" s="1"/>
  <c r="D138" i="562"/>
  <c r="K138" i="562" s="1"/>
  <c r="D137" i="562"/>
  <c r="K137" i="562" s="1"/>
  <c r="D136" i="562"/>
  <c r="K136" i="562" s="1"/>
  <c r="D135" i="562"/>
  <c r="K135" i="562" s="1"/>
  <c r="D134" i="562"/>
  <c r="K134" i="562" s="1"/>
  <c r="D133" i="562"/>
  <c r="K133" i="562" s="1"/>
  <c r="D132" i="562"/>
  <c r="K132" i="562" s="1"/>
  <c r="D131" i="562"/>
  <c r="K131" i="562" s="1"/>
  <c r="D130" i="562"/>
  <c r="K130" i="562" s="1"/>
  <c r="D129" i="562"/>
  <c r="K129" i="562" s="1"/>
  <c r="D128" i="562"/>
  <c r="K128" i="562" s="1"/>
  <c r="D127" i="562"/>
  <c r="K127" i="562" s="1"/>
  <c r="D126" i="562"/>
  <c r="K126" i="562" s="1"/>
  <c r="D125" i="562"/>
  <c r="K125" i="562" s="1"/>
  <c r="D124" i="562"/>
  <c r="K124" i="562" s="1"/>
  <c r="D123" i="562"/>
  <c r="K123" i="562" s="1"/>
  <c r="D122" i="562"/>
  <c r="K122" i="562" s="1"/>
  <c r="D121" i="562"/>
  <c r="K121" i="562" s="1"/>
  <c r="D120" i="562"/>
  <c r="K120" i="562" s="1"/>
  <c r="D119" i="562"/>
  <c r="K119" i="562" s="1"/>
  <c r="D118" i="562"/>
  <c r="K118" i="562" s="1"/>
  <c r="D117" i="562"/>
  <c r="K117" i="562" s="1"/>
  <c r="D116" i="562"/>
  <c r="K116" i="562" s="1"/>
  <c r="D115" i="562"/>
  <c r="K115" i="562" s="1"/>
  <c r="D114" i="562"/>
  <c r="K114" i="562" s="1"/>
  <c r="D113" i="562"/>
  <c r="K113" i="562" s="1"/>
  <c r="D112" i="562"/>
  <c r="K112" i="562" s="1"/>
  <c r="D111" i="562"/>
  <c r="K111" i="562" s="1"/>
  <c r="D110" i="562"/>
  <c r="K110" i="562" s="1"/>
  <c r="D109" i="562"/>
  <c r="K109" i="562" s="1"/>
  <c r="D108" i="562"/>
  <c r="K108" i="562" s="1"/>
  <c r="D107" i="562"/>
  <c r="K107" i="562" s="1"/>
  <c r="D106" i="562"/>
  <c r="K106" i="562" s="1"/>
  <c r="D105" i="562"/>
  <c r="K105" i="562" s="1"/>
  <c r="D104" i="562"/>
  <c r="K104" i="562" s="1"/>
  <c r="D103" i="562"/>
  <c r="K103" i="562" s="1"/>
  <c r="D102" i="562"/>
  <c r="K102" i="562" s="1"/>
  <c r="D101" i="562"/>
  <c r="K101" i="562" s="1"/>
  <c r="D100" i="562"/>
  <c r="K100" i="562" s="1"/>
  <c r="D99" i="562"/>
  <c r="K99" i="562" s="1"/>
  <c r="D98" i="562"/>
  <c r="K98" i="562" s="1"/>
  <c r="D97" i="562"/>
  <c r="K97" i="562" s="1"/>
  <c r="D96" i="562"/>
  <c r="K96" i="562" s="1"/>
  <c r="D95" i="562"/>
  <c r="K95" i="562" s="1"/>
  <c r="D94" i="562"/>
  <c r="K94" i="562" s="1"/>
  <c r="D93" i="562"/>
  <c r="K93" i="562" s="1"/>
  <c r="D92" i="562"/>
  <c r="K92" i="562" s="1"/>
  <c r="D91" i="562"/>
  <c r="K91" i="562" s="1"/>
  <c r="D90" i="562"/>
  <c r="K90" i="562" s="1"/>
  <c r="D89" i="562"/>
  <c r="K89" i="562" s="1"/>
  <c r="D88" i="562"/>
  <c r="K88" i="562" s="1"/>
  <c r="D87" i="562"/>
  <c r="K87" i="562" s="1"/>
  <c r="D86" i="562"/>
  <c r="K86" i="562" s="1"/>
  <c r="D85" i="562"/>
  <c r="K85" i="562" s="1"/>
  <c r="D84" i="562"/>
  <c r="K84" i="562" s="1"/>
  <c r="D83" i="562"/>
  <c r="K83" i="562" s="1"/>
  <c r="D82" i="562"/>
  <c r="K82" i="562" s="1"/>
  <c r="D81" i="562"/>
  <c r="K81" i="562" s="1"/>
  <c r="D80" i="562"/>
  <c r="K80" i="562" s="1"/>
  <c r="D79" i="562"/>
  <c r="K79" i="562" s="1"/>
  <c r="D78" i="562"/>
  <c r="K78" i="562" s="1"/>
  <c r="D77" i="562"/>
  <c r="K77" i="562" s="1"/>
  <c r="D76" i="562"/>
  <c r="K76" i="562" s="1"/>
  <c r="D75" i="562"/>
  <c r="K75" i="562" s="1"/>
  <c r="D74" i="562"/>
  <c r="K74" i="562" s="1"/>
  <c r="D73" i="562"/>
  <c r="K73" i="562" s="1"/>
  <c r="D72" i="562"/>
  <c r="K72" i="562" s="1"/>
  <c r="D71" i="562"/>
  <c r="K71" i="562" s="1"/>
  <c r="D70" i="562"/>
  <c r="K70" i="562" s="1"/>
  <c r="D69" i="562"/>
  <c r="K69" i="562" s="1"/>
  <c r="D68" i="562"/>
  <c r="K68" i="562" s="1"/>
  <c r="D67" i="562"/>
  <c r="K67" i="562" s="1"/>
  <c r="D66" i="562"/>
  <c r="K66" i="562" s="1"/>
  <c r="D65" i="562"/>
  <c r="K65" i="562" s="1"/>
  <c r="D64" i="562"/>
  <c r="K64" i="562" s="1"/>
  <c r="D63" i="562"/>
  <c r="K63" i="562" s="1"/>
  <c r="D62" i="562"/>
  <c r="K62" i="562" s="1"/>
  <c r="D61" i="562"/>
  <c r="K61" i="562" s="1"/>
  <c r="D60" i="562"/>
  <c r="K60" i="562" s="1"/>
  <c r="D59" i="562"/>
  <c r="K59" i="562" s="1"/>
  <c r="D58" i="562"/>
  <c r="K58" i="562" s="1"/>
  <c r="D57" i="562"/>
  <c r="K57" i="562" s="1"/>
  <c r="D56" i="562"/>
  <c r="K56" i="562" s="1"/>
  <c r="D55" i="562"/>
  <c r="K55" i="562" s="1"/>
  <c r="D54" i="562"/>
  <c r="K54" i="562" s="1"/>
  <c r="D53" i="562"/>
  <c r="K53" i="562" s="1"/>
  <c r="D52" i="562"/>
  <c r="K52" i="562" s="1"/>
  <c r="D51" i="562"/>
  <c r="K51" i="562" s="1"/>
  <c r="D50" i="562"/>
  <c r="K50" i="562" s="1"/>
  <c r="D49" i="562"/>
  <c r="K49" i="562" s="1"/>
  <c r="D48" i="562"/>
  <c r="K48" i="562" s="1"/>
  <c r="D47" i="562"/>
  <c r="K47" i="562" s="1"/>
  <c r="D46" i="562"/>
  <c r="K46" i="562" s="1"/>
  <c r="D45" i="562"/>
  <c r="K45" i="562" s="1"/>
  <c r="D44" i="562"/>
  <c r="K44" i="562" s="1"/>
  <c r="D43" i="562"/>
  <c r="K43" i="562" s="1"/>
  <c r="D42" i="562"/>
  <c r="K42" i="562" s="1"/>
  <c r="D41" i="562"/>
  <c r="K41" i="562" s="1"/>
  <c r="D40" i="562"/>
  <c r="K40" i="562" s="1"/>
  <c r="K39" i="562"/>
  <c r="K38" i="562"/>
  <c r="D37" i="562"/>
  <c r="K37" i="562" s="1"/>
  <c r="D36" i="562"/>
  <c r="K36" i="562" s="1"/>
  <c r="D35" i="562"/>
  <c r="K35" i="562" s="1"/>
  <c r="D34" i="562"/>
  <c r="K34" i="562" s="1"/>
  <c r="D33" i="562"/>
  <c r="K33" i="562" s="1"/>
  <c r="D32" i="562"/>
  <c r="K32" i="562" s="1"/>
  <c r="D31" i="562"/>
  <c r="K31" i="562" s="1"/>
  <c r="D30" i="562"/>
  <c r="K30" i="562" s="1"/>
  <c r="D29" i="562"/>
  <c r="K29" i="562" s="1"/>
  <c r="D28" i="562"/>
  <c r="K28" i="562" s="1"/>
  <c r="D27" i="562"/>
  <c r="K27" i="562" s="1"/>
  <c r="D26" i="562"/>
  <c r="K26" i="562" s="1"/>
  <c r="D25" i="562"/>
  <c r="K25" i="562" s="1"/>
  <c r="D24" i="562"/>
  <c r="K24" i="562" s="1"/>
  <c r="D23" i="562"/>
  <c r="K23" i="562" s="1"/>
  <c r="D22" i="562"/>
  <c r="K22" i="562" s="1"/>
  <c r="D21" i="562"/>
  <c r="K21" i="562" s="1"/>
  <c r="D20" i="562"/>
  <c r="K20" i="562" s="1"/>
  <c r="D19" i="562"/>
  <c r="K19" i="562" s="1"/>
  <c r="D18" i="562"/>
  <c r="K18" i="562" s="1"/>
  <c r="D17" i="562"/>
  <c r="K17" i="562" s="1"/>
  <c r="D16" i="562"/>
  <c r="K16" i="562" s="1"/>
  <c r="D15" i="562"/>
  <c r="K15" i="562" s="1"/>
  <c r="D14" i="562"/>
  <c r="K14" i="562" s="1"/>
  <c r="D13" i="562"/>
  <c r="K13" i="562" s="1"/>
  <c r="K12" i="562"/>
  <c r="K11" i="562"/>
  <c r="K10" i="562"/>
  <c r="D9" i="562"/>
  <c r="K9" i="562" s="1"/>
  <c r="D8" i="562"/>
  <c r="K8" i="562" s="1"/>
  <c r="D7" i="562"/>
  <c r="K7" i="562" s="1"/>
  <c r="D6" i="562"/>
  <c r="K6" i="562" s="1"/>
  <c r="D5" i="562"/>
  <c r="K5" i="562" s="1"/>
  <c r="D4" i="562"/>
  <c r="K4" i="562" s="1"/>
  <c r="D3" i="562"/>
  <c r="K3" i="562" s="1"/>
  <c r="AB33" i="503" l="1"/>
  <c r="V31" i="503"/>
  <c r="N33" i="503"/>
  <c r="Y31" i="503"/>
  <c r="Q34" i="503"/>
  <c r="Y34" i="503"/>
  <c r="S34" i="503"/>
  <c r="E34" i="503"/>
  <c r="N32" i="503"/>
  <c r="N34" i="503"/>
  <c r="V34" i="503"/>
  <c r="AB32" i="503"/>
  <c r="N31" i="503"/>
  <c r="Z31" i="503"/>
  <c r="Z34" i="503" s="1"/>
  <c r="AA34" i="503"/>
  <c r="L31" i="469"/>
  <c r="AB34" i="503" l="1"/>
  <c r="AB31" i="503"/>
  <c r="L5" i="496"/>
  <c r="K5" i="499"/>
  <c r="K9" i="499" s="1"/>
  <c r="N8" i="527" l="1"/>
  <c r="N9" i="527"/>
  <c r="N10" i="527"/>
  <c r="N7" i="527"/>
  <c r="N11" i="527" s="1"/>
  <c r="N20" i="527"/>
  <c r="N24" i="527" s="1"/>
  <c r="L24" i="527"/>
  <c r="L11" i="527"/>
  <c r="M11" i="527"/>
  <c r="E59" i="519"/>
  <c r="Q4" i="287"/>
  <c r="R4" i="287"/>
  <c r="S4" i="287"/>
  <c r="P4" i="287"/>
  <c r="P5" i="287"/>
  <c r="M5" i="287"/>
  <c r="M6" i="287"/>
  <c r="M7" i="287"/>
  <c r="M4" i="287"/>
  <c r="J5" i="287"/>
  <c r="K5" i="287"/>
  <c r="L5" i="287"/>
  <c r="J6" i="287"/>
  <c r="K6" i="287"/>
  <c r="L6" i="287"/>
  <c r="J7" i="287"/>
  <c r="K7" i="287"/>
  <c r="L7" i="287"/>
  <c r="K4" i="287"/>
  <c r="L4" i="287"/>
  <c r="J4" i="287"/>
  <c r="J9" i="287"/>
  <c r="F7" i="287"/>
  <c r="F5" i="287"/>
  <c r="F6" i="287"/>
  <c r="F4" i="287"/>
  <c r="F9" i="287"/>
  <c r="E8" i="287" l="1"/>
  <c r="D8" i="287"/>
  <c r="C8" i="287"/>
  <c r="AA8" i="498"/>
  <c r="AA7" i="498"/>
  <c r="AA6" i="498"/>
  <c r="AA5" i="498"/>
  <c r="Z8" i="498"/>
  <c r="Z7" i="498"/>
  <c r="Z6" i="498"/>
  <c r="Z5" i="498"/>
  <c r="L40" i="469"/>
  <c r="K40" i="469"/>
  <c r="K36" i="469"/>
  <c r="L36" i="469"/>
  <c r="K37" i="469"/>
  <c r="L37" i="469"/>
  <c r="K38" i="469"/>
  <c r="L38" i="469"/>
  <c r="L35" i="469"/>
  <c r="K35" i="469"/>
  <c r="K26" i="469"/>
  <c r="K28" i="469"/>
  <c r="L28" i="469"/>
  <c r="K29" i="469"/>
  <c r="K31" i="469"/>
  <c r="K32" i="469"/>
  <c r="L32" i="469"/>
  <c r="L25" i="469"/>
  <c r="K25" i="469"/>
  <c r="F8" i="287" l="1"/>
  <c r="I59" i="511"/>
  <c r="D19" i="492" l="1"/>
  <c r="P12" i="359" l="1"/>
  <c r="O12" i="359"/>
  <c r="Q12" i="359" s="1"/>
  <c r="S12" i="359" s="1"/>
  <c r="U12" i="359" s="1"/>
  <c r="P9" i="359"/>
  <c r="O9" i="359"/>
  <c r="O6" i="359"/>
  <c r="J15" i="359"/>
  <c r="J18" i="359" s="1"/>
  <c r="J20" i="359" s="1"/>
  <c r="I15" i="359"/>
  <c r="H15" i="359"/>
  <c r="G15" i="359"/>
  <c r="F15" i="359"/>
  <c r="E15" i="359"/>
  <c r="D15" i="359"/>
  <c r="C15" i="359"/>
  <c r="T12" i="359"/>
  <c r="R12" i="359"/>
  <c r="R9" i="359"/>
  <c r="T9" i="359" s="1"/>
  <c r="V9" i="359" s="1"/>
  <c r="Q9" i="359"/>
  <c r="S9" i="359" s="1"/>
  <c r="U9" i="359" s="1"/>
  <c r="R6" i="359"/>
  <c r="T6" i="359" s="1"/>
  <c r="V6" i="359" s="1"/>
  <c r="Q6" i="359"/>
  <c r="S6" i="359" s="1"/>
  <c r="U6" i="359" s="1"/>
  <c r="U13" i="359"/>
  <c r="V13" i="359"/>
  <c r="F10" i="230" l="1"/>
  <c r="E10" i="230"/>
  <c r="D10" i="230"/>
  <c r="C10" i="230"/>
  <c r="F7" i="230"/>
  <c r="F8" i="230"/>
  <c r="F9" i="230"/>
  <c r="F6" i="230"/>
  <c r="E7" i="230"/>
  <c r="E8" i="230"/>
  <c r="E9" i="230"/>
  <c r="E6" i="230"/>
  <c r="D7" i="230"/>
  <c r="D8" i="230"/>
  <c r="D6" i="230"/>
  <c r="C8" i="230"/>
  <c r="C7" i="230"/>
  <c r="C6" i="230"/>
  <c r="O5" i="500"/>
  <c r="O6" i="500"/>
  <c r="O4" i="500"/>
  <c r="E29" i="551"/>
  <c r="D29" i="551"/>
  <c r="G28" i="551"/>
  <c r="G27" i="551"/>
  <c r="G26" i="551"/>
  <c r="G25" i="551"/>
  <c r="E22" i="551"/>
  <c r="L10" i="551" s="1"/>
  <c r="D22" i="551"/>
  <c r="G21" i="551"/>
  <c r="G20" i="551"/>
  <c r="G19" i="551"/>
  <c r="G18" i="551"/>
  <c r="E15" i="551"/>
  <c r="G15" i="551" s="1"/>
  <c r="M9" i="551" s="1"/>
  <c r="D15" i="551"/>
  <c r="G14" i="551"/>
  <c r="G13" i="551"/>
  <c r="G12" i="551"/>
  <c r="L11" i="551"/>
  <c r="K11" i="551"/>
  <c r="K10" i="551"/>
  <c r="K9" i="551"/>
  <c r="E9" i="551"/>
  <c r="G9" i="551" s="1"/>
  <c r="M8" i="551" s="1"/>
  <c r="D9" i="551"/>
  <c r="K8" i="551"/>
  <c r="K12" i="551" s="1"/>
  <c r="G8" i="551"/>
  <c r="G7" i="551"/>
  <c r="G6" i="551"/>
  <c r="AL76" i="560"/>
  <c r="AH76" i="560"/>
  <c r="AD76" i="560"/>
  <c r="Z76" i="560"/>
  <c r="V76" i="560"/>
  <c r="R76" i="560"/>
  <c r="J75" i="560"/>
  <c r="F75" i="560"/>
  <c r="AP75" i="560" s="1"/>
  <c r="E75" i="560"/>
  <c r="E76" i="560" s="1"/>
  <c r="D75" i="560"/>
  <c r="AQ74" i="560"/>
  <c r="N74" i="560"/>
  <c r="J74" i="560"/>
  <c r="F74" i="560"/>
  <c r="AP74" i="560" s="1"/>
  <c r="E74" i="560"/>
  <c r="D74" i="560"/>
  <c r="J73" i="560"/>
  <c r="F73" i="560"/>
  <c r="AP73" i="560" s="1"/>
  <c r="E73" i="560"/>
  <c r="D73" i="560"/>
  <c r="N72" i="560"/>
  <c r="N76" i="560" s="1"/>
  <c r="J72" i="560"/>
  <c r="J76" i="560" s="1"/>
  <c r="F72" i="560"/>
  <c r="AP72" i="560" s="1"/>
  <c r="E72" i="560"/>
  <c r="D72" i="560"/>
  <c r="D76" i="560" s="1"/>
  <c r="AL69" i="560"/>
  <c r="N69" i="560"/>
  <c r="AP68" i="560"/>
  <c r="N68" i="560"/>
  <c r="J68" i="560"/>
  <c r="E68" i="560"/>
  <c r="D68" i="560"/>
  <c r="D69" i="560" s="1"/>
  <c r="V67" i="560"/>
  <c r="R67" i="560"/>
  <c r="N67" i="560"/>
  <c r="J67" i="560"/>
  <c r="AP67" i="560" s="1"/>
  <c r="F67" i="560"/>
  <c r="E67" i="560"/>
  <c r="D67" i="560"/>
  <c r="C67" i="560"/>
  <c r="V66" i="560"/>
  <c r="R66" i="560"/>
  <c r="N66" i="560"/>
  <c r="J66" i="560"/>
  <c r="F66" i="560"/>
  <c r="AP66" i="560" s="1"/>
  <c r="E66" i="560"/>
  <c r="D66" i="560"/>
  <c r="Z65" i="560"/>
  <c r="Z69" i="560" s="1"/>
  <c r="V65" i="560"/>
  <c r="V69" i="560" s="1"/>
  <c r="R65" i="560"/>
  <c r="R69" i="560" s="1"/>
  <c r="N65" i="560"/>
  <c r="J65" i="560"/>
  <c r="J69" i="560" s="1"/>
  <c r="F65" i="560"/>
  <c r="F69" i="560" s="1"/>
  <c r="E65" i="560"/>
  <c r="E69" i="560" s="1"/>
  <c r="D65" i="560"/>
  <c r="AL62" i="560"/>
  <c r="AD62" i="560"/>
  <c r="N62" i="560"/>
  <c r="D62" i="560"/>
  <c r="V61" i="560"/>
  <c r="R61" i="560"/>
  <c r="N61" i="560"/>
  <c r="F61" i="560"/>
  <c r="AP61" i="560" s="1"/>
  <c r="E61" i="560"/>
  <c r="D61" i="560"/>
  <c r="AD60" i="560"/>
  <c r="Z60" i="560"/>
  <c r="V60" i="560"/>
  <c r="R60" i="560"/>
  <c r="N60" i="560"/>
  <c r="J60" i="560"/>
  <c r="F60" i="560"/>
  <c r="AP60" i="560" s="1"/>
  <c r="E60" i="560"/>
  <c r="D60" i="560"/>
  <c r="C60" i="560"/>
  <c r="AD59" i="560"/>
  <c r="R59" i="560"/>
  <c r="N59" i="560"/>
  <c r="F59" i="560"/>
  <c r="AP59" i="560" s="1"/>
  <c r="E59" i="560"/>
  <c r="D59" i="560"/>
  <c r="AL56" i="560"/>
  <c r="V56" i="560"/>
  <c r="V55" i="560"/>
  <c r="R55" i="560"/>
  <c r="N55" i="560"/>
  <c r="J55" i="560"/>
  <c r="F55" i="560"/>
  <c r="AP55" i="560" s="1"/>
  <c r="E55" i="560"/>
  <c r="D55" i="560"/>
  <c r="R54" i="560"/>
  <c r="N54" i="560"/>
  <c r="J54" i="560"/>
  <c r="F54" i="560"/>
  <c r="AP54" i="560" s="1"/>
  <c r="E54" i="560"/>
  <c r="D54" i="560"/>
  <c r="C54" i="560"/>
  <c r="AD53" i="560"/>
  <c r="AD56" i="560" s="1"/>
  <c r="R53" i="560"/>
  <c r="R56" i="560" s="1"/>
  <c r="N53" i="560"/>
  <c r="N56" i="560" s="1"/>
  <c r="J53" i="560"/>
  <c r="J56" i="560" s="1"/>
  <c r="F53" i="560"/>
  <c r="F56" i="560" s="1"/>
  <c r="E53" i="560"/>
  <c r="E56" i="560" s="1"/>
  <c r="D53" i="560"/>
  <c r="D56" i="560" s="1"/>
  <c r="M49" i="560"/>
  <c r="L49" i="560"/>
  <c r="J49" i="560"/>
  <c r="I49" i="560"/>
  <c r="H49" i="560"/>
  <c r="G49" i="560"/>
  <c r="AX34" i="560" s="1"/>
  <c r="F49" i="560"/>
  <c r="E49" i="560"/>
  <c r="D49" i="560"/>
  <c r="AQ48" i="560"/>
  <c r="AQ75" i="560" s="1"/>
  <c r="AP48" i="560"/>
  <c r="C48" i="560"/>
  <c r="AQ47" i="560"/>
  <c r="AP47" i="560"/>
  <c r="C47" i="560"/>
  <c r="AR47" i="560" s="1"/>
  <c r="AQ46" i="560"/>
  <c r="AQ73" i="560" s="1"/>
  <c r="AP46" i="560"/>
  <c r="C46" i="560"/>
  <c r="AR46" i="560" s="1"/>
  <c r="AQ45" i="560"/>
  <c r="AQ49" i="560" s="1"/>
  <c r="AU34" i="560" s="1"/>
  <c r="AP45" i="560"/>
  <c r="AP49" i="560" s="1"/>
  <c r="AV34" i="560" s="1"/>
  <c r="C45" i="560"/>
  <c r="Q42" i="560"/>
  <c r="P42" i="560"/>
  <c r="N42" i="560"/>
  <c r="M42" i="560"/>
  <c r="L42" i="560"/>
  <c r="J42" i="560"/>
  <c r="I42" i="560"/>
  <c r="H42" i="560"/>
  <c r="F42" i="560"/>
  <c r="E42" i="560"/>
  <c r="D42" i="560"/>
  <c r="AR41" i="560"/>
  <c r="AQ41" i="560"/>
  <c r="AP41" i="560"/>
  <c r="C41" i="560"/>
  <c r="C74" i="560" s="1"/>
  <c r="AR40" i="560"/>
  <c r="AQ40" i="560"/>
  <c r="AP40" i="560"/>
  <c r="AP42" i="560" s="1"/>
  <c r="AV33" i="560" s="1"/>
  <c r="C40" i="560"/>
  <c r="C42" i="560" s="1"/>
  <c r="Y37" i="560"/>
  <c r="X37" i="560"/>
  <c r="V37" i="560"/>
  <c r="U37" i="560"/>
  <c r="T37" i="560"/>
  <c r="S37" i="560"/>
  <c r="R37" i="560"/>
  <c r="Q37" i="560"/>
  <c r="P37" i="560"/>
  <c r="O37" i="560"/>
  <c r="N37" i="560"/>
  <c r="M37" i="560"/>
  <c r="L37" i="560"/>
  <c r="K37" i="560"/>
  <c r="J37" i="560"/>
  <c r="I37" i="560"/>
  <c r="H37" i="560"/>
  <c r="G37" i="560"/>
  <c r="AX32" i="560" s="1"/>
  <c r="F37" i="560"/>
  <c r="E37" i="560"/>
  <c r="D37" i="560"/>
  <c r="C37" i="560"/>
  <c r="AQ36" i="560"/>
  <c r="AR36" i="560" s="1"/>
  <c r="AP36" i="560"/>
  <c r="C36" i="560"/>
  <c r="C68" i="560" s="1"/>
  <c r="AQ35" i="560"/>
  <c r="AR35" i="560" s="1"/>
  <c r="AP35" i="560"/>
  <c r="C35" i="560"/>
  <c r="AQ34" i="560"/>
  <c r="AR34" i="560" s="1"/>
  <c r="AP34" i="560"/>
  <c r="C34" i="560"/>
  <c r="AX33" i="560"/>
  <c r="AQ33" i="560"/>
  <c r="AQ37" i="560" s="1"/>
  <c r="AU32" i="560" s="1"/>
  <c r="AP33" i="560"/>
  <c r="AP37" i="560" s="1"/>
  <c r="C33" i="560"/>
  <c r="AC30" i="560"/>
  <c r="AB30" i="560"/>
  <c r="Z30" i="560"/>
  <c r="X30" i="560"/>
  <c r="W30" i="560"/>
  <c r="V30" i="560"/>
  <c r="T30" i="560"/>
  <c r="S30" i="560"/>
  <c r="R30" i="560"/>
  <c r="Q30" i="560"/>
  <c r="P30" i="560"/>
  <c r="O30" i="560"/>
  <c r="AX31" i="560" s="1"/>
  <c r="N30" i="560"/>
  <c r="L30" i="560"/>
  <c r="K30" i="560"/>
  <c r="J30" i="560"/>
  <c r="I30" i="560"/>
  <c r="H30" i="560"/>
  <c r="G30" i="560"/>
  <c r="F30" i="560"/>
  <c r="E30" i="560"/>
  <c r="D30" i="560"/>
  <c r="AQ29" i="560"/>
  <c r="AR29" i="560" s="1"/>
  <c r="AP29" i="560"/>
  <c r="AP30" i="560" s="1"/>
  <c r="AV31" i="560" s="1"/>
  <c r="C29" i="560"/>
  <c r="AR28" i="560"/>
  <c r="AQ28" i="560"/>
  <c r="AQ66" i="560" s="1"/>
  <c r="AP28" i="560"/>
  <c r="C28" i="560"/>
  <c r="C66" i="560" s="1"/>
  <c r="AR27" i="560"/>
  <c r="AQ27" i="560"/>
  <c r="AP27" i="560"/>
  <c r="C27" i="560"/>
  <c r="C65" i="560" s="1"/>
  <c r="AF24" i="560"/>
  <c r="AE24" i="560"/>
  <c r="AD24" i="560"/>
  <c r="AB24" i="560"/>
  <c r="Z24" i="560"/>
  <c r="Z62" i="560" s="1"/>
  <c r="Y24" i="560"/>
  <c r="X24" i="560"/>
  <c r="W24" i="560"/>
  <c r="V24" i="560"/>
  <c r="V62" i="560" s="1"/>
  <c r="U24" i="560"/>
  <c r="T24" i="560"/>
  <c r="S24" i="560"/>
  <c r="R24" i="560"/>
  <c r="R62" i="560" s="1"/>
  <c r="Q24" i="560"/>
  <c r="P24" i="560"/>
  <c r="O24" i="560"/>
  <c r="N24" i="560"/>
  <c r="M24" i="560"/>
  <c r="L24" i="560"/>
  <c r="K24" i="560"/>
  <c r="J24" i="560"/>
  <c r="J62" i="560" s="1"/>
  <c r="I24" i="560"/>
  <c r="H24" i="560"/>
  <c r="G24" i="560"/>
  <c r="AX30" i="560" s="1"/>
  <c r="F24" i="560"/>
  <c r="F62" i="560" s="1"/>
  <c r="E24" i="560"/>
  <c r="E62" i="560" s="1"/>
  <c r="D24" i="560"/>
  <c r="AQ23" i="560"/>
  <c r="AQ61" i="560" s="1"/>
  <c r="AP23" i="560"/>
  <c r="C23" i="560"/>
  <c r="C61" i="560" s="1"/>
  <c r="AQ22" i="560"/>
  <c r="AQ60" i="560" s="1"/>
  <c r="AP22" i="560"/>
  <c r="C22" i="560"/>
  <c r="AR22" i="560" s="1"/>
  <c r="AR60" i="560" s="1"/>
  <c r="AQ21" i="560"/>
  <c r="AP21" i="560"/>
  <c r="AP24" i="560" s="1"/>
  <c r="AV30" i="560" s="1"/>
  <c r="C21" i="560"/>
  <c r="C59" i="560" s="1"/>
  <c r="AG18" i="560"/>
  <c r="AD18" i="560"/>
  <c r="T18" i="560"/>
  <c r="S18" i="560"/>
  <c r="R18" i="560"/>
  <c r="Q18" i="560"/>
  <c r="P18" i="560"/>
  <c r="O18" i="560"/>
  <c r="N18" i="560"/>
  <c r="K18" i="560"/>
  <c r="J18" i="560"/>
  <c r="H18" i="560"/>
  <c r="G18" i="560"/>
  <c r="AX29" i="560" s="1"/>
  <c r="F18" i="560"/>
  <c r="E18" i="560"/>
  <c r="D18" i="560"/>
  <c r="AR17" i="560"/>
  <c r="AQ17" i="560"/>
  <c r="AP17" i="560"/>
  <c r="C17" i="560"/>
  <c r="AR16" i="560"/>
  <c r="AQ16" i="560"/>
  <c r="AP16" i="560"/>
  <c r="C16" i="560"/>
  <c r="AR15" i="560"/>
  <c r="AQ15" i="560"/>
  <c r="AQ18" i="560" s="1"/>
  <c r="AU29" i="560" s="1"/>
  <c r="AP15" i="560"/>
  <c r="AP18" i="560" s="1"/>
  <c r="C15" i="560"/>
  <c r="C18" i="560" s="1"/>
  <c r="AP12" i="560"/>
  <c r="AV28" i="560" s="1"/>
  <c r="W12" i="560"/>
  <c r="V12" i="560"/>
  <c r="U12" i="560"/>
  <c r="T12" i="560"/>
  <c r="H13" i="560" s="1"/>
  <c r="S12" i="560"/>
  <c r="R12" i="560"/>
  <c r="P12" i="560"/>
  <c r="O12" i="560"/>
  <c r="AX28" i="560" s="1"/>
  <c r="N12" i="560"/>
  <c r="L12" i="560"/>
  <c r="K12" i="560"/>
  <c r="J12" i="560"/>
  <c r="C12" i="560" s="1"/>
  <c r="H12" i="560"/>
  <c r="G12" i="560"/>
  <c r="G13" i="560" s="1"/>
  <c r="F12" i="560"/>
  <c r="E12" i="560"/>
  <c r="D12" i="560"/>
  <c r="AQ11" i="560"/>
  <c r="AQ55" i="560" s="1"/>
  <c r="AP11" i="560"/>
  <c r="C11" i="560"/>
  <c r="C55" i="560" s="1"/>
  <c r="AQ10" i="560"/>
  <c r="AQ54" i="560" s="1"/>
  <c r="AP10" i="560"/>
  <c r="C10" i="560"/>
  <c r="AQ9" i="560"/>
  <c r="AQ53" i="560" s="1"/>
  <c r="AP9" i="560"/>
  <c r="C9" i="560"/>
  <c r="C53" i="560" s="1"/>
  <c r="O70" i="559"/>
  <c r="P69" i="559"/>
  <c r="O69" i="559"/>
  <c r="N69" i="559"/>
  <c r="M69" i="559"/>
  <c r="L69" i="559"/>
  <c r="K69" i="559"/>
  <c r="Q69" i="559" s="1"/>
  <c r="I69" i="559"/>
  <c r="H69" i="559"/>
  <c r="G69" i="559"/>
  <c r="F69" i="559"/>
  <c r="E69" i="559"/>
  <c r="D69" i="559"/>
  <c r="J69" i="559" s="1"/>
  <c r="P68" i="559"/>
  <c r="O68" i="559"/>
  <c r="N68" i="559"/>
  <c r="N70" i="559" s="1"/>
  <c r="M68" i="559"/>
  <c r="M70" i="559" s="1"/>
  <c r="L68" i="559"/>
  <c r="K68" i="559"/>
  <c r="K70" i="559" s="1"/>
  <c r="I68" i="559"/>
  <c r="I70" i="559" s="1"/>
  <c r="H68" i="559"/>
  <c r="G68" i="559"/>
  <c r="G70" i="559" s="1"/>
  <c r="F68" i="559"/>
  <c r="F70" i="559" s="1"/>
  <c r="E68" i="559"/>
  <c r="E70" i="559" s="1"/>
  <c r="D68" i="559"/>
  <c r="P67" i="559"/>
  <c r="O67" i="559"/>
  <c r="N67" i="559"/>
  <c r="M67" i="559"/>
  <c r="L67" i="559"/>
  <c r="K67" i="559"/>
  <c r="I67" i="559"/>
  <c r="H67" i="559"/>
  <c r="G67" i="559"/>
  <c r="F67" i="559"/>
  <c r="E67" i="559"/>
  <c r="D67" i="559"/>
  <c r="P66" i="559"/>
  <c r="O66" i="559"/>
  <c r="O71" i="559" s="1"/>
  <c r="N66" i="559"/>
  <c r="N71" i="559" s="1"/>
  <c r="M66" i="559"/>
  <c r="M71" i="559" s="1"/>
  <c r="L66" i="559"/>
  <c r="K66" i="559"/>
  <c r="K71" i="559" s="1"/>
  <c r="I66" i="559"/>
  <c r="I71" i="559" s="1"/>
  <c r="H66" i="559"/>
  <c r="G66" i="559"/>
  <c r="G71" i="559" s="1"/>
  <c r="F66" i="559"/>
  <c r="F71" i="559" s="1"/>
  <c r="E66" i="559"/>
  <c r="E71" i="559" s="1"/>
  <c r="D66" i="559"/>
  <c r="P63" i="559"/>
  <c r="O63" i="559"/>
  <c r="N63" i="559"/>
  <c r="S63" i="559" s="1"/>
  <c r="M63" i="559"/>
  <c r="L63" i="559"/>
  <c r="K63" i="559"/>
  <c r="J63" i="559"/>
  <c r="I63" i="559"/>
  <c r="H63" i="559"/>
  <c r="G63" i="559"/>
  <c r="F63" i="559"/>
  <c r="E63" i="559"/>
  <c r="E64" i="559" s="1"/>
  <c r="D63" i="559"/>
  <c r="V62" i="559"/>
  <c r="P62" i="559"/>
  <c r="P64" i="559" s="1"/>
  <c r="O62" i="559"/>
  <c r="O64" i="559" s="1"/>
  <c r="N62" i="559"/>
  <c r="M62" i="559"/>
  <c r="M64" i="559" s="1"/>
  <c r="L62" i="559"/>
  <c r="L64" i="559" s="1"/>
  <c r="K62" i="559"/>
  <c r="Q62" i="559" s="1"/>
  <c r="I62" i="559"/>
  <c r="I64" i="559" s="1"/>
  <c r="H62" i="559"/>
  <c r="H64" i="559" s="1"/>
  <c r="G62" i="559"/>
  <c r="G64" i="559" s="1"/>
  <c r="F62" i="559"/>
  <c r="E62" i="559"/>
  <c r="D62" i="559"/>
  <c r="D64" i="559" s="1"/>
  <c r="Q61" i="559"/>
  <c r="P61" i="559"/>
  <c r="O61" i="559"/>
  <c r="N61" i="559"/>
  <c r="S61" i="559" s="1"/>
  <c r="M61" i="559"/>
  <c r="L61" i="559"/>
  <c r="K61" i="559"/>
  <c r="J61" i="559"/>
  <c r="I61" i="559"/>
  <c r="H61" i="559"/>
  <c r="G61" i="559"/>
  <c r="F61" i="559"/>
  <c r="E61" i="559"/>
  <c r="D61" i="559"/>
  <c r="P60" i="559"/>
  <c r="P65" i="559" s="1"/>
  <c r="O60" i="559"/>
  <c r="O65" i="559" s="1"/>
  <c r="N60" i="559"/>
  <c r="M60" i="559"/>
  <c r="L60" i="559"/>
  <c r="L65" i="559" s="1"/>
  <c r="K60" i="559"/>
  <c r="K65" i="559" s="1"/>
  <c r="I60" i="559"/>
  <c r="H60" i="559"/>
  <c r="H65" i="559" s="1"/>
  <c r="G60" i="559"/>
  <c r="F60" i="559"/>
  <c r="E60" i="559"/>
  <c r="D60" i="559"/>
  <c r="D65" i="559" s="1"/>
  <c r="K59" i="559"/>
  <c r="P58" i="559"/>
  <c r="O58" i="559"/>
  <c r="O59" i="559" s="1"/>
  <c r="N58" i="559"/>
  <c r="S58" i="559" s="1"/>
  <c r="M58" i="559"/>
  <c r="L58" i="559"/>
  <c r="K58" i="559"/>
  <c r="J58" i="559"/>
  <c r="I58" i="559"/>
  <c r="H58" i="559"/>
  <c r="G58" i="559"/>
  <c r="F58" i="559"/>
  <c r="E58" i="559"/>
  <c r="D58" i="559"/>
  <c r="Q57" i="559"/>
  <c r="P57" i="559"/>
  <c r="O57" i="559"/>
  <c r="N57" i="559"/>
  <c r="M57" i="559"/>
  <c r="L57" i="559"/>
  <c r="K57" i="559"/>
  <c r="I57" i="559"/>
  <c r="H57" i="559"/>
  <c r="G57" i="559"/>
  <c r="F57" i="559"/>
  <c r="E57" i="559"/>
  <c r="D57" i="559"/>
  <c r="J57" i="559" s="1"/>
  <c r="P56" i="559"/>
  <c r="O56" i="559"/>
  <c r="N56" i="559"/>
  <c r="M56" i="559"/>
  <c r="M59" i="559" s="1"/>
  <c r="L56" i="559"/>
  <c r="K56" i="559"/>
  <c r="J56" i="559"/>
  <c r="I56" i="559"/>
  <c r="I59" i="559" s="1"/>
  <c r="H56" i="559"/>
  <c r="G56" i="559"/>
  <c r="G59" i="559" s="1"/>
  <c r="F56" i="559"/>
  <c r="E56" i="559"/>
  <c r="E59" i="559" s="1"/>
  <c r="D56" i="559"/>
  <c r="P54" i="559"/>
  <c r="O54" i="559"/>
  <c r="N54" i="559"/>
  <c r="M54" i="559"/>
  <c r="L54" i="559"/>
  <c r="K54" i="559"/>
  <c r="Q54" i="559" s="1"/>
  <c r="I54" i="559"/>
  <c r="H54" i="559"/>
  <c r="G54" i="559"/>
  <c r="F54" i="559"/>
  <c r="E54" i="559"/>
  <c r="D54" i="559"/>
  <c r="P53" i="559"/>
  <c r="O53" i="559"/>
  <c r="N53" i="559"/>
  <c r="M53" i="559"/>
  <c r="L53" i="559"/>
  <c r="K53" i="559"/>
  <c r="Q53" i="559" s="1"/>
  <c r="I53" i="559"/>
  <c r="H53" i="559"/>
  <c r="G53" i="559"/>
  <c r="G55" i="559" s="1"/>
  <c r="F53" i="559"/>
  <c r="E53" i="559"/>
  <c r="D53" i="559"/>
  <c r="J53" i="559" s="1"/>
  <c r="S52" i="559"/>
  <c r="P52" i="559"/>
  <c r="O52" i="559"/>
  <c r="O55" i="559" s="1"/>
  <c r="N52" i="559"/>
  <c r="M52" i="559"/>
  <c r="M55" i="559" s="1"/>
  <c r="L52" i="559"/>
  <c r="K52" i="559"/>
  <c r="J52" i="559"/>
  <c r="I52" i="559"/>
  <c r="I55" i="559" s="1"/>
  <c r="H52" i="559"/>
  <c r="G52" i="559"/>
  <c r="F52" i="559"/>
  <c r="F55" i="559" s="1"/>
  <c r="E52" i="559"/>
  <c r="E55" i="559" s="1"/>
  <c r="D52" i="559"/>
  <c r="N45" i="559"/>
  <c r="K45" i="559"/>
  <c r="K46" i="559" s="1"/>
  <c r="G45" i="559"/>
  <c r="D45" i="559"/>
  <c r="J45" i="559" s="1"/>
  <c r="P44" i="559"/>
  <c r="O44" i="559"/>
  <c r="N44" i="559"/>
  <c r="M44" i="559"/>
  <c r="L44" i="559"/>
  <c r="K44" i="559"/>
  <c r="I44" i="559"/>
  <c r="H44" i="559"/>
  <c r="G44" i="559"/>
  <c r="F44" i="559"/>
  <c r="E44" i="559"/>
  <c r="D44" i="559"/>
  <c r="S43" i="559"/>
  <c r="Q43" i="559"/>
  <c r="J43" i="559"/>
  <c r="S42" i="559"/>
  <c r="Q42" i="559"/>
  <c r="J42" i="559"/>
  <c r="S41" i="559"/>
  <c r="Q41" i="559"/>
  <c r="J41" i="559"/>
  <c r="S40" i="559"/>
  <c r="Q40" i="559"/>
  <c r="J40" i="559"/>
  <c r="P38" i="559"/>
  <c r="O38" i="559"/>
  <c r="N38" i="559"/>
  <c r="M38" i="559"/>
  <c r="L38" i="559"/>
  <c r="K38" i="559"/>
  <c r="I38" i="559"/>
  <c r="H38" i="559"/>
  <c r="G38" i="559"/>
  <c r="F38" i="559"/>
  <c r="E38" i="559"/>
  <c r="D38" i="559"/>
  <c r="S37" i="559"/>
  <c r="Q37" i="559"/>
  <c r="J37" i="559"/>
  <c r="S36" i="559"/>
  <c r="Q36" i="559"/>
  <c r="Q38" i="559" s="1"/>
  <c r="J36" i="559"/>
  <c r="P34" i="559"/>
  <c r="O34" i="559"/>
  <c r="N34" i="559"/>
  <c r="M34" i="559"/>
  <c r="L34" i="559"/>
  <c r="K34" i="559"/>
  <c r="I34" i="559"/>
  <c r="H34" i="559"/>
  <c r="G34" i="559"/>
  <c r="F34" i="559"/>
  <c r="E34" i="559"/>
  <c r="D34" i="559"/>
  <c r="S33" i="559"/>
  <c r="Q33" i="559"/>
  <c r="J33" i="559"/>
  <c r="S32" i="559"/>
  <c r="Q32" i="559"/>
  <c r="J32" i="559"/>
  <c r="S31" i="559"/>
  <c r="Q31" i="559"/>
  <c r="J31" i="559"/>
  <c r="S30" i="559"/>
  <c r="Q30" i="559"/>
  <c r="Q34" i="559" s="1"/>
  <c r="J30" i="559"/>
  <c r="P28" i="559"/>
  <c r="O28" i="559"/>
  <c r="N28" i="559"/>
  <c r="M28" i="559"/>
  <c r="L28" i="559"/>
  <c r="K28" i="559"/>
  <c r="I28" i="559"/>
  <c r="H28" i="559"/>
  <c r="G28" i="559"/>
  <c r="F28" i="559"/>
  <c r="E28" i="559"/>
  <c r="D28" i="559"/>
  <c r="S27" i="559"/>
  <c r="Q27" i="559"/>
  <c r="J27" i="559"/>
  <c r="S26" i="559"/>
  <c r="Q26" i="559"/>
  <c r="J26" i="559"/>
  <c r="S25" i="559"/>
  <c r="Q25" i="559"/>
  <c r="J25" i="559"/>
  <c r="P23" i="559"/>
  <c r="O23" i="559"/>
  <c r="N23" i="559"/>
  <c r="M23" i="559"/>
  <c r="L23" i="559"/>
  <c r="K23" i="559"/>
  <c r="I23" i="559"/>
  <c r="H23" i="559"/>
  <c r="G23" i="559"/>
  <c r="F23" i="559"/>
  <c r="E23" i="559"/>
  <c r="D23" i="559"/>
  <c r="S22" i="559"/>
  <c r="Q22" i="559"/>
  <c r="J22" i="559"/>
  <c r="S21" i="559"/>
  <c r="Q21" i="559"/>
  <c r="J21" i="559"/>
  <c r="J23" i="559" s="1"/>
  <c r="S20" i="559"/>
  <c r="Q20" i="559"/>
  <c r="J20" i="559"/>
  <c r="P18" i="559"/>
  <c r="O18" i="559"/>
  <c r="N18" i="559"/>
  <c r="M18" i="559"/>
  <c r="L18" i="559"/>
  <c r="K18" i="559"/>
  <c r="I18" i="559"/>
  <c r="H18" i="559"/>
  <c r="G18" i="559"/>
  <c r="F18" i="559"/>
  <c r="E18" i="559"/>
  <c r="D18" i="559"/>
  <c r="S17" i="559"/>
  <c r="Q17" i="559"/>
  <c r="J17" i="559"/>
  <c r="S16" i="559"/>
  <c r="Q16" i="559"/>
  <c r="J16" i="559"/>
  <c r="S15" i="559"/>
  <c r="Q15" i="559"/>
  <c r="J15" i="559"/>
  <c r="J18" i="559" s="1"/>
  <c r="P13" i="559"/>
  <c r="O13" i="559"/>
  <c r="N13" i="559"/>
  <c r="M13" i="559"/>
  <c r="L13" i="559"/>
  <c r="K13" i="559"/>
  <c r="I13" i="559"/>
  <c r="H13" i="559"/>
  <c r="G13" i="559"/>
  <c r="F13" i="559"/>
  <c r="E13" i="559"/>
  <c r="D13" i="559"/>
  <c r="S12" i="559"/>
  <c r="Q12" i="559"/>
  <c r="J12" i="559"/>
  <c r="S11" i="559"/>
  <c r="Q11" i="559"/>
  <c r="J11" i="559"/>
  <c r="S10" i="559"/>
  <c r="Q10" i="559"/>
  <c r="Q13" i="559" s="1"/>
  <c r="J10" i="559"/>
  <c r="Q18" i="559" l="1"/>
  <c r="J44" i="559"/>
  <c r="W52" i="559"/>
  <c r="N55" i="559"/>
  <c r="K55" i="559"/>
  <c r="F59" i="559"/>
  <c r="W53" i="559" s="1"/>
  <c r="J59" i="559"/>
  <c r="N59" i="559"/>
  <c r="S59" i="559" s="1"/>
  <c r="Q58" i="559"/>
  <c r="G65" i="559"/>
  <c r="X54" i="559"/>
  <c r="W55" i="559"/>
  <c r="AA55" i="559" s="1"/>
  <c r="Q67" i="559"/>
  <c r="S69" i="559"/>
  <c r="J28" i="559"/>
  <c r="Q23" i="559"/>
  <c r="Q45" i="559" s="1"/>
  <c r="Q44" i="559"/>
  <c r="D46" i="559"/>
  <c r="Q52" i="559"/>
  <c r="Q55" i="559" s="1"/>
  <c r="Q56" i="559"/>
  <c r="Q59" i="559" s="1"/>
  <c r="S57" i="559"/>
  <c r="M65" i="559"/>
  <c r="Q60" i="559"/>
  <c r="Q63" i="559"/>
  <c r="Q64" i="559" s="1"/>
  <c r="L71" i="559"/>
  <c r="P71" i="559"/>
  <c r="L70" i="559"/>
  <c r="P70" i="559"/>
  <c r="J13" i="559"/>
  <c r="S13" i="559" s="1"/>
  <c r="Q28" i="559"/>
  <c r="J34" i="559"/>
  <c r="S34" i="559" s="1"/>
  <c r="J38" i="559"/>
  <c r="S38" i="559" s="1"/>
  <c r="D55" i="559"/>
  <c r="H55" i="559"/>
  <c r="L55" i="559"/>
  <c r="X52" i="559" s="1"/>
  <c r="P55" i="559"/>
  <c r="Y52" i="559" s="1"/>
  <c r="AA52" i="559" s="1"/>
  <c r="S53" i="559"/>
  <c r="S54" i="559"/>
  <c r="D59" i="559"/>
  <c r="H59" i="559"/>
  <c r="V53" i="559" s="1"/>
  <c r="Z53" i="559" s="1"/>
  <c r="L59" i="559"/>
  <c r="X53" i="559" s="1"/>
  <c r="P59" i="559"/>
  <c r="E65" i="559"/>
  <c r="V54" i="559" s="1"/>
  <c r="I65" i="559"/>
  <c r="W54" i="559" s="1"/>
  <c r="W56" i="559" s="1"/>
  <c r="F65" i="559"/>
  <c r="J62" i="559"/>
  <c r="J64" i="559" s="1"/>
  <c r="N65" i="559"/>
  <c r="S66" i="559"/>
  <c r="Y55" i="559"/>
  <c r="D71" i="559"/>
  <c r="H71" i="559"/>
  <c r="D70" i="559"/>
  <c r="S70" i="559" s="1"/>
  <c r="H70" i="559"/>
  <c r="Q68" i="559"/>
  <c r="Q70" i="559" s="1"/>
  <c r="AR10" i="560"/>
  <c r="AR33" i="560"/>
  <c r="AQ72" i="560"/>
  <c r="AQ76" i="560" s="1"/>
  <c r="AR45" i="560"/>
  <c r="AR54" i="560"/>
  <c r="AQ24" i="560"/>
  <c r="AU30" i="560" s="1"/>
  <c r="AQ65" i="560"/>
  <c r="AR65" i="560" s="1"/>
  <c r="AR74" i="560"/>
  <c r="AW34" i="560"/>
  <c r="AR48" i="560"/>
  <c r="G22" i="551"/>
  <c r="M10" i="551" s="1"/>
  <c r="G29" i="551"/>
  <c r="M11" i="551" s="1"/>
  <c r="L9" i="551"/>
  <c r="L8" i="551"/>
  <c r="L12" i="551" s="1"/>
  <c r="M12" i="551" s="1"/>
  <c r="AR53" i="560"/>
  <c r="C56" i="560"/>
  <c r="AY31" i="560"/>
  <c r="AR68" i="560"/>
  <c r="AQ62" i="560"/>
  <c r="AV32" i="560"/>
  <c r="AW32" i="560" s="1"/>
  <c r="AR37" i="560"/>
  <c r="AR55" i="560"/>
  <c r="AX35" i="560"/>
  <c r="AY28" i="560"/>
  <c r="AZ29" i="560"/>
  <c r="AP62" i="560"/>
  <c r="AP76" i="560"/>
  <c r="AR18" i="560"/>
  <c r="AY30" i="560"/>
  <c r="C69" i="560"/>
  <c r="AR66" i="560"/>
  <c r="AZ32" i="560"/>
  <c r="AY34" i="560"/>
  <c r="AZ34" i="560"/>
  <c r="AV29" i="560"/>
  <c r="AW29" i="560" s="1"/>
  <c r="AP19" i="560"/>
  <c r="C49" i="560"/>
  <c r="AR49" i="560" s="1"/>
  <c r="C72" i="560"/>
  <c r="AR9" i="560"/>
  <c r="AR11" i="560"/>
  <c r="AQ12" i="560"/>
  <c r="AR21" i="560"/>
  <c r="AR59" i="560" s="1"/>
  <c r="AR23" i="560"/>
  <c r="AR61" i="560" s="1"/>
  <c r="C30" i="560"/>
  <c r="AQ30" i="560"/>
  <c r="AU31" i="560" s="1"/>
  <c r="AZ31" i="560" s="1"/>
  <c r="AY33" i="560"/>
  <c r="AP53" i="560"/>
  <c r="AP56" i="560" s="1"/>
  <c r="AQ67" i="560"/>
  <c r="AQ68" i="560"/>
  <c r="C73" i="560"/>
  <c r="AR73" i="560" s="1"/>
  <c r="F76" i="560"/>
  <c r="C24" i="560"/>
  <c r="AQ42" i="560"/>
  <c r="AU33" i="560" s="1"/>
  <c r="AW33" i="560" s="1"/>
  <c r="AQ59" i="560"/>
  <c r="AP65" i="560"/>
  <c r="AP69" i="560" s="1"/>
  <c r="C75" i="560"/>
  <c r="AR75" i="560" s="1"/>
  <c r="S65" i="559"/>
  <c r="Y54" i="559"/>
  <c r="X55" i="559"/>
  <c r="S55" i="559"/>
  <c r="Z54" i="559"/>
  <c r="S71" i="559"/>
  <c r="S18" i="559"/>
  <c r="S23" i="559"/>
  <c r="V52" i="559"/>
  <c r="Y53" i="559"/>
  <c r="AA53" i="559" s="1"/>
  <c r="V55" i="559"/>
  <c r="Z55" i="559" s="1"/>
  <c r="S56" i="559"/>
  <c r="F64" i="559"/>
  <c r="N64" i="559"/>
  <c r="J68" i="559"/>
  <c r="J70" i="559" s="1"/>
  <c r="S68" i="559"/>
  <c r="S62" i="559"/>
  <c r="J54" i="559"/>
  <c r="J55" i="559" s="1"/>
  <c r="J60" i="559"/>
  <c r="J65" i="559" s="1"/>
  <c r="S60" i="559"/>
  <c r="K64" i="559"/>
  <c r="S64" i="559" s="1"/>
  <c r="Q66" i="559"/>
  <c r="Q71" i="559" s="1"/>
  <c r="J67" i="559"/>
  <c r="S67" i="559"/>
  <c r="J66" i="559"/>
  <c r="Q65" i="559" l="1"/>
  <c r="S28" i="559"/>
  <c r="S44" i="559"/>
  <c r="AW30" i="560"/>
  <c r="AZ30" i="560"/>
  <c r="AQ69" i="560"/>
  <c r="AR69" i="560" s="1"/>
  <c r="AR30" i="560"/>
  <c r="AW31" i="560"/>
  <c r="C62" i="560"/>
  <c r="AR24" i="560"/>
  <c r="AR62" i="560" s="1"/>
  <c r="AP77" i="560"/>
  <c r="AY29" i="560"/>
  <c r="AR67" i="560"/>
  <c r="AZ33" i="560"/>
  <c r="C76" i="560"/>
  <c r="AR76" i="560" s="1"/>
  <c r="AR72" i="560"/>
  <c r="AY32" i="560"/>
  <c r="AV35" i="560"/>
  <c r="AX36" i="560" s="1"/>
  <c r="AR42" i="560"/>
  <c r="AU28" i="560"/>
  <c r="AQ56" i="560"/>
  <c r="AQ77" i="560" s="1"/>
  <c r="AR12" i="560"/>
  <c r="AA54" i="559"/>
  <c r="V56" i="559"/>
  <c r="Z52" i="559"/>
  <c r="J71" i="559"/>
  <c r="AR56" i="560" l="1"/>
  <c r="AW28" i="560"/>
  <c r="AZ28" i="560"/>
  <c r="AR77" i="560"/>
  <c r="D79" i="522" l="1"/>
  <c r="D78" i="522"/>
  <c r="D73" i="522"/>
  <c r="D72" i="522"/>
  <c r="D71" i="522"/>
  <c r="H67" i="522"/>
  <c r="G67" i="522"/>
  <c r="F67" i="522"/>
  <c r="E67" i="522"/>
  <c r="D67" i="522"/>
  <c r="C67" i="522"/>
  <c r="I66" i="522"/>
  <c r="I65" i="522"/>
  <c r="I64" i="522"/>
  <c r="I63" i="522"/>
  <c r="D54" i="522"/>
  <c r="D55" i="522" s="1"/>
  <c r="D53" i="522"/>
  <c r="D48" i="522"/>
  <c r="D47" i="522"/>
  <c r="D46" i="522"/>
  <c r="H42" i="522"/>
  <c r="G42" i="522"/>
  <c r="F42" i="522"/>
  <c r="E42" i="522"/>
  <c r="D42" i="522"/>
  <c r="C42" i="522"/>
  <c r="I41" i="522"/>
  <c r="I40" i="522"/>
  <c r="I39" i="522"/>
  <c r="I38" i="522"/>
  <c r="I37" i="522"/>
  <c r="I36" i="522"/>
  <c r="D29" i="522"/>
  <c r="D28" i="522"/>
  <c r="D23" i="522"/>
  <c r="D22" i="522"/>
  <c r="D21" i="522"/>
  <c r="D20" i="522"/>
  <c r="H16" i="522"/>
  <c r="G16" i="522"/>
  <c r="F16" i="522"/>
  <c r="E16" i="522"/>
  <c r="D16" i="522"/>
  <c r="C16" i="522"/>
  <c r="I15" i="522"/>
  <c r="I14" i="522"/>
  <c r="I13" i="522"/>
  <c r="I12" i="522"/>
  <c r="I11" i="522"/>
  <c r="I10" i="522"/>
  <c r="I9" i="522"/>
  <c r="I8" i="522"/>
  <c r="I7" i="522"/>
  <c r="D30" i="522" l="1"/>
  <c r="D80" i="522"/>
  <c r="D24" i="522"/>
  <c r="I16" i="522"/>
  <c r="D49" i="522"/>
  <c r="I67" i="522"/>
  <c r="I42" i="522"/>
  <c r="D74" i="522"/>
  <c r="C73" i="519" l="1"/>
  <c r="L79" i="519"/>
  <c r="K79" i="519"/>
  <c r="J79" i="519"/>
  <c r="I79" i="519"/>
  <c r="H79" i="519"/>
  <c r="G79" i="519"/>
  <c r="M79" i="519" s="1"/>
  <c r="C79" i="519"/>
  <c r="M78" i="519"/>
  <c r="M77" i="519"/>
  <c r="M76" i="519"/>
  <c r="M75" i="519"/>
  <c r="M74" i="519"/>
  <c r="M73" i="519"/>
  <c r="E68" i="519"/>
  <c r="C68" i="519"/>
  <c r="C62" i="519"/>
  <c r="M13" i="488" l="1"/>
  <c r="M16" i="488"/>
  <c r="M15" i="488"/>
  <c r="M14" i="488"/>
  <c r="D19" i="534" l="1"/>
  <c r="W5" i="534"/>
  <c r="W4" i="534"/>
  <c r="F7" i="534"/>
  <c r="E7" i="534"/>
  <c r="AF8" i="422"/>
  <c r="AE8" i="422"/>
  <c r="AI7" i="422"/>
  <c r="AG7" i="422"/>
  <c r="AI6" i="422"/>
  <c r="AH8" i="422"/>
  <c r="AG5" i="422"/>
  <c r="C7" i="534"/>
  <c r="AI9" i="422" l="1"/>
  <c r="AI8" i="422" s="1"/>
  <c r="AG8" i="422"/>
  <c r="AI5" i="422"/>
  <c r="L6" i="496"/>
  <c r="M12" i="498" l="1"/>
  <c r="M34" i="498"/>
  <c r="M83" i="498"/>
  <c r="M139" i="498"/>
  <c r="K215" i="497" l="1"/>
  <c r="Y7" i="497" s="1"/>
  <c r="K129" i="497"/>
  <c r="Y6" i="497" s="1"/>
  <c r="K54" i="497"/>
  <c r="Y5" i="497" s="1"/>
  <c r="Y8" i="497" s="1"/>
  <c r="M15" i="503" l="1"/>
  <c r="AB7" i="422" l="1"/>
  <c r="AB5" i="422"/>
  <c r="AD7" i="422"/>
  <c r="AD6" i="422"/>
  <c r="AD5" i="422"/>
  <c r="W9" i="486"/>
  <c r="W10" i="486"/>
  <c r="W11" i="486"/>
  <c r="W8" i="486"/>
  <c r="V9" i="486"/>
  <c r="V10" i="486"/>
  <c r="V11" i="486"/>
  <c r="V8" i="486"/>
  <c r="S12" i="486"/>
  <c r="U12" i="486"/>
  <c r="U13" i="486"/>
  <c r="U14" i="486"/>
  <c r="U15" i="486"/>
  <c r="U11" i="486"/>
  <c r="U9" i="486"/>
  <c r="U10" i="486"/>
  <c r="U8" i="486"/>
  <c r="V11" i="295" l="1"/>
  <c r="B12" i="295"/>
  <c r="C12" i="295"/>
  <c r="E12" i="295"/>
  <c r="F12" i="295"/>
  <c r="H12" i="295"/>
  <c r="I12" i="295"/>
  <c r="K12" i="295"/>
  <c r="L12" i="295"/>
  <c r="N12" i="295"/>
  <c r="O12" i="295"/>
  <c r="Q12" i="295"/>
  <c r="R12" i="295"/>
  <c r="T12" i="295"/>
  <c r="U12" i="295"/>
  <c r="X8" i="295"/>
  <c r="W8" i="295"/>
  <c r="Y7" i="295"/>
  <c r="Y6" i="295"/>
  <c r="Y5" i="295"/>
  <c r="Y8" i="295" l="1"/>
  <c r="W9" i="295" s="1"/>
  <c r="AX6" i="424"/>
  <c r="AX7" i="424"/>
  <c r="AX8" i="424"/>
  <c r="AX10" i="424"/>
  <c r="AX11" i="424"/>
  <c r="AX12" i="424"/>
  <c r="AX13" i="424"/>
  <c r="AX17" i="424"/>
  <c r="AX18" i="424"/>
  <c r="AX5" i="424"/>
  <c r="AL19" i="424"/>
  <c r="AK19" i="424"/>
  <c r="AW18" i="424"/>
  <c r="AU5" i="424"/>
  <c r="AW5" i="424"/>
  <c r="AW12" i="424"/>
  <c r="J8" i="424"/>
  <c r="X9" i="295" l="1"/>
  <c r="AL14" i="424"/>
  <c r="AK14" i="424"/>
  <c r="AL9" i="424"/>
  <c r="AK9" i="424"/>
  <c r="AH9" i="424"/>
  <c r="AJ9" i="424" s="1"/>
  <c r="AP17" i="535" l="1"/>
  <c r="J15" i="486" l="1"/>
  <c r="AD14" i="525" l="1"/>
  <c r="P82" i="497" l="1"/>
  <c r="Q11" i="498"/>
  <c r="P38" i="497"/>
  <c r="I22" i="493" l="1"/>
  <c r="I23" i="493"/>
  <c r="I24" i="493"/>
  <c r="I25" i="493"/>
  <c r="I17" i="493"/>
  <c r="I9" i="493"/>
  <c r="T76" i="542"/>
  <c r="N76" i="542"/>
  <c r="M76" i="542"/>
  <c r="L76" i="542"/>
  <c r="I76" i="542"/>
  <c r="T73" i="542"/>
  <c r="N73" i="542"/>
  <c r="M73" i="542"/>
  <c r="L73" i="542"/>
  <c r="I73" i="542"/>
  <c r="T62" i="542"/>
  <c r="N62" i="542"/>
  <c r="M62" i="542"/>
  <c r="L62" i="542"/>
  <c r="I62" i="542"/>
  <c r="N75" i="542"/>
  <c r="T75" i="542"/>
  <c r="M75" i="542"/>
  <c r="L75" i="542"/>
  <c r="I75" i="542"/>
  <c r="I56" i="542"/>
  <c r="I72" i="542"/>
  <c r="T65" i="542"/>
  <c r="N65" i="542"/>
  <c r="M65" i="542"/>
  <c r="L65" i="542"/>
  <c r="I65" i="542"/>
  <c r="I64" i="542"/>
  <c r="T64" i="542"/>
  <c r="N64" i="542"/>
  <c r="M64" i="542"/>
  <c r="I26" i="493" l="1"/>
  <c r="J24" i="486" l="1"/>
  <c r="J23" i="486"/>
  <c r="J6" i="486"/>
  <c r="J22" i="486" s="1"/>
  <c r="J13" i="486"/>
  <c r="J16" i="486"/>
  <c r="J21" i="486"/>
  <c r="J9" i="486" l="1"/>
  <c r="J14" i="486"/>
  <c r="J17" i="486"/>
  <c r="J25" i="486"/>
  <c r="C119" i="518"/>
  <c r="AR7" i="337" l="1"/>
  <c r="AR8" i="337"/>
  <c r="AR6" i="337"/>
  <c r="AU9" i="337"/>
  <c r="AT9" i="337"/>
  <c r="AS9" i="337"/>
  <c r="AV8" i="337"/>
  <c r="AV7" i="337"/>
  <c r="AW7" i="337" s="1"/>
  <c r="AV6" i="337"/>
  <c r="V5" i="532"/>
  <c r="V6" i="532"/>
  <c r="V7" i="532"/>
  <c r="K8" i="532"/>
  <c r="AD9" i="424"/>
  <c r="AG8" i="424"/>
  <c r="AM10" i="424"/>
  <c r="AM9" i="424"/>
  <c r="AG9" i="424"/>
  <c r="AR5" i="424"/>
  <c r="AQ5" i="424"/>
  <c r="AM6" i="424"/>
  <c r="AM7" i="424"/>
  <c r="AM8" i="424"/>
  <c r="AM11" i="424"/>
  <c r="AM12" i="424"/>
  <c r="AM13" i="424"/>
  <c r="AM14" i="424"/>
  <c r="AM15" i="424"/>
  <c r="AM16" i="424"/>
  <c r="AM17" i="424"/>
  <c r="AM18" i="424"/>
  <c r="AM19" i="424"/>
  <c r="AM5" i="424"/>
  <c r="AM20" i="424" l="1"/>
  <c r="AW8" i="337"/>
  <c r="AR9" i="337"/>
  <c r="AV9" i="337"/>
  <c r="AU10" i="337" s="1"/>
  <c r="AW6" i="337"/>
  <c r="T48" i="525"/>
  <c r="T49" i="525"/>
  <c r="T50" i="525"/>
  <c r="T51" i="525"/>
  <c r="T52" i="525"/>
  <c r="T53" i="525"/>
  <c r="T54" i="525"/>
  <c r="T55" i="525"/>
  <c r="T34" i="525"/>
  <c r="T35" i="525"/>
  <c r="T36" i="525"/>
  <c r="T37" i="525"/>
  <c r="T38" i="525"/>
  <c r="T39" i="525"/>
  <c r="T40" i="525"/>
  <c r="T41" i="525"/>
  <c r="Q34" i="525"/>
  <c r="Q35" i="525"/>
  <c r="Q36" i="525"/>
  <c r="Q37" i="525"/>
  <c r="Q38" i="525"/>
  <c r="Q39" i="525"/>
  <c r="Q40" i="525"/>
  <c r="Q41" i="525"/>
  <c r="U19" i="525"/>
  <c r="X19" i="525"/>
  <c r="X28" i="525" s="1"/>
  <c r="X20" i="525"/>
  <c r="X21" i="525"/>
  <c r="X22" i="525"/>
  <c r="X23" i="525"/>
  <c r="X24" i="525"/>
  <c r="X25" i="525"/>
  <c r="X26" i="525"/>
  <c r="X27" i="525"/>
  <c r="W28" i="525"/>
  <c r="V28" i="525"/>
  <c r="T28" i="525"/>
  <c r="S28" i="525"/>
  <c r="AD7" i="525"/>
  <c r="AC14" i="525"/>
  <c r="AD13" i="525"/>
  <c r="AB14" i="525"/>
  <c r="AD10" i="525"/>
  <c r="AA7" i="525"/>
  <c r="Z14" i="525"/>
  <c r="AA13" i="525"/>
  <c r="Y14" i="525"/>
  <c r="AA10" i="525"/>
  <c r="AT10" i="337" l="1"/>
  <c r="AW9" i="337"/>
  <c r="AV10" i="337"/>
  <c r="AS10" i="337"/>
  <c r="E10" i="548"/>
  <c r="D10" i="548"/>
  <c r="H10" i="548"/>
  <c r="C10" i="548"/>
  <c r="F10" i="548"/>
  <c r="G10" i="548" s="1"/>
  <c r="H5" i="548"/>
  <c r="G5" i="548"/>
  <c r="E5" i="548"/>
  <c r="C5" i="548"/>
  <c r="B10" i="548"/>
  <c r="F124" i="511" l="1"/>
  <c r="F72" i="511"/>
  <c r="F42" i="511"/>
  <c r="I5" i="512" l="1"/>
  <c r="I12" i="512" l="1"/>
  <c r="I11" i="512"/>
  <c r="I10" i="512"/>
  <c r="I8" i="512"/>
  <c r="I7" i="512"/>
  <c r="I6" i="512"/>
  <c r="K11" i="528" l="1"/>
  <c r="J11" i="528"/>
  <c r="N8" i="528"/>
  <c r="N9" i="528"/>
  <c r="N10" i="528"/>
  <c r="N7" i="528"/>
  <c r="L10" i="528"/>
  <c r="M7" i="528"/>
  <c r="L7" i="528"/>
  <c r="L8" i="527"/>
  <c r="M8" i="527"/>
  <c r="L9" i="527"/>
  <c r="M9" i="527"/>
  <c r="L10" i="527"/>
  <c r="M10" i="527"/>
  <c r="M7" i="527"/>
  <c r="L7" i="527"/>
  <c r="E61" i="452" l="1"/>
  <c r="AN61" i="452" l="1"/>
  <c r="AK17" i="535" l="1"/>
  <c r="AF17" i="535"/>
  <c r="AA17" i="535"/>
  <c r="V17" i="535"/>
  <c r="Q17" i="535"/>
  <c r="G17" i="535"/>
  <c r="L17" i="535"/>
  <c r="K11" i="452" l="1"/>
  <c r="D12" i="452"/>
  <c r="AP10" i="452"/>
  <c r="B80" i="525" l="1"/>
  <c r="B94" i="525" s="1"/>
  <c r="B21" i="525"/>
  <c r="B35" i="525" s="1"/>
  <c r="B49" i="525" s="1"/>
  <c r="B63" i="525" s="1"/>
  <c r="B77" i="525" s="1"/>
  <c r="B91" i="525" s="1"/>
  <c r="B22" i="525"/>
  <c r="B36" i="525" s="1"/>
  <c r="B50" i="525" s="1"/>
  <c r="B64" i="525" s="1"/>
  <c r="B78" i="525" s="1"/>
  <c r="B92" i="525" s="1"/>
  <c r="B24" i="525"/>
  <c r="B38" i="525" s="1"/>
  <c r="B52" i="525" s="1"/>
  <c r="B66" i="525" s="1"/>
  <c r="B25" i="525"/>
  <c r="B39" i="525" s="1"/>
  <c r="B53" i="525" s="1"/>
  <c r="B67" i="525" s="1"/>
  <c r="B81" i="525" s="1"/>
  <c r="B95" i="525" s="1"/>
  <c r="B26" i="525"/>
  <c r="B40" i="525" s="1"/>
  <c r="B54" i="525" s="1"/>
  <c r="B68" i="525" s="1"/>
  <c r="B82" i="525" s="1"/>
  <c r="B96" i="525" s="1"/>
  <c r="B27" i="525"/>
  <c r="B41" i="525" s="1"/>
  <c r="B55" i="525" s="1"/>
  <c r="B69" i="525" s="1"/>
  <c r="B83" i="525" s="1"/>
  <c r="B97" i="525" s="1"/>
  <c r="B19" i="525"/>
  <c r="B33" i="525" s="1"/>
  <c r="B47" i="525" s="1"/>
  <c r="B61" i="525" s="1"/>
  <c r="B75" i="525" s="1"/>
  <c r="B89" i="525" s="1"/>
  <c r="AS23" i="535" l="1"/>
  <c r="BA24" i="535"/>
  <c r="BA25" i="535"/>
  <c r="BA26" i="535"/>
  <c r="BA27" i="535"/>
  <c r="BA28" i="535"/>
  <c r="BA29" i="535"/>
  <c r="BA30" i="535"/>
  <c r="BA31" i="535"/>
  <c r="BA23" i="535"/>
  <c r="AZ24" i="535"/>
  <c r="AZ26" i="535"/>
  <c r="AZ27" i="535"/>
  <c r="AZ29" i="535"/>
  <c r="AZ30" i="535"/>
  <c r="AZ23" i="535"/>
  <c r="AY26" i="535"/>
  <c r="AY29" i="535"/>
  <c r="AY30" i="535"/>
  <c r="AY23" i="535"/>
  <c r="AX26" i="535"/>
  <c r="AX29" i="535"/>
  <c r="AX30" i="535"/>
  <c r="AX23" i="535"/>
  <c r="AW23" i="535"/>
  <c r="AV23" i="535"/>
  <c r="AW26" i="535"/>
  <c r="AW29" i="535"/>
  <c r="AW30" i="535"/>
  <c r="AV26" i="535"/>
  <c r="AV29" i="535"/>
  <c r="AV30" i="535"/>
  <c r="AU26" i="535"/>
  <c r="AU29" i="535"/>
  <c r="AU23" i="535"/>
  <c r="AT26" i="535"/>
  <c r="AT29" i="535"/>
  <c r="AT23" i="535"/>
  <c r="AS24" i="535"/>
  <c r="AS25" i="535"/>
  <c r="AS26" i="535"/>
  <c r="AS27" i="535"/>
  <c r="AS28" i="535"/>
  <c r="AS29" i="535"/>
  <c r="AS30" i="535"/>
  <c r="AS31" i="535"/>
  <c r="AL20" i="424" l="1"/>
  <c r="AK20" i="424"/>
  <c r="V8" i="532"/>
  <c r="P11" i="528"/>
  <c r="O11" i="528"/>
  <c r="I11" i="528"/>
  <c r="H11" i="528"/>
  <c r="G11" i="528"/>
  <c r="F11" i="528"/>
  <c r="E11" i="528"/>
  <c r="D11" i="528"/>
  <c r="M10" i="528"/>
  <c r="M9" i="528"/>
  <c r="L9" i="528"/>
  <c r="M8" i="528"/>
  <c r="L8" i="528"/>
  <c r="P11" i="527"/>
  <c r="O11" i="527"/>
  <c r="K11" i="527"/>
  <c r="J11" i="527"/>
  <c r="I11" i="527"/>
  <c r="H11" i="527"/>
  <c r="G11" i="527"/>
  <c r="F11" i="527"/>
  <c r="E11" i="527"/>
  <c r="D11" i="527"/>
  <c r="L11" i="528" l="1"/>
  <c r="N11" i="528"/>
  <c r="M11" i="528"/>
  <c r="V7" i="507" l="1"/>
  <c r="V8" i="507"/>
  <c r="V10" i="507"/>
  <c r="V11" i="507"/>
  <c r="V14" i="507"/>
  <c r="U7" i="507"/>
  <c r="U8" i="507"/>
  <c r="U10" i="507"/>
  <c r="U11" i="507"/>
  <c r="U14" i="507"/>
  <c r="J15" i="507"/>
  <c r="I15" i="507"/>
  <c r="J20" i="507" s="1"/>
  <c r="J22" i="507" l="1"/>
  <c r="P21" i="558"/>
  <c r="P22" i="558"/>
  <c r="R21" i="558"/>
  <c r="R20" i="558"/>
  <c r="R22" i="558"/>
  <c r="Q22" i="558"/>
  <c r="Q21" i="558"/>
  <c r="Q20" i="558"/>
  <c r="P20" i="558"/>
  <c r="P23" i="558" s="1"/>
  <c r="AF20" i="558"/>
  <c r="AE20" i="558"/>
  <c r="AH22" i="558"/>
  <c r="AH21" i="558"/>
  <c r="AH20" i="558"/>
  <c r="AH23" i="558" s="1"/>
  <c r="AG22" i="558"/>
  <c r="AG21" i="558"/>
  <c r="AG20" i="558"/>
  <c r="AG23" i="558" s="1"/>
  <c r="Q23" i="558" l="1"/>
  <c r="R23" i="558"/>
  <c r="BV11" i="484"/>
  <c r="BV14" i="484"/>
  <c r="BN11" i="484"/>
  <c r="BN14" i="484"/>
  <c r="BN17" i="484"/>
  <c r="BF11" i="484"/>
  <c r="BF14" i="484"/>
  <c r="BF17" i="484"/>
  <c r="AP10" i="484"/>
  <c r="AP11" i="484"/>
  <c r="AP12" i="484"/>
  <c r="AP13" i="484"/>
  <c r="AP14" i="484"/>
  <c r="AP15" i="484"/>
  <c r="AP16" i="484"/>
  <c r="AP17" i="484"/>
  <c r="AH17" i="484"/>
  <c r="AH10" i="484"/>
  <c r="AH11" i="484"/>
  <c r="AH12" i="484"/>
  <c r="AH13" i="484"/>
  <c r="AH14" i="484"/>
  <c r="AH15" i="484"/>
  <c r="AH16" i="484"/>
  <c r="AH9" i="484"/>
  <c r="R21" i="484"/>
  <c r="R20" i="484"/>
  <c r="R19" i="484"/>
  <c r="J21" i="484"/>
  <c r="J20" i="484"/>
  <c r="J19" i="484"/>
  <c r="I19" i="484"/>
  <c r="Z17" i="484"/>
  <c r="BV17" i="484" s="1"/>
  <c r="R22" i="484" l="1"/>
  <c r="R24" i="484" s="1"/>
  <c r="J22" i="484"/>
  <c r="J24" i="484" s="1"/>
  <c r="Y14" i="513"/>
  <c r="X14" i="513"/>
  <c r="Z5" i="513"/>
  <c r="Z6" i="513"/>
  <c r="Z7" i="513"/>
  <c r="Z8" i="513"/>
  <c r="Z9" i="513"/>
  <c r="Z10" i="513"/>
  <c r="Z12" i="513"/>
  <c r="Z13" i="513"/>
  <c r="Q16" i="483" l="1"/>
  <c r="I16" i="483"/>
  <c r="Y15" i="483"/>
  <c r="Y12" i="483"/>
  <c r="I31" i="479" l="1"/>
  <c r="I29" i="479"/>
  <c r="I28" i="479"/>
  <c r="I26" i="479"/>
  <c r="I25" i="479"/>
  <c r="J33" i="479"/>
  <c r="J32" i="479"/>
  <c r="J28" i="479"/>
  <c r="J27" i="479"/>
  <c r="J26" i="479"/>
  <c r="J25" i="479"/>
  <c r="X16" i="473" l="1"/>
  <c r="Y16" i="473"/>
  <c r="Q11" i="476"/>
  <c r="P11" i="476"/>
  <c r="O11" i="476"/>
  <c r="Q10" i="296" l="1"/>
  <c r="X15" i="478" l="1"/>
  <c r="AC12" i="480"/>
  <c r="AC13" i="480"/>
  <c r="AC14" i="480"/>
  <c r="AC15" i="480"/>
  <c r="AC16" i="480"/>
  <c r="AC17" i="480"/>
  <c r="AC18" i="480"/>
  <c r="AC19" i="480"/>
  <c r="AC11" i="480"/>
  <c r="AE12" i="480"/>
  <c r="AE13" i="480"/>
  <c r="AE14" i="480"/>
  <c r="AE15" i="480"/>
  <c r="AE16" i="480"/>
  <c r="AE17" i="480"/>
  <c r="AE18" i="480"/>
  <c r="AE19" i="480"/>
  <c r="AE11" i="480"/>
  <c r="AD12" i="480"/>
  <c r="AD13" i="480"/>
  <c r="AD14" i="480"/>
  <c r="AD15" i="480"/>
  <c r="AD16" i="480"/>
  <c r="AD17" i="480"/>
  <c r="AD18" i="480"/>
  <c r="AD19" i="480"/>
  <c r="AD11" i="480"/>
  <c r="AV70" i="452"/>
  <c r="AV22" i="452"/>
  <c r="AV21" i="452"/>
  <c r="AV23" i="452"/>
  <c r="AN74" i="452" l="1"/>
  <c r="AN76" i="452" s="1"/>
  <c r="AM74" i="452"/>
  <c r="AM76" i="452" s="1"/>
  <c r="AK74" i="452"/>
  <c r="AK76" i="452" s="1"/>
  <c r="AC74" i="452"/>
  <c r="AC75" i="452" s="1"/>
  <c r="AB74" i="452"/>
  <c r="AB75" i="452" s="1"/>
  <c r="V74" i="452"/>
  <c r="V75" i="452" s="1"/>
  <c r="N74" i="452"/>
  <c r="N76" i="452" s="1"/>
  <c r="M74" i="452"/>
  <c r="M75" i="452" s="1"/>
  <c r="K74" i="452"/>
  <c r="K76" i="452" s="1"/>
  <c r="AM61" i="452"/>
  <c r="AM63" i="452" s="1"/>
  <c r="AN62" i="452"/>
  <c r="Y8" i="472"/>
  <c r="Y14" i="472"/>
  <c r="X14" i="472"/>
  <c r="X13" i="472"/>
  <c r="Y8" i="471"/>
  <c r="Y9" i="471"/>
  <c r="Y7" i="471"/>
  <c r="Q10" i="471"/>
  <c r="I10" i="471"/>
  <c r="Y19" i="469"/>
  <c r="Y18" i="469"/>
  <c r="Y17" i="469"/>
  <c r="Y17" i="478" s="1"/>
  <c r="Y8" i="296"/>
  <c r="Y9" i="296"/>
  <c r="X7" i="296"/>
  <c r="Y7" i="296"/>
  <c r="I10" i="296"/>
  <c r="Y10" i="296" s="1"/>
  <c r="Y18" i="470"/>
  <c r="Y17" i="470"/>
  <c r="Y16" i="470"/>
  <c r="X17" i="470"/>
  <c r="X16" i="470"/>
  <c r="X18" i="470"/>
  <c r="BA32" i="535" l="1"/>
  <c r="Y10" i="471"/>
  <c r="AN67" i="452"/>
  <c r="AN65" i="452"/>
  <c r="N77" i="452"/>
  <c r="AN75" i="452"/>
  <c r="AN79" i="452"/>
  <c r="AN77" i="452"/>
  <c r="AK77" i="452"/>
  <c r="M80" i="452"/>
  <c r="AB77" i="452"/>
  <c r="N79" i="452"/>
  <c r="AB76" i="452"/>
  <c r="M79" i="452"/>
  <c r="AK79" i="452"/>
  <c r="M78" i="452"/>
  <c r="AN63" i="452"/>
  <c r="M76" i="452"/>
  <c r="AK75" i="452"/>
  <c r="M77" i="452"/>
  <c r="N75" i="452"/>
  <c r="AB80" i="452"/>
  <c r="AM66" i="452"/>
  <c r="AM64" i="452"/>
  <c r="AM62" i="452"/>
  <c r="AC78" i="452"/>
  <c r="V80" i="452"/>
  <c r="AM79" i="452"/>
  <c r="AM77" i="452"/>
  <c r="AM75" i="452"/>
  <c r="AB78" i="452"/>
  <c r="V79" i="452"/>
  <c r="V78" i="452"/>
  <c r="K79" i="452"/>
  <c r="K77" i="452"/>
  <c r="K75" i="452"/>
  <c r="V77" i="452"/>
  <c r="AC77" i="452"/>
  <c r="AM67" i="452"/>
  <c r="AM65" i="452"/>
  <c r="N80" i="452"/>
  <c r="N78" i="452"/>
  <c r="AN80" i="452"/>
  <c r="AN78" i="452"/>
  <c r="AC80" i="452"/>
  <c r="AC76" i="452"/>
  <c r="V76" i="452"/>
  <c r="AM80" i="452"/>
  <c r="AM78" i="452"/>
  <c r="AC79" i="452"/>
  <c r="AN66" i="452"/>
  <c r="AN64" i="452"/>
  <c r="K80" i="452"/>
  <c r="K78" i="452"/>
  <c r="AK80" i="452"/>
  <c r="AK78" i="452"/>
  <c r="AB79" i="452"/>
  <c r="K7" i="482"/>
  <c r="K9" i="482"/>
  <c r="K10" i="482"/>
  <c r="K12" i="482"/>
  <c r="K13" i="482"/>
  <c r="K6" i="482"/>
  <c r="Y15" i="480" l="1"/>
  <c r="Y12" i="480"/>
  <c r="X17" i="479" l="1"/>
  <c r="X18" i="479"/>
  <c r="Y17" i="479"/>
  <c r="Y9" i="476"/>
  <c r="Y10" i="476"/>
  <c r="Y8" i="476"/>
  <c r="X8" i="476"/>
  <c r="I11" i="476"/>
  <c r="Y11" i="476" s="1"/>
  <c r="X18" i="473" l="1"/>
  <c r="X17" i="473"/>
  <c r="U9" i="447" l="1"/>
  <c r="U7" i="447"/>
  <c r="V7" i="447"/>
  <c r="V8" i="447"/>
  <c r="U8" i="447"/>
  <c r="T8" i="447"/>
  <c r="T9" i="447"/>
  <c r="V9" i="447" s="1"/>
  <c r="T7" i="447"/>
  <c r="V14" i="447"/>
  <c r="V15" i="447"/>
  <c r="V16" i="447"/>
  <c r="V23" i="447"/>
  <c r="V22" i="447"/>
  <c r="V21" i="447"/>
  <c r="Q118" i="498" l="1"/>
  <c r="K6" i="499" l="1"/>
  <c r="H12" i="498" l="1"/>
  <c r="I12" i="498"/>
  <c r="J12" i="498"/>
  <c r="K12" i="498"/>
  <c r="L12" i="498"/>
  <c r="G12" i="498"/>
  <c r="Q10" i="498"/>
  <c r="P98" i="525" l="1"/>
  <c r="O98" i="525"/>
  <c r="Q92" i="525"/>
  <c r="Q96" i="525"/>
  <c r="Q95" i="525"/>
  <c r="Q89" i="525"/>
  <c r="P84" i="525"/>
  <c r="O84" i="525"/>
  <c r="Q78" i="525"/>
  <c r="Q82" i="525"/>
  <c r="Q81" i="525"/>
  <c r="Q75" i="525"/>
  <c r="Q84" i="525" s="1"/>
  <c r="P70" i="525"/>
  <c r="O70" i="525"/>
  <c r="Q64" i="525"/>
  <c r="Q68" i="525"/>
  <c r="Q67" i="525"/>
  <c r="Q61" i="525"/>
  <c r="S56" i="525"/>
  <c r="R56" i="525"/>
  <c r="T47" i="525"/>
  <c r="S42" i="525"/>
  <c r="R42" i="525"/>
  <c r="T33" i="525"/>
  <c r="U25" i="525"/>
  <c r="U22" i="525"/>
  <c r="U28" i="525" s="1"/>
  <c r="U5" i="525"/>
  <c r="U6" i="525"/>
  <c r="AD12" i="525"/>
  <c r="AA12" i="525"/>
  <c r="AD11" i="525"/>
  <c r="AA11" i="525"/>
  <c r="AD9" i="525"/>
  <c r="AA9" i="525"/>
  <c r="AD8" i="525"/>
  <c r="AA8" i="525"/>
  <c r="AD6" i="525"/>
  <c r="AA6" i="525"/>
  <c r="AD5" i="525"/>
  <c r="AA5" i="525"/>
  <c r="AA14" i="525" s="1"/>
  <c r="T42" i="525" l="1"/>
  <c r="T56" i="525"/>
  <c r="Q98" i="525"/>
  <c r="Q70" i="525"/>
  <c r="S13" i="507" l="1"/>
  <c r="U13" i="507" s="1"/>
  <c r="AC13" i="359" s="1"/>
  <c r="T13" i="507"/>
  <c r="V13" i="507" s="1"/>
  <c r="AD13" i="359" s="1"/>
  <c r="O9" i="507"/>
  <c r="P9" i="507"/>
  <c r="P15" i="507" s="1"/>
  <c r="O12" i="507"/>
  <c r="Q12" i="507" s="1"/>
  <c r="S12" i="507" s="1"/>
  <c r="U12" i="507" s="1"/>
  <c r="AC12" i="359" s="1"/>
  <c r="P12" i="507"/>
  <c r="R12" i="507" s="1"/>
  <c r="T12" i="507" s="1"/>
  <c r="V12" i="507" s="1"/>
  <c r="P6" i="507"/>
  <c r="R6" i="507" s="1"/>
  <c r="O6" i="507"/>
  <c r="Q6" i="507" s="1"/>
  <c r="G15" i="507"/>
  <c r="H15" i="507"/>
  <c r="E15" i="507"/>
  <c r="F15" i="507"/>
  <c r="S6" i="507" l="1"/>
  <c r="T6" i="507"/>
  <c r="V6" i="507" s="1"/>
  <c r="AD6" i="359" s="1"/>
  <c r="R15" i="507"/>
  <c r="T15" i="507" s="1"/>
  <c r="V15" i="507" s="1"/>
  <c r="O15" i="507"/>
  <c r="R9" i="507"/>
  <c r="T9" i="507" s="1"/>
  <c r="V9" i="507" s="1"/>
  <c r="AD9" i="359" s="1"/>
  <c r="I20" i="507"/>
  <c r="Q9" i="507"/>
  <c r="S9" i="507" s="1"/>
  <c r="U9" i="507" s="1"/>
  <c r="AC9" i="359" s="1"/>
  <c r="D15" i="507"/>
  <c r="C15" i="507"/>
  <c r="U6" i="507" l="1"/>
  <c r="AC6" i="359" s="1"/>
  <c r="AA6" i="359"/>
  <c r="Q15" i="507"/>
  <c r="S15" i="507" s="1"/>
  <c r="AX10" i="558"/>
  <c r="AW10" i="558"/>
  <c r="AW20" i="558" s="1"/>
  <c r="AJ10" i="558"/>
  <c r="AK10" i="558"/>
  <c r="AL10" i="558"/>
  <c r="AM10" i="558"/>
  <c r="AN10" i="558"/>
  <c r="AO10" i="558"/>
  <c r="AP10" i="558"/>
  <c r="AQ10" i="558"/>
  <c r="AR10" i="558"/>
  <c r="AS10" i="558"/>
  <c r="AT10" i="558"/>
  <c r="AU10" i="558"/>
  <c r="AV10" i="558"/>
  <c r="AJ11" i="558"/>
  <c r="AK11" i="558"/>
  <c r="AL11" i="558"/>
  <c r="AM11" i="558"/>
  <c r="AN11" i="558"/>
  <c r="AO11" i="558"/>
  <c r="AP11" i="558"/>
  <c r="AQ11" i="558"/>
  <c r="AR11" i="558"/>
  <c r="AS11" i="558"/>
  <c r="AT11" i="558"/>
  <c r="AU11" i="558"/>
  <c r="AV11" i="558"/>
  <c r="AW11" i="558"/>
  <c r="AX11" i="558"/>
  <c r="AJ12" i="558"/>
  <c r="AK12" i="558"/>
  <c r="AL12" i="558"/>
  <c r="AM12" i="558"/>
  <c r="AN12" i="558"/>
  <c r="AO12" i="558"/>
  <c r="AP12" i="558"/>
  <c r="AQ12" i="558"/>
  <c r="AR12" i="558"/>
  <c r="AS12" i="558"/>
  <c r="AT12" i="558"/>
  <c r="AU12" i="558"/>
  <c r="AV12" i="558"/>
  <c r="AW12" i="558"/>
  <c r="AX12" i="558"/>
  <c r="AJ13" i="558"/>
  <c r="AK13" i="558"/>
  <c r="AL13" i="558"/>
  <c r="AM13" i="558"/>
  <c r="AN13" i="558"/>
  <c r="AN21" i="558" s="1"/>
  <c r="AO13" i="558"/>
  <c r="AP13" i="558"/>
  <c r="AQ13" i="558"/>
  <c r="AR13" i="558"/>
  <c r="AS13" i="558"/>
  <c r="AT13" i="558"/>
  <c r="AU13" i="558"/>
  <c r="AV13" i="558"/>
  <c r="AV21" i="558" s="1"/>
  <c r="AW13" i="558"/>
  <c r="AW21" i="558" s="1"/>
  <c r="AX13" i="558"/>
  <c r="AJ14" i="558"/>
  <c r="AK14" i="558"/>
  <c r="AL14" i="558"/>
  <c r="AM14" i="558"/>
  <c r="AN14" i="558"/>
  <c r="AO14" i="558"/>
  <c r="AP14" i="558"/>
  <c r="AQ14" i="558"/>
  <c r="AR14" i="558"/>
  <c r="AS14" i="558"/>
  <c r="AT14" i="558"/>
  <c r="AU14" i="558"/>
  <c r="AV14" i="558"/>
  <c r="AW14" i="558"/>
  <c r="AX14" i="558"/>
  <c r="AJ15" i="558"/>
  <c r="AK15" i="558"/>
  <c r="AL15" i="558"/>
  <c r="AM15" i="558"/>
  <c r="AN15" i="558"/>
  <c r="AO15" i="558"/>
  <c r="AP15" i="558"/>
  <c r="AQ15" i="558"/>
  <c r="AR15" i="558"/>
  <c r="AS15" i="558"/>
  <c r="AT15" i="558"/>
  <c r="AU15" i="558"/>
  <c r="AV15" i="558"/>
  <c r="AW15" i="558"/>
  <c r="AX15" i="558"/>
  <c r="AJ16" i="558"/>
  <c r="AK16" i="558"/>
  <c r="AL16" i="558"/>
  <c r="AM16" i="558"/>
  <c r="AN16" i="558"/>
  <c r="AO16" i="558"/>
  <c r="AP16" i="558"/>
  <c r="AQ16" i="558"/>
  <c r="AQ22" i="558" s="1"/>
  <c r="AR16" i="558"/>
  <c r="AS16" i="558"/>
  <c r="AT16" i="558"/>
  <c r="AU16" i="558"/>
  <c r="AV16" i="558"/>
  <c r="AW16" i="558"/>
  <c r="AX16" i="558"/>
  <c r="AJ17" i="558"/>
  <c r="AK17" i="558"/>
  <c r="AL17" i="558"/>
  <c r="AM17" i="558"/>
  <c r="AN17" i="558"/>
  <c r="AO17" i="558"/>
  <c r="AP17" i="558"/>
  <c r="AQ17" i="558"/>
  <c r="AR17" i="558"/>
  <c r="AS17" i="558"/>
  <c r="AT17" i="558"/>
  <c r="AU17" i="558"/>
  <c r="AV17" i="558"/>
  <c r="AW17" i="558"/>
  <c r="AX17" i="558"/>
  <c r="AJ18" i="558"/>
  <c r="AK18" i="558"/>
  <c r="AL18" i="558"/>
  <c r="AM18" i="558"/>
  <c r="AN18" i="558"/>
  <c r="AO18" i="558"/>
  <c r="AP18" i="558"/>
  <c r="AQ18" i="558"/>
  <c r="AR18" i="558"/>
  <c r="AS18" i="558"/>
  <c r="AT18" i="558"/>
  <c r="AU18" i="558"/>
  <c r="AV18" i="558"/>
  <c r="AW18" i="558"/>
  <c r="AX18" i="558"/>
  <c r="AI11" i="558"/>
  <c r="AI12" i="558"/>
  <c r="AI13" i="558"/>
  <c r="AI14" i="558"/>
  <c r="AI21" i="558" s="1"/>
  <c r="AI15" i="558"/>
  <c r="AI16" i="558"/>
  <c r="AI22" i="558" s="1"/>
  <c r="AI17" i="558"/>
  <c r="AI18" i="558"/>
  <c r="AI10" i="558"/>
  <c r="AI20" i="558" s="1"/>
  <c r="S9" i="484"/>
  <c r="U23" i="558"/>
  <c r="Y23" i="558"/>
  <c r="AC23" i="558"/>
  <c r="T20" i="558"/>
  <c r="U20" i="558"/>
  <c r="V20" i="558"/>
  <c r="V23" i="558" s="1"/>
  <c r="W20" i="558"/>
  <c r="W23" i="558" s="1"/>
  <c r="X20" i="558"/>
  <c r="Y20" i="558"/>
  <c r="Z20" i="558"/>
  <c r="Z23" i="558" s="1"/>
  <c r="AA20" i="558"/>
  <c r="AA23" i="558" s="1"/>
  <c r="AB20" i="558"/>
  <c r="AC20" i="558"/>
  <c r="AD20" i="558"/>
  <c r="AD23" i="558" s="1"/>
  <c r="T21" i="558"/>
  <c r="T23" i="558" s="1"/>
  <c r="U21" i="558"/>
  <c r="V21" i="558"/>
  <c r="W21" i="558"/>
  <c r="X21" i="558"/>
  <c r="X23" i="558" s="1"/>
  <c r="Y21" i="558"/>
  <c r="Z21" i="558"/>
  <c r="AA21" i="558"/>
  <c r="AB21" i="558"/>
  <c r="AB23" i="558" s="1"/>
  <c r="AC21" i="558"/>
  <c r="AD21" i="558"/>
  <c r="AE21" i="558"/>
  <c r="AE23" i="558" s="1"/>
  <c r="AF21" i="558"/>
  <c r="AF23" i="558" s="1"/>
  <c r="T22" i="558"/>
  <c r="U22" i="558"/>
  <c r="V22" i="558"/>
  <c r="W22" i="558"/>
  <c r="X22" i="558"/>
  <c r="Y22" i="558"/>
  <c r="Z22" i="558"/>
  <c r="AA22" i="558"/>
  <c r="AB22" i="558"/>
  <c r="AC22" i="558"/>
  <c r="AD22" i="558"/>
  <c r="AE22" i="558"/>
  <c r="AF22" i="558"/>
  <c r="S22" i="558"/>
  <c r="S21" i="558"/>
  <c r="S20" i="558"/>
  <c r="S23" i="558" s="1"/>
  <c r="D22" i="558"/>
  <c r="E22" i="558"/>
  <c r="F22" i="558"/>
  <c r="G22" i="558"/>
  <c r="H22" i="558"/>
  <c r="I22" i="558"/>
  <c r="J22" i="558"/>
  <c r="K22" i="558"/>
  <c r="L22" i="558"/>
  <c r="M22" i="558"/>
  <c r="N22" i="558"/>
  <c r="O22" i="558"/>
  <c r="C22" i="558"/>
  <c r="D21" i="558"/>
  <c r="E21" i="558"/>
  <c r="F21" i="558"/>
  <c r="G21" i="558"/>
  <c r="H21" i="558"/>
  <c r="I21" i="558"/>
  <c r="J21" i="558"/>
  <c r="K21" i="558"/>
  <c r="L21" i="558"/>
  <c r="M21" i="558"/>
  <c r="N21" i="558"/>
  <c r="O21" i="558"/>
  <c r="C21" i="558"/>
  <c r="F20" i="558"/>
  <c r="G20" i="558"/>
  <c r="G23" i="558" s="1"/>
  <c r="H20" i="558"/>
  <c r="I20" i="558"/>
  <c r="J20" i="558"/>
  <c r="K20" i="558"/>
  <c r="L20" i="558"/>
  <c r="M20" i="558"/>
  <c r="N20" i="558"/>
  <c r="O20" i="558"/>
  <c r="O23" i="558" s="1"/>
  <c r="E20" i="558"/>
  <c r="D20" i="558"/>
  <c r="D23" i="558" s="1"/>
  <c r="C20" i="558"/>
  <c r="C23" i="558" s="1"/>
  <c r="C19" i="484"/>
  <c r="AI23" i="558" l="1"/>
  <c r="AR20" i="558"/>
  <c r="J23" i="558"/>
  <c r="AQ20" i="558"/>
  <c r="I23" i="558"/>
  <c r="AV22" i="558"/>
  <c r="AN22" i="558"/>
  <c r="AX22" i="558"/>
  <c r="AS21" i="558"/>
  <c r="AK21" i="558"/>
  <c r="AP20" i="558"/>
  <c r="AX20" i="558"/>
  <c r="AJ20" i="558"/>
  <c r="H23" i="558"/>
  <c r="AW22" i="558"/>
  <c r="AW23" i="558" s="1"/>
  <c r="AO22" i="558"/>
  <c r="AX21" i="558"/>
  <c r="AT21" i="558"/>
  <c r="AL21" i="558"/>
  <c r="AS20" i="558"/>
  <c r="AK20" i="558"/>
  <c r="AO20" i="558"/>
  <c r="AO23" i="558" s="1"/>
  <c r="U20" i="507"/>
  <c r="U15" i="507"/>
  <c r="AR22" i="558"/>
  <c r="AS22" i="558"/>
  <c r="AO21" i="558"/>
  <c r="AM20" i="558"/>
  <c r="AP22" i="558"/>
  <c r="AU21" i="558"/>
  <c r="AM21" i="558"/>
  <c r="AJ22" i="558"/>
  <c r="AU20" i="558"/>
  <c r="N23" i="558"/>
  <c r="F23" i="558"/>
  <c r="AV20" i="558"/>
  <c r="AN20" i="558"/>
  <c r="AN23" i="558" s="1"/>
  <c r="AP21" i="558"/>
  <c r="AU22" i="558"/>
  <c r="AM22" i="558"/>
  <c r="AR21" i="558"/>
  <c r="AJ21" i="558"/>
  <c r="AK22" i="558"/>
  <c r="AK23" i="558" s="1"/>
  <c r="L23" i="558"/>
  <c r="AT22" i="558"/>
  <c r="AT23" i="558" s="1"/>
  <c r="AL22" i="558"/>
  <c r="AQ21" i="558"/>
  <c r="AQ23" i="558" s="1"/>
  <c r="AT20" i="558"/>
  <c r="AL20" i="558"/>
  <c r="AV23" i="558"/>
  <c r="AS23" i="558"/>
  <c r="M23" i="558"/>
  <c r="K23" i="558"/>
  <c r="E23" i="558"/>
  <c r="V20" i="507" l="1"/>
  <c r="AL23" i="558"/>
  <c r="AP23" i="558"/>
  <c r="AR23" i="558"/>
  <c r="AJ23" i="558"/>
  <c r="V22" i="507"/>
  <c r="O16" i="507"/>
  <c r="AX23" i="558"/>
  <c r="AM23" i="558"/>
  <c r="AU23" i="558"/>
  <c r="AP9" i="484" l="1"/>
  <c r="Z24" i="484"/>
  <c r="Z20" i="484"/>
  <c r="Z21" i="484"/>
  <c r="Z22" i="484"/>
  <c r="Z19" i="484"/>
  <c r="Z10" i="484"/>
  <c r="AX10" i="484" s="1"/>
  <c r="Z12" i="484"/>
  <c r="AX12" i="484" s="1"/>
  <c r="Z13" i="484"/>
  <c r="AX13" i="484" s="1"/>
  <c r="Z15" i="484"/>
  <c r="AX15" i="484" s="1"/>
  <c r="Z16" i="484"/>
  <c r="AX16" i="484" s="1"/>
  <c r="Z9" i="484"/>
  <c r="AX9" i="484" s="1"/>
  <c r="Y9" i="484"/>
  <c r="V14" i="513" l="1"/>
  <c r="P14" i="513"/>
  <c r="O14" i="513"/>
  <c r="Q8" i="513"/>
  <c r="Q11" i="513"/>
  <c r="Q12" i="513"/>
  <c r="Q5" i="513"/>
  <c r="Q14" i="513" s="1"/>
  <c r="M14" i="513"/>
  <c r="L14" i="513"/>
  <c r="N12" i="513"/>
  <c r="N11" i="513"/>
  <c r="N8" i="513"/>
  <c r="N5" i="513"/>
  <c r="N14" i="513" s="1"/>
  <c r="K12" i="513"/>
  <c r="K8" i="513"/>
  <c r="K5" i="513"/>
  <c r="K14" i="513" s="1"/>
  <c r="J14" i="513"/>
  <c r="I14" i="513"/>
  <c r="G14" i="513"/>
  <c r="F14" i="513"/>
  <c r="D14" i="513"/>
  <c r="C14" i="513"/>
  <c r="H12" i="513"/>
  <c r="H8" i="513"/>
  <c r="H5" i="513"/>
  <c r="H14" i="513" s="1"/>
  <c r="E12" i="513"/>
  <c r="E5" i="513"/>
  <c r="E14" i="513" s="1"/>
  <c r="T12" i="513"/>
  <c r="T5" i="513"/>
  <c r="B16" i="483" l="1"/>
  <c r="P16" i="483"/>
  <c r="Y7" i="483"/>
  <c r="Y8" i="483"/>
  <c r="Y10" i="483"/>
  <c r="Y11" i="483"/>
  <c r="Y13" i="483"/>
  <c r="Y14" i="483"/>
  <c r="Y16" i="483"/>
  <c r="Z14" i="513" l="1"/>
  <c r="J16" i="482"/>
  <c r="J18" i="482"/>
  <c r="J17" i="482"/>
  <c r="I16" i="482"/>
  <c r="J19" i="482" l="1"/>
  <c r="J4" i="537"/>
  <c r="AH19" i="484"/>
  <c r="J21" i="482"/>
  <c r="Q7" i="534" s="1"/>
  <c r="P7" i="534" s="1"/>
  <c r="J6" i="537"/>
  <c r="AH21" i="484"/>
  <c r="J5" i="537"/>
  <c r="AH20" i="484"/>
  <c r="AX20" i="484"/>
  <c r="AP20" i="484"/>
  <c r="J31" i="482"/>
  <c r="AX21" i="484"/>
  <c r="AP21" i="484"/>
  <c r="J32" i="482"/>
  <c r="AX19" i="484"/>
  <c r="AP19" i="484"/>
  <c r="J30" i="482"/>
  <c r="AH24" i="484" l="1"/>
  <c r="AX24" i="484"/>
  <c r="J7" i="537"/>
  <c r="AH22" i="484"/>
  <c r="AP24" i="484"/>
  <c r="AX22" i="484"/>
  <c r="AP22" i="484"/>
  <c r="Y7" i="480"/>
  <c r="Y8" i="480"/>
  <c r="Y10" i="480"/>
  <c r="Y11" i="480"/>
  <c r="Y13" i="480"/>
  <c r="Y14" i="480"/>
  <c r="Y16" i="480"/>
  <c r="J35" i="479" l="1"/>
  <c r="J38" i="479"/>
  <c r="J37" i="479"/>
  <c r="J51" i="479" s="1"/>
  <c r="J36" i="479"/>
  <c r="J50" i="479" s="1"/>
  <c r="K26" i="479"/>
  <c r="K28" i="479"/>
  <c r="J29" i="479"/>
  <c r="K29" i="479" s="1"/>
  <c r="J30" i="479"/>
  <c r="J31" i="479"/>
  <c r="K31" i="479" s="1"/>
  <c r="K25" i="479"/>
  <c r="Z17" i="479"/>
  <c r="Z18" i="479"/>
  <c r="Z19" i="479"/>
  <c r="Y19" i="479"/>
  <c r="Y18" i="479"/>
  <c r="V19" i="479"/>
  <c r="U19" i="479"/>
  <c r="V18" i="479"/>
  <c r="U18" i="479"/>
  <c r="V17" i="479"/>
  <c r="U17" i="479"/>
  <c r="R19" i="479"/>
  <c r="S19" i="479"/>
  <c r="T19" i="479"/>
  <c r="P19" i="479"/>
  <c r="Q19" i="479"/>
  <c r="O19" i="479"/>
  <c r="N19" i="479"/>
  <c r="M19" i="479"/>
  <c r="L19" i="479"/>
  <c r="U16" i="473"/>
  <c r="D17" i="479"/>
  <c r="B10" i="479"/>
  <c r="B7" i="479"/>
  <c r="Z21" i="479" l="1"/>
  <c r="Y21" i="479"/>
  <c r="J49" i="479"/>
  <c r="X19" i="479"/>
  <c r="X21" i="479" s="1"/>
  <c r="Q7" i="481"/>
  <c r="Q8" i="481"/>
  <c r="Q9" i="481"/>
  <c r="Q10" i="481"/>
  <c r="I7" i="481"/>
  <c r="I8" i="481"/>
  <c r="I9" i="481"/>
  <c r="I10" i="481"/>
  <c r="Y15" i="478"/>
  <c r="Y12" i="478"/>
  <c r="Y9" i="478"/>
  <c r="Y7" i="478"/>
  <c r="Y8" i="478"/>
  <c r="Y11" i="478"/>
  <c r="Y13" i="478"/>
  <c r="X14" i="478"/>
  <c r="Y14" i="478"/>
  <c r="U7" i="478"/>
  <c r="B10" i="478"/>
  <c r="B7" i="478"/>
  <c r="Z14" i="473"/>
  <c r="Z7" i="473"/>
  <c r="J26" i="473" s="1"/>
  <c r="Z8" i="473"/>
  <c r="Z9" i="473"/>
  <c r="Z10" i="473"/>
  <c r="J29" i="473" s="1"/>
  <c r="Z11" i="473"/>
  <c r="Z12" i="473"/>
  <c r="J31" i="473" s="1"/>
  <c r="Z13" i="473"/>
  <c r="J32" i="473" s="1"/>
  <c r="Y18" i="473"/>
  <c r="Y19" i="478" s="1"/>
  <c r="X20" i="473"/>
  <c r="Y17" i="473"/>
  <c r="Y18" i="478" s="1"/>
  <c r="Z16" i="473"/>
  <c r="B12" i="473"/>
  <c r="B13" i="479" s="1"/>
  <c r="B13" i="473"/>
  <c r="B14" i="479" s="1"/>
  <c r="B14" i="473"/>
  <c r="B15" i="479" s="1"/>
  <c r="B11" i="473"/>
  <c r="B12" i="479" s="1"/>
  <c r="B8" i="473"/>
  <c r="B9" i="479" s="1"/>
  <c r="X19" i="469"/>
  <c r="X19" i="478" s="1"/>
  <c r="X18" i="469"/>
  <c r="X17" i="469"/>
  <c r="U17" i="469"/>
  <c r="Z14" i="469"/>
  <c r="Z15" i="469"/>
  <c r="Z12" i="469"/>
  <c r="Z9" i="469"/>
  <c r="B9" i="478" l="1"/>
  <c r="B13" i="478"/>
  <c r="B12" i="478"/>
  <c r="X21" i="469"/>
  <c r="X21" i="478" s="1"/>
  <c r="Z15" i="478"/>
  <c r="J33" i="473"/>
  <c r="J40" i="479"/>
  <c r="Z12" i="478"/>
  <c r="J30" i="473"/>
  <c r="J27" i="469"/>
  <c r="T27" i="469" s="1"/>
  <c r="N8" i="452"/>
  <c r="J28" i="473"/>
  <c r="B15" i="478"/>
  <c r="J33" i="469"/>
  <c r="T33" i="469" s="1"/>
  <c r="AC8" i="452"/>
  <c r="J32" i="469"/>
  <c r="J32" i="478" s="1"/>
  <c r="V8" i="452"/>
  <c r="J30" i="469"/>
  <c r="T30" i="469" s="1"/>
  <c r="AN8" i="452"/>
  <c r="J27" i="473"/>
  <c r="Z9" i="478"/>
  <c r="B14" i="478"/>
  <c r="Y21" i="469"/>
  <c r="Z14" i="478"/>
  <c r="Z17" i="469"/>
  <c r="Z17" i="478" s="1"/>
  <c r="N15" i="452" l="1"/>
  <c r="N13" i="452"/>
  <c r="N20" i="452"/>
  <c r="AC20" i="452"/>
  <c r="AC15" i="452"/>
  <c r="AC13" i="452"/>
  <c r="J33" i="478"/>
  <c r="J27" i="478"/>
  <c r="AN13" i="452"/>
  <c r="AN15" i="452"/>
  <c r="AN20" i="452"/>
  <c r="V13" i="452"/>
  <c r="V10" i="452" s="1"/>
  <c r="V15" i="452"/>
  <c r="V20" i="452"/>
  <c r="J30" i="478"/>
  <c r="J11" i="476"/>
  <c r="B11" i="476"/>
  <c r="Y20" i="473"/>
  <c r="Z6" i="473"/>
  <c r="J25" i="473" s="1"/>
  <c r="Z17" i="473"/>
  <c r="Z18" i="473"/>
  <c r="N19" i="452" l="1"/>
  <c r="N10" i="452"/>
  <c r="N16" i="452" s="1"/>
  <c r="AN19" i="452"/>
  <c r="AN10" i="452"/>
  <c r="AN16" i="452" s="1"/>
  <c r="J37" i="473"/>
  <c r="AC19" i="452"/>
  <c r="AC10" i="452"/>
  <c r="AC16" i="452" s="1"/>
  <c r="V19" i="452"/>
  <c r="V16" i="452"/>
  <c r="Z20" i="473"/>
  <c r="Y21" i="478"/>
  <c r="J40" i="473"/>
  <c r="J40" i="478" s="1"/>
  <c r="T33" i="473"/>
  <c r="T27" i="473"/>
  <c r="T30" i="473"/>
  <c r="J36" i="473"/>
  <c r="V17" i="473"/>
  <c r="V16" i="473"/>
  <c r="W16" i="473" s="1"/>
  <c r="W7" i="473"/>
  <c r="W9" i="473"/>
  <c r="W10" i="473"/>
  <c r="W12" i="473"/>
  <c r="W13" i="473"/>
  <c r="W6" i="473"/>
  <c r="I25" i="473" s="1"/>
  <c r="T7" i="473"/>
  <c r="T9" i="473"/>
  <c r="T10" i="473"/>
  <c r="T12" i="473"/>
  <c r="T13" i="473"/>
  <c r="T6" i="473"/>
  <c r="CT14" i="484" l="1"/>
  <c r="CL14" i="484"/>
  <c r="CD14" i="484"/>
  <c r="CL17" i="484"/>
  <c r="CD17" i="484"/>
  <c r="CT17" i="484"/>
  <c r="CT11" i="484"/>
  <c r="CD11" i="484"/>
  <c r="CL11" i="484"/>
  <c r="J35" i="473"/>
  <c r="K25" i="473"/>
  <c r="Q9" i="473"/>
  <c r="Q12" i="473"/>
  <c r="Q13" i="473"/>
  <c r="Q6" i="473"/>
  <c r="N9" i="473"/>
  <c r="N12" i="473"/>
  <c r="N13" i="473"/>
  <c r="N6" i="473"/>
  <c r="F25" i="473" s="1"/>
  <c r="M16" i="473"/>
  <c r="L17" i="473"/>
  <c r="K9" i="473"/>
  <c r="K12" i="473"/>
  <c r="K13" i="473"/>
  <c r="K6" i="473"/>
  <c r="C16" i="473"/>
  <c r="H9" i="473"/>
  <c r="H13" i="473"/>
  <c r="H6" i="473"/>
  <c r="E9" i="473"/>
  <c r="E13" i="473"/>
  <c r="E6" i="473"/>
  <c r="J38" i="473" l="1"/>
  <c r="AO69" i="452"/>
  <c r="AP69" i="452"/>
  <c r="AQ69" i="452"/>
  <c r="AR69" i="452"/>
  <c r="AS69" i="452"/>
  <c r="AT69" i="452"/>
  <c r="AU69" i="452"/>
  <c r="AV69" i="452"/>
  <c r="AO70" i="452"/>
  <c r="AP70" i="452"/>
  <c r="AQ70" i="452"/>
  <c r="AR70" i="452"/>
  <c r="AS70" i="452"/>
  <c r="AT70" i="452"/>
  <c r="AU70" i="452"/>
  <c r="AO71" i="452"/>
  <c r="AP71" i="452"/>
  <c r="AQ71" i="452"/>
  <c r="AR71" i="452"/>
  <c r="AS71" i="452"/>
  <c r="AT71" i="452"/>
  <c r="AU71" i="452"/>
  <c r="AV71" i="452"/>
  <c r="AO72" i="452"/>
  <c r="AP72" i="452"/>
  <c r="AQ72" i="452"/>
  <c r="AR72" i="452"/>
  <c r="AS72" i="452"/>
  <c r="AT72" i="452"/>
  <c r="AU72" i="452"/>
  <c r="AV72" i="452"/>
  <c r="AO73" i="452"/>
  <c r="AP73" i="452"/>
  <c r="AQ73" i="452"/>
  <c r="AR73" i="452"/>
  <c r="AS73" i="452"/>
  <c r="AT73" i="452"/>
  <c r="AU73" i="452"/>
  <c r="AV73" i="452"/>
  <c r="AV68" i="452"/>
  <c r="AU68" i="452"/>
  <c r="AR68" i="452"/>
  <c r="AS68" i="452"/>
  <c r="AT68" i="452"/>
  <c r="AQ68" i="452"/>
  <c r="AP68" i="452"/>
  <c r="AO68" i="452"/>
  <c r="AL74" i="452"/>
  <c r="AO56" i="452"/>
  <c r="AP56" i="452"/>
  <c r="AQ56" i="452"/>
  <c r="AR56" i="452"/>
  <c r="AS56" i="452"/>
  <c r="AT56" i="452"/>
  <c r="AU56" i="452"/>
  <c r="AV56" i="452"/>
  <c r="AO57" i="452"/>
  <c r="AP57" i="452"/>
  <c r="AQ57" i="452"/>
  <c r="AR57" i="452"/>
  <c r="AS57" i="452"/>
  <c r="AT57" i="452"/>
  <c r="AU57" i="452"/>
  <c r="AV57" i="452"/>
  <c r="AO58" i="452"/>
  <c r="AP58" i="452"/>
  <c r="AQ58" i="452"/>
  <c r="AR58" i="452"/>
  <c r="AS58" i="452"/>
  <c r="AT58" i="452"/>
  <c r="AU58" i="452"/>
  <c r="AV58" i="452"/>
  <c r="AO59" i="452"/>
  <c r="AP59" i="452"/>
  <c r="AQ59" i="452"/>
  <c r="AR59" i="452"/>
  <c r="AS59" i="452"/>
  <c r="AT59" i="452"/>
  <c r="AU59" i="452"/>
  <c r="AV59" i="452"/>
  <c r="AO60" i="452"/>
  <c r="AP60" i="452"/>
  <c r="AQ60" i="452"/>
  <c r="AR60" i="452"/>
  <c r="AS60" i="452"/>
  <c r="AT60" i="452"/>
  <c r="AU60" i="452"/>
  <c r="AV60" i="452"/>
  <c r="AV55" i="452"/>
  <c r="AU55" i="452"/>
  <c r="AR55" i="452"/>
  <c r="AS55" i="452"/>
  <c r="AT55" i="452"/>
  <c r="AQ55" i="452"/>
  <c r="AP55" i="452"/>
  <c r="AO55" i="452"/>
  <c r="AF47" i="452"/>
  <c r="AS61" i="452" l="1"/>
  <c r="AU74" i="452"/>
  <c r="AU61" i="452"/>
  <c r="AO61" i="452"/>
  <c r="AR61" i="452"/>
  <c r="AO74" i="452"/>
  <c r="AT61" i="452"/>
  <c r="AQ61" i="452"/>
  <c r="AP61" i="452"/>
  <c r="AL76" i="452"/>
  <c r="AL78" i="452"/>
  <c r="AL80" i="452"/>
  <c r="AL75" i="452"/>
  <c r="AL77" i="452"/>
  <c r="AL79" i="452"/>
  <c r="AV61" i="452"/>
  <c r="AO39" i="452"/>
  <c r="AP39" i="452"/>
  <c r="AQ39" i="452"/>
  <c r="AR39" i="452"/>
  <c r="AS39" i="452"/>
  <c r="AT39" i="452"/>
  <c r="AU39" i="452"/>
  <c r="AV39" i="452"/>
  <c r="AO40" i="452"/>
  <c r="AP40" i="452"/>
  <c r="AQ40" i="452"/>
  <c r="AR40" i="452"/>
  <c r="AS40" i="452"/>
  <c r="AT40" i="452"/>
  <c r="AU40" i="452"/>
  <c r="AV40" i="452"/>
  <c r="AO41" i="452"/>
  <c r="AP41" i="452"/>
  <c r="AQ41" i="452"/>
  <c r="AR41" i="452"/>
  <c r="AS41" i="452"/>
  <c r="AT41" i="452"/>
  <c r="AU41" i="452"/>
  <c r="AV41" i="452"/>
  <c r="AO42" i="452"/>
  <c r="AP42" i="452"/>
  <c r="AQ42" i="452"/>
  <c r="AR42" i="452"/>
  <c r="AS42" i="452"/>
  <c r="AT42" i="452"/>
  <c r="AU42" i="452"/>
  <c r="AV42" i="452"/>
  <c r="AO43" i="452"/>
  <c r="AP43" i="452"/>
  <c r="AQ43" i="452"/>
  <c r="AR43" i="452"/>
  <c r="AS43" i="452"/>
  <c r="AT43" i="452"/>
  <c r="AU43" i="452"/>
  <c r="AV43" i="452"/>
  <c r="AO44" i="452"/>
  <c r="AP44" i="452"/>
  <c r="AQ44" i="452"/>
  <c r="AR44" i="452"/>
  <c r="AS44" i="452"/>
  <c r="AT44" i="452"/>
  <c r="AU44" i="452"/>
  <c r="AV44" i="452"/>
  <c r="AO45" i="452"/>
  <c r="AP45" i="452"/>
  <c r="AQ45" i="452"/>
  <c r="AR45" i="452"/>
  <c r="AS45" i="452"/>
  <c r="AT45" i="452"/>
  <c r="AU45" i="452"/>
  <c r="AV45" i="452"/>
  <c r="AO46" i="452"/>
  <c r="AP46" i="452"/>
  <c r="AQ46" i="452"/>
  <c r="AR46" i="452"/>
  <c r="AS46" i="452"/>
  <c r="AT46" i="452"/>
  <c r="AU46" i="452"/>
  <c r="AV46" i="452"/>
  <c r="AV38" i="452"/>
  <c r="AU38" i="452"/>
  <c r="AR38" i="452"/>
  <c r="AS38" i="452"/>
  <c r="AT38" i="452"/>
  <c r="AQ38" i="452"/>
  <c r="AP38" i="452"/>
  <c r="AO38" i="452"/>
  <c r="AV24" i="452"/>
  <c r="AV25" i="452"/>
  <c r="AV26" i="452"/>
  <c r="AV27" i="452"/>
  <c r="AV28" i="452"/>
  <c r="AV29" i="452"/>
  <c r="AH30" i="452"/>
  <c r="AU29" i="452"/>
  <c r="AO22" i="452"/>
  <c r="AP22" i="452"/>
  <c r="AQ22" i="452"/>
  <c r="AR22" i="452"/>
  <c r="AS22" i="452"/>
  <c r="AT22" i="452"/>
  <c r="AU22" i="452"/>
  <c r="AO23" i="452"/>
  <c r="AP23" i="452"/>
  <c r="AQ23" i="452"/>
  <c r="AR23" i="452"/>
  <c r="AS23" i="452"/>
  <c r="AT23" i="452"/>
  <c r="AU23" i="452"/>
  <c r="AO24" i="452"/>
  <c r="AP24" i="452"/>
  <c r="AQ24" i="452"/>
  <c r="AR24" i="452"/>
  <c r="AS24" i="452"/>
  <c r="AT24" i="452"/>
  <c r="AU24" i="452"/>
  <c r="AO25" i="452"/>
  <c r="AP25" i="452"/>
  <c r="AQ25" i="452"/>
  <c r="AR25" i="452"/>
  <c r="AS25" i="452"/>
  <c r="AT25" i="452"/>
  <c r="AU25" i="452"/>
  <c r="AO26" i="452"/>
  <c r="AP26" i="452"/>
  <c r="AQ26" i="452"/>
  <c r="AR26" i="452"/>
  <c r="AS26" i="452"/>
  <c r="AT26" i="452"/>
  <c r="AU26" i="452"/>
  <c r="AO27" i="452"/>
  <c r="AP27" i="452"/>
  <c r="AQ27" i="452"/>
  <c r="AR27" i="452"/>
  <c r="AS27" i="452"/>
  <c r="AT27" i="452"/>
  <c r="AU27" i="452"/>
  <c r="AO28" i="452"/>
  <c r="AP28" i="452"/>
  <c r="AQ28" i="452"/>
  <c r="AR28" i="452"/>
  <c r="AS28" i="452"/>
  <c r="AT28" i="452"/>
  <c r="AU28" i="452"/>
  <c r="AO29" i="452"/>
  <c r="AP29" i="452"/>
  <c r="AQ29" i="452"/>
  <c r="AR29" i="452"/>
  <c r="AS29" i="452"/>
  <c r="AT29" i="452"/>
  <c r="AU21" i="452"/>
  <c r="AT21" i="452"/>
  <c r="AR21" i="452"/>
  <c r="AS21" i="452"/>
  <c r="AQ21" i="452"/>
  <c r="AP21" i="452"/>
  <c r="AO21" i="452"/>
  <c r="AU14" i="452"/>
  <c r="AT14" i="452"/>
  <c r="AR14" i="452"/>
  <c r="AQ14" i="452"/>
  <c r="AP14" i="452"/>
  <c r="AO14" i="452"/>
  <c r="AR47" i="452" l="1"/>
  <c r="AQ47" i="452"/>
  <c r="AT30" i="452"/>
  <c r="AP47" i="452"/>
  <c r="AP30" i="452"/>
  <c r="AU47" i="452"/>
  <c r="AQ30" i="452"/>
  <c r="AT47" i="452"/>
  <c r="AS47" i="452"/>
  <c r="AS30" i="452"/>
  <c r="AR30" i="452"/>
  <c r="AU30" i="452"/>
  <c r="AO47" i="452"/>
  <c r="AO53" i="452" s="1"/>
  <c r="AO30" i="452"/>
  <c r="AO36" i="452" s="1"/>
  <c r="AV47" i="452"/>
  <c r="AV30" i="452"/>
  <c r="AO9" i="452"/>
  <c r="AP9" i="452"/>
  <c r="AQ9" i="452"/>
  <c r="AR9" i="452"/>
  <c r="AS9" i="452"/>
  <c r="AT9" i="452"/>
  <c r="AU9" i="452"/>
  <c r="AV9" i="452"/>
  <c r="AO10" i="452"/>
  <c r="AQ10" i="452"/>
  <c r="AR10" i="452"/>
  <c r="AS10" i="452"/>
  <c r="AT10" i="452"/>
  <c r="AU10" i="452"/>
  <c r="AO11" i="452"/>
  <c r="AP11" i="452"/>
  <c r="AQ11" i="452"/>
  <c r="AR11" i="452"/>
  <c r="AS11" i="452"/>
  <c r="AT11" i="452"/>
  <c r="AU11" i="452"/>
  <c r="AO12" i="452"/>
  <c r="AP12" i="452"/>
  <c r="AQ12" i="452"/>
  <c r="AR12" i="452"/>
  <c r="AS12" i="452"/>
  <c r="AT12" i="452"/>
  <c r="AU12" i="452"/>
  <c r="AO13" i="452"/>
  <c r="AP13" i="452"/>
  <c r="AQ13" i="452"/>
  <c r="AR13" i="452"/>
  <c r="AS13" i="452"/>
  <c r="AT13" i="452"/>
  <c r="AS14" i="452"/>
  <c r="AV14" i="452"/>
  <c r="F61" i="452"/>
  <c r="G61" i="452"/>
  <c r="H61" i="452"/>
  <c r="I61" i="452"/>
  <c r="J61" i="452"/>
  <c r="K61" i="452"/>
  <c r="L61" i="452"/>
  <c r="M61" i="452"/>
  <c r="N61" i="452"/>
  <c r="O61" i="452"/>
  <c r="P61" i="452"/>
  <c r="Q61" i="452"/>
  <c r="R61" i="452"/>
  <c r="S61" i="452"/>
  <c r="T61" i="452"/>
  <c r="U61" i="452"/>
  <c r="V61" i="452"/>
  <c r="W61" i="452"/>
  <c r="X61" i="452"/>
  <c r="Y61" i="452"/>
  <c r="Z61" i="452"/>
  <c r="AA61" i="452"/>
  <c r="AB61" i="452"/>
  <c r="AC61" i="452"/>
  <c r="AD61" i="452"/>
  <c r="AE61" i="452"/>
  <c r="AF61" i="452"/>
  <c r="AG61" i="452"/>
  <c r="AH61" i="452"/>
  <c r="AI61" i="452"/>
  <c r="AJ61" i="452"/>
  <c r="AK61" i="452"/>
  <c r="AL61" i="452"/>
  <c r="D61" i="452"/>
  <c r="E47" i="452"/>
  <c r="F47" i="452"/>
  <c r="G47" i="452"/>
  <c r="H47" i="452"/>
  <c r="I47" i="452"/>
  <c r="J47" i="452"/>
  <c r="K47" i="452"/>
  <c r="L47" i="452"/>
  <c r="M47" i="452"/>
  <c r="N47" i="452"/>
  <c r="O47" i="452"/>
  <c r="P47" i="452"/>
  <c r="Q47" i="452"/>
  <c r="R47" i="452"/>
  <c r="S47" i="452"/>
  <c r="T47" i="452"/>
  <c r="U47" i="452"/>
  <c r="V47" i="452"/>
  <c r="W47" i="452"/>
  <c r="X47" i="452"/>
  <c r="Y47" i="452"/>
  <c r="Z47" i="452"/>
  <c r="AA47" i="452"/>
  <c r="AB47" i="452"/>
  <c r="AC47" i="452"/>
  <c r="AD47" i="452"/>
  <c r="AE47" i="452"/>
  <c r="AG47" i="452"/>
  <c r="AH47" i="452"/>
  <c r="AI47" i="452"/>
  <c r="AJ47" i="452"/>
  <c r="AK47" i="452"/>
  <c r="AL47" i="452"/>
  <c r="AM47" i="452"/>
  <c r="AN47" i="452"/>
  <c r="D47" i="452"/>
  <c r="D54" i="452" s="1"/>
  <c r="E30" i="452"/>
  <c r="F30" i="452"/>
  <c r="G30" i="452"/>
  <c r="H30" i="452"/>
  <c r="I30" i="452"/>
  <c r="J30" i="452"/>
  <c r="K30" i="452"/>
  <c r="L30" i="452"/>
  <c r="M30" i="452"/>
  <c r="N30" i="452"/>
  <c r="O30" i="452"/>
  <c r="P30" i="452"/>
  <c r="Q30" i="452"/>
  <c r="R30" i="452"/>
  <c r="S30" i="452"/>
  <c r="T30" i="452"/>
  <c r="U30" i="452"/>
  <c r="V30" i="452"/>
  <c r="W30" i="452"/>
  <c r="X30" i="452"/>
  <c r="Y30" i="452"/>
  <c r="Z30" i="452"/>
  <c r="AA30" i="452"/>
  <c r="AB30" i="452"/>
  <c r="AC30" i="452"/>
  <c r="AD30" i="452"/>
  <c r="AE30" i="452"/>
  <c r="AF30" i="452"/>
  <c r="AG30" i="452"/>
  <c r="AI30" i="452"/>
  <c r="AJ30" i="452"/>
  <c r="AK30" i="452"/>
  <c r="AL30" i="452"/>
  <c r="AL37" i="452" s="1"/>
  <c r="AM30" i="452"/>
  <c r="AN30" i="452"/>
  <c r="D30" i="452"/>
  <c r="D31" i="452" s="1"/>
  <c r="D35" i="452" l="1"/>
  <c r="AV34" i="452"/>
  <c r="AV36" i="452"/>
  <c r="AV37" i="452"/>
  <c r="AV52" i="452"/>
  <c r="AV54" i="452"/>
  <c r="AV53" i="452"/>
  <c r="AV51" i="452"/>
  <c r="AV50" i="452"/>
  <c r="AV49" i="452"/>
  <c r="AV48" i="452"/>
  <c r="D37" i="452"/>
  <c r="D36" i="452"/>
  <c r="AK63" i="452"/>
  <c r="AK65" i="452"/>
  <c r="AK67" i="452"/>
  <c r="AK66" i="452"/>
  <c r="AK62" i="452"/>
  <c r="AK64" i="452"/>
  <c r="AC63" i="452"/>
  <c r="AC67" i="452"/>
  <c r="AC64" i="452"/>
  <c r="AC65" i="452"/>
  <c r="AC62" i="452"/>
  <c r="AC66" i="452"/>
  <c r="M62" i="452"/>
  <c r="M64" i="452"/>
  <c r="M66" i="452"/>
  <c r="M63" i="452"/>
  <c r="M67" i="452"/>
  <c r="M65" i="452"/>
  <c r="L32" i="452"/>
  <c r="L33" i="452"/>
  <c r="L34" i="452"/>
  <c r="L35" i="452"/>
  <c r="L31" i="452"/>
  <c r="L36" i="452"/>
  <c r="L37" i="452"/>
  <c r="AN49" i="452"/>
  <c r="AN51" i="452"/>
  <c r="AN53" i="452"/>
  <c r="AN48" i="452"/>
  <c r="AN50" i="452"/>
  <c r="AN52" i="452"/>
  <c r="AN54" i="452"/>
  <c r="AB64" i="452"/>
  <c r="AB65" i="452"/>
  <c r="AB62" i="452"/>
  <c r="AB66" i="452"/>
  <c r="AB63" i="452"/>
  <c r="AB67" i="452"/>
  <c r="L62" i="452"/>
  <c r="L64" i="452"/>
  <c r="L66" i="452"/>
  <c r="L63" i="452"/>
  <c r="L65" i="452"/>
  <c r="L67" i="452"/>
  <c r="AV31" i="452"/>
  <c r="AV32" i="452"/>
  <c r="AV33" i="452"/>
  <c r="AM53" i="452"/>
  <c r="AM48" i="452"/>
  <c r="AM50" i="452"/>
  <c r="AM52" i="452"/>
  <c r="AM54" i="452"/>
  <c r="AM49" i="452"/>
  <c r="AM51" i="452"/>
  <c r="V53" i="452"/>
  <c r="V54" i="452"/>
  <c r="V48" i="452"/>
  <c r="V50" i="452"/>
  <c r="V52" i="452"/>
  <c r="V49" i="452"/>
  <c r="V51" i="452"/>
  <c r="N49" i="452"/>
  <c r="N51" i="452"/>
  <c r="N53" i="452"/>
  <c r="N48" i="452"/>
  <c r="N54" i="452"/>
  <c r="N52" i="452"/>
  <c r="N50" i="452"/>
  <c r="K63" i="452"/>
  <c r="K65" i="452"/>
  <c r="K67" i="452"/>
  <c r="K62" i="452"/>
  <c r="K64" i="452"/>
  <c r="K66" i="452"/>
  <c r="AC49" i="452"/>
  <c r="AC53" i="452"/>
  <c r="AC50" i="452"/>
  <c r="AC54" i="452"/>
  <c r="AC51" i="452"/>
  <c r="AC48" i="452"/>
  <c r="AC52" i="452"/>
  <c r="D34" i="452"/>
  <c r="AK48" i="452"/>
  <c r="AK50" i="452"/>
  <c r="AK52" i="452"/>
  <c r="AK54" i="452"/>
  <c r="AK51" i="452"/>
  <c r="AK53" i="452"/>
  <c r="AK49" i="452"/>
  <c r="AB50" i="452"/>
  <c r="AB54" i="452"/>
  <c r="AB52" i="452"/>
  <c r="AB51" i="452"/>
  <c r="AB48" i="452"/>
  <c r="AB49" i="452"/>
  <c r="AB53" i="452"/>
  <c r="L53" i="452"/>
  <c r="L48" i="452"/>
  <c r="L50" i="452"/>
  <c r="L52" i="452"/>
  <c r="L54" i="452"/>
  <c r="L49" i="452"/>
  <c r="L51" i="452"/>
  <c r="D48" i="452"/>
  <c r="AL48" i="452"/>
  <c r="AL50" i="452"/>
  <c r="AL52" i="452"/>
  <c r="AL54" i="452"/>
  <c r="AL49" i="452"/>
  <c r="AL51" i="452"/>
  <c r="AL53" i="452"/>
  <c r="D33" i="452"/>
  <c r="K48" i="452"/>
  <c r="K50" i="452"/>
  <c r="K52" i="452"/>
  <c r="K54" i="452"/>
  <c r="K49" i="452"/>
  <c r="K51" i="452"/>
  <c r="K53" i="452"/>
  <c r="D32" i="452"/>
  <c r="D67" i="452"/>
  <c r="D62" i="452"/>
  <c r="AO48" i="452"/>
  <c r="M49" i="452"/>
  <c r="M51" i="452"/>
  <c r="M53" i="452"/>
  <c r="M48" i="452"/>
  <c r="M50" i="452"/>
  <c r="M52" i="452"/>
  <c r="M54" i="452"/>
  <c r="AL63" i="452"/>
  <c r="AL65" i="452"/>
  <c r="AL67" i="452"/>
  <c r="AL62" i="452"/>
  <c r="AL64" i="452"/>
  <c r="AL66" i="452"/>
  <c r="V62" i="452"/>
  <c r="V63" i="452"/>
  <c r="V64" i="452"/>
  <c r="V66" i="452"/>
  <c r="V65" i="452"/>
  <c r="V67" i="452"/>
  <c r="N62" i="452"/>
  <c r="N64" i="452"/>
  <c r="N66" i="452"/>
  <c r="N63" i="452"/>
  <c r="N65" i="452"/>
  <c r="N67" i="452"/>
  <c r="AO31" i="452"/>
  <c r="AN35" i="452"/>
  <c r="AN37" i="452"/>
  <c r="AN31" i="452"/>
  <c r="AN32" i="452"/>
  <c r="AN33" i="452"/>
  <c r="AN34" i="452"/>
  <c r="AN36" i="452"/>
  <c r="AM31" i="452"/>
  <c r="AM35" i="452"/>
  <c r="AM32" i="452"/>
  <c r="AM36" i="452"/>
  <c r="AM33" i="452"/>
  <c r="AM37" i="452"/>
  <c r="AM34" i="452"/>
  <c r="AK37" i="452"/>
  <c r="AK32" i="452"/>
  <c r="AK33" i="452"/>
  <c r="AK35" i="452"/>
  <c r="AK34" i="452"/>
  <c r="AK36" i="452"/>
  <c r="AK31" i="452"/>
  <c r="AC33" i="452"/>
  <c r="AC37" i="452"/>
  <c r="AC34" i="452"/>
  <c r="AC35" i="452"/>
  <c r="AC36" i="452"/>
  <c r="AC32" i="452"/>
  <c r="AC31" i="452"/>
  <c r="AB35" i="452"/>
  <c r="AB32" i="452"/>
  <c r="AB36" i="452"/>
  <c r="AB33" i="452"/>
  <c r="AB31" i="452"/>
  <c r="AB34" i="452"/>
  <c r="AB37" i="452"/>
  <c r="V35" i="452"/>
  <c r="V36" i="452"/>
  <c r="V37" i="452"/>
  <c r="V31" i="452"/>
  <c r="V32" i="452"/>
  <c r="V33" i="452"/>
  <c r="V34" i="452"/>
  <c r="N35" i="452"/>
  <c r="N37" i="452"/>
  <c r="N34" i="452"/>
  <c r="N31" i="452"/>
  <c r="N36" i="452"/>
  <c r="N32" i="452"/>
  <c r="N33" i="452"/>
  <c r="M35" i="452"/>
  <c r="M37" i="452"/>
  <c r="M33" i="452"/>
  <c r="M36" i="452"/>
  <c r="M34" i="452"/>
  <c r="M32" i="452"/>
  <c r="M31" i="452"/>
  <c r="K33" i="452"/>
  <c r="K31" i="452"/>
  <c r="K36" i="452"/>
  <c r="K32" i="452"/>
  <c r="K34" i="452"/>
  <c r="K35" i="452"/>
  <c r="K37" i="452"/>
  <c r="AV74" i="452" l="1"/>
  <c r="AV62" i="452"/>
  <c r="AV35" i="452"/>
  <c r="AV77" i="452" l="1"/>
  <c r="AV78" i="452"/>
  <c r="AV76" i="452"/>
  <c r="AV75" i="452"/>
  <c r="AV80" i="452"/>
  <c r="AV79" i="452"/>
  <c r="AV64" i="452"/>
  <c r="AV67" i="452"/>
  <c r="AV65" i="452"/>
  <c r="AV66" i="452"/>
  <c r="AV63" i="452"/>
  <c r="AU32" i="535"/>
  <c r="AV32" i="535"/>
  <c r="Q7" i="475"/>
  <c r="Q8" i="475"/>
  <c r="Q9" i="475"/>
  <c r="Q10" i="475"/>
  <c r="I7" i="475"/>
  <c r="I8" i="475"/>
  <c r="I9" i="475"/>
  <c r="I10" i="475"/>
  <c r="Y6" i="472"/>
  <c r="Y7" i="472"/>
  <c r="Y9" i="472"/>
  <c r="Y10" i="472"/>
  <c r="Y12" i="472"/>
  <c r="Y13" i="472"/>
  <c r="P10" i="471"/>
  <c r="H10" i="471"/>
  <c r="O10" i="471"/>
  <c r="G10" i="471"/>
  <c r="N10" i="471"/>
  <c r="F10" i="471"/>
  <c r="M10" i="471"/>
  <c r="E10" i="471"/>
  <c r="L10" i="471"/>
  <c r="D10" i="471"/>
  <c r="K10" i="471"/>
  <c r="C10" i="471"/>
  <c r="J10" i="471"/>
  <c r="B10" i="471"/>
  <c r="J44" i="469"/>
  <c r="J44" i="473" s="1"/>
  <c r="J50" i="473" s="1"/>
  <c r="J45" i="469"/>
  <c r="J45" i="473" s="1"/>
  <c r="J51" i="473" s="1"/>
  <c r="J46" i="469"/>
  <c r="J46" i="473" s="1"/>
  <c r="J43" i="469"/>
  <c r="J43" i="473" s="1"/>
  <c r="J49" i="473" s="1"/>
  <c r="Z7" i="469"/>
  <c r="K8" i="452" s="1"/>
  <c r="Z8" i="469"/>
  <c r="M8" i="452" s="1"/>
  <c r="Z10" i="469"/>
  <c r="Z11" i="469"/>
  <c r="AM8" i="452" s="1"/>
  <c r="Z13" i="469"/>
  <c r="AB8" i="452" s="1"/>
  <c r="Z18" i="469"/>
  <c r="Z18" i="478" s="1"/>
  <c r="Z19" i="469"/>
  <c r="V17" i="469"/>
  <c r="W17" i="469" s="1"/>
  <c r="V18" i="469"/>
  <c r="V19" i="469"/>
  <c r="U19" i="469"/>
  <c r="U18" i="469"/>
  <c r="W14" i="469"/>
  <c r="U8" i="452" s="1"/>
  <c r="W13" i="469"/>
  <c r="AA8" i="452" s="1"/>
  <c r="W11" i="469"/>
  <c r="AL8" i="452" s="1"/>
  <c r="W10" i="469"/>
  <c r="AJ8" i="452" s="1"/>
  <c r="W8" i="469"/>
  <c r="L8" i="452" s="1"/>
  <c r="W7" i="469"/>
  <c r="S19" i="469"/>
  <c r="S18" i="469"/>
  <c r="S17" i="469"/>
  <c r="R19" i="469"/>
  <c r="R18" i="469"/>
  <c r="R17" i="469"/>
  <c r="T14" i="469"/>
  <c r="T8" i="452" s="1"/>
  <c r="T13" i="469"/>
  <c r="Z8" i="452" s="1"/>
  <c r="T10" i="469"/>
  <c r="AI8" i="452" s="1"/>
  <c r="T7" i="469"/>
  <c r="P17" i="469"/>
  <c r="P18" i="469"/>
  <c r="P19" i="469"/>
  <c r="O19" i="469"/>
  <c r="O18" i="469"/>
  <c r="O17" i="469"/>
  <c r="Q14" i="469"/>
  <c r="S8" i="452" s="1"/>
  <c r="Q13" i="469"/>
  <c r="Y8" i="452" s="1"/>
  <c r="Q10" i="469"/>
  <c r="AH8" i="452" s="1"/>
  <c r="Q7" i="469"/>
  <c r="H8" i="452" s="1"/>
  <c r="M19" i="469"/>
  <c r="M18" i="469"/>
  <c r="M17" i="469"/>
  <c r="L19" i="469"/>
  <c r="L18" i="469"/>
  <c r="L17" i="469"/>
  <c r="N14" i="469"/>
  <c r="R8" i="452" s="1"/>
  <c r="N13" i="469"/>
  <c r="X8" i="452" s="1"/>
  <c r="N10" i="469"/>
  <c r="AG8" i="452" s="1"/>
  <c r="N7" i="469"/>
  <c r="G8" i="452" s="1"/>
  <c r="J19" i="469"/>
  <c r="J18" i="469"/>
  <c r="J17" i="469"/>
  <c r="I19" i="469"/>
  <c r="I18" i="469"/>
  <c r="I17" i="469"/>
  <c r="K14" i="469"/>
  <c r="Q8" i="452" s="1"/>
  <c r="K13" i="469"/>
  <c r="W8" i="452" s="1"/>
  <c r="K10" i="469"/>
  <c r="AF8" i="452" s="1"/>
  <c r="K7" i="469"/>
  <c r="F8" i="452" s="1"/>
  <c r="G19" i="469"/>
  <c r="G18" i="469"/>
  <c r="G17" i="469"/>
  <c r="H14" i="469"/>
  <c r="P8" i="452" s="1"/>
  <c r="H10" i="469"/>
  <c r="AE8" i="452" s="1"/>
  <c r="H7" i="469"/>
  <c r="E8" i="452" s="1"/>
  <c r="E14" i="469"/>
  <c r="O8" i="452" s="1"/>
  <c r="E10" i="469"/>
  <c r="AD8" i="452" s="1"/>
  <c r="E7" i="469"/>
  <c r="D8" i="452" s="1"/>
  <c r="D19" i="469"/>
  <c r="D18" i="469"/>
  <c r="D17" i="469"/>
  <c r="C17" i="469"/>
  <c r="C19" i="469"/>
  <c r="C18" i="469"/>
  <c r="E18" i="469" s="1"/>
  <c r="E17" i="469" l="1"/>
  <c r="T17" i="469"/>
  <c r="N18" i="469"/>
  <c r="Q19" i="469"/>
  <c r="T19" i="469"/>
  <c r="W19" i="469"/>
  <c r="N17" i="469"/>
  <c r="D21" i="469"/>
  <c r="K18" i="469"/>
  <c r="O21" i="469"/>
  <c r="Q18" i="469"/>
  <c r="K17" i="469"/>
  <c r="AS8" i="452"/>
  <c r="U21" i="469"/>
  <c r="N19" i="469"/>
  <c r="N21" i="469" s="1"/>
  <c r="K19" i="469"/>
  <c r="W18" i="469"/>
  <c r="C21" i="469"/>
  <c r="AR8" i="452"/>
  <c r="M21" i="469"/>
  <c r="T18" i="469"/>
  <c r="AX32" i="535"/>
  <c r="AW32" i="535"/>
  <c r="AT32" i="535"/>
  <c r="V21" i="469"/>
  <c r="S21" i="469"/>
  <c r="J21" i="469"/>
  <c r="G21" i="469"/>
  <c r="AP8" i="452"/>
  <c r="P21" i="469"/>
  <c r="I25" i="469"/>
  <c r="J8" i="452"/>
  <c r="AU8" i="452" s="1"/>
  <c r="AA16" i="452"/>
  <c r="AA17" i="452"/>
  <c r="AA15" i="452"/>
  <c r="AA20" i="452"/>
  <c r="AB20" i="452"/>
  <c r="AB15" i="452"/>
  <c r="K20" i="452"/>
  <c r="K15" i="452"/>
  <c r="AQ8" i="452"/>
  <c r="H25" i="469"/>
  <c r="I8" i="452"/>
  <c r="AT8" i="452" s="1"/>
  <c r="L18" i="452"/>
  <c r="L20" i="452"/>
  <c r="L19" i="452"/>
  <c r="L17" i="452"/>
  <c r="U19" i="452"/>
  <c r="U18" i="452"/>
  <c r="U17" i="452"/>
  <c r="U20" i="452"/>
  <c r="AM15" i="452"/>
  <c r="AM20" i="452"/>
  <c r="E19" i="469"/>
  <c r="E21" i="469" s="1"/>
  <c r="D20" i="452"/>
  <c r="D18" i="452"/>
  <c r="D19" i="452"/>
  <c r="D15" i="452"/>
  <c r="D17" i="452"/>
  <c r="AO8" i="452"/>
  <c r="D16" i="452"/>
  <c r="I21" i="469"/>
  <c r="L21" i="469"/>
  <c r="R21" i="469"/>
  <c r="Z21" i="469"/>
  <c r="Z19" i="478"/>
  <c r="AK8" i="452"/>
  <c r="Y10" i="478"/>
  <c r="W20" i="452"/>
  <c r="W17" i="452"/>
  <c r="Q17" i="469"/>
  <c r="AL16" i="452"/>
  <c r="AL15" i="452"/>
  <c r="AL18" i="452"/>
  <c r="AL17" i="452"/>
  <c r="AL19" i="452"/>
  <c r="M20" i="452"/>
  <c r="M15" i="452"/>
  <c r="J46" i="479"/>
  <c r="J52" i="473"/>
  <c r="Z13" i="478"/>
  <c r="J31" i="469"/>
  <c r="J31" i="478" s="1"/>
  <c r="J29" i="469"/>
  <c r="Z11" i="478"/>
  <c r="J28" i="469"/>
  <c r="J28" i="478" s="1"/>
  <c r="Z10" i="478"/>
  <c r="J26" i="469"/>
  <c r="Z8" i="478"/>
  <c r="J25" i="469"/>
  <c r="J25" i="478" s="1"/>
  <c r="Z7" i="478"/>
  <c r="K21" i="469" l="1"/>
  <c r="T21" i="469"/>
  <c r="W21" i="469"/>
  <c r="I40" i="469" s="1"/>
  <c r="Q21" i="469"/>
  <c r="AM19" i="452"/>
  <c r="AM10" i="452"/>
  <c r="AM16" i="452" s="1"/>
  <c r="J27" i="482"/>
  <c r="J33" i="482" s="1"/>
  <c r="J52" i="479"/>
  <c r="M19" i="452"/>
  <c r="M10" i="452"/>
  <c r="M16" i="452" s="1"/>
  <c r="AK20" i="452"/>
  <c r="AK15" i="452"/>
  <c r="AK13" i="452"/>
  <c r="AB19" i="452"/>
  <c r="AB10" i="452"/>
  <c r="AB16" i="452" s="1"/>
  <c r="AU13" i="452"/>
  <c r="AU15" i="452"/>
  <c r="AV13" i="452"/>
  <c r="K19" i="452"/>
  <c r="K10" i="452"/>
  <c r="J26" i="478"/>
  <c r="J29" i="478"/>
  <c r="J40" i="469"/>
  <c r="Z21" i="478"/>
  <c r="AV8" i="452"/>
  <c r="J37" i="469"/>
  <c r="J37" i="478" s="1"/>
  <c r="J36" i="469"/>
  <c r="J36" i="478" s="1"/>
  <c r="J35" i="469"/>
  <c r="J35" i="478" s="1"/>
  <c r="V18" i="470"/>
  <c r="V17" i="470"/>
  <c r="V16" i="470"/>
  <c r="U18" i="470"/>
  <c r="U17" i="470"/>
  <c r="U16" i="470"/>
  <c r="W13" i="470"/>
  <c r="I31" i="470" s="1"/>
  <c r="W12" i="470"/>
  <c r="W10" i="470"/>
  <c r="W9" i="470"/>
  <c r="W7" i="470"/>
  <c r="I25" i="470" s="1"/>
  <c r="W6" i="470"/>
  <c r="I24" i="470" s="1"/>
  <c r="T13" i="470"/>
  <c r="T12" i="470"/>
  <c r="T9" i="470"/>
  <c r="T6" i="470"/>
  <c r="Q13" i="470"/>
  <c r="Q12" i="470"/>
  <c r="Q9" i="470"/>
  <c r="Q6" i="470"/>
  <c r="H10" i="296"/>
  <c r="M10" i="296"/>
  <c r="K10" i="296"/>
  <c r="L10" i="296"/>
  <c r="W17" i="470" l="1"/>
  <c r="W18" i="470"/>
  <c r="V20" i="470"/>
  <c r="W16" i="470"/>
  <c r="I34" i="470" s="1"/>
  <c r="AV20" i="452"/>
  <c r="AV15" i="452"/>
  <c r="AV19" i="452"/>
  <c r="AK10" i="452"/>
  <c r="AK16" i="452" s="1"/>
  <c r="AK19" i="452"/>
  <c r="U20" i="470"/>
  <c r="K16" i="452"/>
  <c r="J52" i="469"/>
  <c r="J51" i="469"/>
  <c r="J50" i="469"/>
  <c r="J38" i="469"/>
  <c r="M18" i="470"/>
  <c r="M17" i="470"/>
  <c r="M16" i="470"/>
  <c r="L16" i="470"/>
  <c r="N13" i="470"/>
  <c r="N12" i="470"/>
  <c r="N9" i="470"/>
  <c r="N6" i="470"/>
  <c r="J18" i="470"/>
  <c r="J17" i="470"/>
  <c r="J16" i="470"/>
  <c r="I16" i="470"/>
  <c r="K13" i="470"/>
  <c r="K12" i="470"/>
  <c r="K9" i="470"/>
  <c r="K6" i="470"/>
  <c r="D16" i="470"/>
  <c r="G16" i="470"/>
  <c r="H13" i="470"/>
  <c r="H9" i="470"/>
  <c r="H6" i="470"/>
  <c r="H16" i="470" s="1"/>
  <c r="E6" i="470"/>
  <c r="C24" i="470" s="1"/>
  <c r="C34" i="470" s="1"/>
  <c r="D18" i="470"/>
  <c r="D17" i="470"/>
  <c r="E13" i="470"/>
  <c r="E9" i="470"/>
  <c r="AV10" i="452" l="1"/>
  <c r="AV16" i="452" s="1"/>
  <c r="J20" i="470"/>
  <c r="W20" i="470"/>
  <c r="D20" i="470"/>
  <c r="K16" i="470"/>
  <c r="N16" i="470"/>
  <c r="M20" i="470"/>
  <c r="J38" i="478"/>
  <c r="Z10" i="470"/>
  <c r="Y16" i="472"/>
  <c r="Y18" i="472"/>
  <c r="Z14" i="470"/>
  <c r="Z11" i="470"/>
  <c r="Z8" i="470"/>
  <c r="Z7" i="470"/>
  <c r="Z13" i="470"/>
  <c r="Z12" i="470"/>
  <c r="Z9" i="470"/>
  <c r="Z6" i="470"/>
  <c r="I39" i="470" l="1"/>
  <c r="I51" i="470" s="1"/>
  <c r="J29" i="470"/>
  <c r="Y11" i="472"/>
  <c r="Z11" i="472"/>
  <c r="J29" i="472"/>
  <c r="J32" i="470"/>
  <c r="Z14" i="472"/>
  <c r="J32" i="472"/>
  <c r="J26" i="470"/>
  <c r="Z8" i="472"/>
  <c r="J26" i="472"/>
  <c r="J28" i="470"/>
  <c r="Z10" i="472"/>
  <c r="J25" i="470"/>
  <c r="Z7" i="472"/>
  <c r="Z12" i="472"/>
  <c r="J30" i="470"/>
  <c r="Z9" i="472"/>
  <c r="J27" i="470"/>
  <c r="Z17" i="470"/>
  <c r="Y17" i="472"/>
  <c r="Y20" i="470"/>
  <c r="Z6" i="472"/>
  <c r="J24" i="470"/>
  <c r="Z16" i="470"/>
  <c r="Z18" i="470"/>
  <c r="X20" i="470"/>
  <c r="X20" i="472" s="1"/>
  <c r="X18" i="472"/>
  <c r="Z13" i="472"/>
  <c r="J31" i="470"/>
  <c r="AW26" i="467"/>
  <c r="AT26" i="467"/>
  <c r="AW25" i="467"/>
  <c r="AT25" i="467"/>
  <c r="AW24" i="467"/>
  <c r="AT24" i="467"/>
  <c r="AW18" i="467"/>
  <c r="AT18" i="467"/>
  <c r="AW17" i="467"/>
  <c r="AT17" i="467"/>
  <c r="AW16" i="467"/>
  <c r="AT16" i="467"/>
  <c r="AV10" i="467"/>
  <c r="AV34" i="467" s="1"/>
  <c r="AU10" i="467"/>
  <c r="AU34" i="467" s="1"/>
  <c r="AS10" i="467"/>
  <c r="AS34" i="467" s="1"/>
  <c r="AR10" i="467"/>
  <c r="AR34" i="467" s="1"/>
  <c r="AV9" i="467"/>
  <c r="AV33" i="467" s="1"/>
  <c r="AU9" i="467"/>
  <c r="AU33" i="467" s="1"/>
  <c r="AS9" i="467"/>
  <c r="AS33" i="467" s="1"/>
  <c r="AR9" i="467"/>
  <c r="AR33" i="467" s="1"/>
  <c r="AV8" i="467"/>
  <c r="AV32" i="467" s="1"/>
  <c r="AU8" i="467"/>
  <c r="AU32" i="467" s="1"/>
  <c r="AS8" i="467"/>
  <c r="AS32" i="467" s="1"/>
  <c r="AR8" i="467"/>
  <c r="AR32" i="467" s="1"/>
  <c r="AO33" i="467"/>
  <c r="AO34" i="467"/>
  <c r="AN32" i="467"/>
  <c r="AK9" i="467"/>
  <c r="AK33" i="467" s="1"/>
  <c r="AL9" i="467"/>
  <c r="AL33" i="467" s="1"/>
  <c r="AN9" i="467"/>
  <c r="AN33" i="467" s="1"/>
  <c r="AO9" i="467"/>
  <c r="AP9" i="467"/>
  <c r="AK10" i="467"/>
  <c r="AK34" i="467" s="1"/>
  <c r="AL10" i="467"/>
  <c r="AL34" i="467" s="1"/>
  <c r="AN10" i="467"/>
  <c r="AN34" i="467" s="1"/>
  <c r="AO10" i="467"/>
  <c r="AL8" i="467"/>
  <c r="AL32" i="467" s="1"/>
  <c r="AN8" i="467"/>
  <c r="AO8" i="467"/>
  <c r="AO32" i="467" s="1"/>
  <c r="AK8" i="467"/>
  <c r="AK32" i="467" s="1"/>
  <c r="AP17" i="467"/>
  <c r="AP18" i="467"/>
  <c r="AP16" i="467"/>
  <c r="AM17" i="467"/>
  <c r="AM18" i="467"/>
  <c r="AM16" i="467"/>
  <c r="AP25" i="467"/>
  <c r="AP26" i="467"/>
  <c r="AP10" i="467" s="1"/>
  <c r="AP24" i="467"/>
  <c r="AP8" i="467" s="1"/>
  <c r="BO12" i="467" s="1"/>
  <c r="AM25" i="467"/>
  <c r="AM9" i="467" s="1"/>
  <c r="AM26" i="467"/>
  <c r="AM10" i="467" s="1"/>
  <c r="AM24" i="467"/>
  <c r="AM8" i="467" s="1"/>
  <c r="BO6" i="467" s="1"/>
  <c r="J30" i="472" l="1"/>
  <c r="J24" i="472"/>
  <c r="K24" i="470"/>
  <c r="J28" i="472"/>
  <c r="J27" i="472"/>
  <c r="J31" i="472"/>
  <c r="K31" i="470"/>
  <c r="J25" i="472"/>
  <c r="K25" i="470"/>
  <c r="Z20" i="470"/>
  <c r="J39" i="470" s="1"/>
  <c r="J35" i="470"/>
  <c r="Z17" i="472"/>
  <c r="J34" i="470"/>
  <c r="Z16" i="472"/>
  <c r="Y20" i="472"/>
  <c r="J36" i="470"/>
  <c r="Z18" i="472"/>
  <c r="AW10" i="467"/>
  <c r="AX18" i="467"/>
  <c r="BG14" i="467" s="1"/>
  <c r="AX25" i="467"/>
  <c r="BG19" i="467" s="1"/>
  <c r="AW9" i="467"/>
  <c r="AX26" i="467"/>
  <c r="BG20" i="467" s="1"/>
  <c r="AX24" i="467"/>
  <c r="BG18" i="467" s="1"/>
  <c r="AW8" i="467"/>
  <c r="AT9" i="467"/>
  <c r="BP7" i="467" s="1"/>
  <c r="AT8" i="467"/>
  <c r="AX17" i="467"/>
  <c r="BG13" i="467" s="1"/>
  <c r="AT10" i="467"/>
  <c r="AX16" i="467"/>
  <c r="BG12" i="467" s="1"/>
  <c r="K39" i="470" l="1"/>
  <c r="AW34" i="467"/>
  <c r="BP14" i="467"/>
  <c r="AW33" i="467"/>
  <c r="BP13" i="467"/>
  <c r="AT32" i="467"/>
  <c r="BP6" i="467"/>
  <c r="AT34" i="467"/>
  <c r="BP8" i="467"/>
  <c r="AW32" i="467"/>
  <c r="BP12" i="467"/>
  <c r="K34" i="470"/>
  <c r="Z20" i="472"/>
  <c r="J35" i="472"/>
  <c r="J49" i="470"/>
  <c r="J34" i="472"/>
  <c r="J48" i="470"/>
  <c r="J39" i="472"/>
  <c r="J37" i="470"/>
  <c r="J36" i="472"/>
  <c r="J50" i="470"/>
  <c r="AX10" i="467"/>
  <c r="BG8" i="467" s="1"/>
  <c r="AX9" i="467"/>
  <c r="BG7" i="467" s="1"/>
  <c r="AT33" i="467"/>
  <c r="AX8" i="467"/>
  <c r="BG6" i="467" s="1"/>
  <c r="J37" i="472" l="1"/>
  <c r="AE33" i="467"/>
  <c r="AE8" i="467"/>
  <c r="AE32" i="467" s="1"/>
  <c r="AG8" i="467"/>
  <c r="AG32" i="467" s="1"/>
  <c r="AH8" i="467"/>
  <c r="AH32" i="467" s="1"/>
  <c r="AE9" i="467"/>
  <c r="AG9" i="467"/>
  <c r="AG33" i="467" s="1"/>
  <c r="AH9" i="467"/>
  <c r="AH33" i="467" s="1"/>
  <c r="AE10" i="467"/>
  <c r="AE34" i="467" s="1"/>
  <c r="AG10" i="467"/>
  <c r="AG34" i="467" s="1"/>
  <c r="AH10" i="467"/>
  <c r="AH34" i="467" s="1"/>
  <c r="AD9" i="467"/>
  <c r="AD33" i="467" s="1"/>
  <c r="AD10" i="467"/>
  <c r="AD34" i="467" s="1"/>
  <c r="AD8" i="467"/>
  <c r="AD32" i="467" s="1"/>
  <c r="AI17" i="467"/>
  <c r="AI18" i="467"/>
  <c r="AI16" i="467"/>
  <c r="AF17" i="467"/>
  <c r="AF18" i="467"/>
  <c r="AF16" i="467"/>
  <c r="AJ25" i="467"/>
  <c r="AI25" i="467"/>
  <c r="AI9" i="467" s="1"/>
  <c r="AI26" i="467"/>
  <c r="AJ26" i="467" s="1"/>
  <c r="AI24" i="467"/>
  <c r="AJ24" i="467" s="1"/>
  <c r="AF25" i="467"/>
  <c r="AF9" i="467" s="1"/>
  <c r="AF26" i="467"/>
  <c r="AF10" i="467" s="1"/>
  <c r="AF24" i="467"/>
  <c r="AF8" i="467" s="1"/>
  <c r="AI8" i="467" l="1"/>
  <c r="AI10" i="467"/>
  <c r="Z33" i="467"/>
  <c r="Z34" i="467"/>
  <c r="AA32" i="467"/>
  <c r="X34" i="467"/>
  <c r="W9" i="467"/>
  <c r="W33" i="467" s="1"/>
  <c r="X9" i="467"/>
  <c r="X33" i="467" s="1"/>
  <c r="Y9" i="467"/>
  <c r="Z9" i="467"/>
  <c r="AA9" i="467"/>
  <c r="AA33" i="467" s="1"/>
  <c r="W10" i="467"/>
  <c r="W34" i="467" s="1"/>
  <c r="X10" i="467"/>
  <c r="Z10" i="467"/>
  <c r="AA10" i="467"/>
  <c r="AA34" i="467" s="1"/>
  <c r="X8" i="467"/>
  <c r="X32" i="467" s="1"/>
  <c r="Z8" i="467"/>
  <c r="Z32" i="467" s="1"/>
  <c r="AA8" i="467"/>
  <c r="W8" i="467"/>
  <c r="W32" i="467" s="1"/>
  <c r="AB17" i="467"/>
  <c r="AB18" i="467"/>
  <c r="AB16" i="467"/>
  <c r="Y17" i="467"/>
  <c r="Y18" i="467"/>
  <c r="Y16" i="467"/>
  <c r="AB25" i="467"/>
  <c r="AB9" i="467" s="1"/>
  <c r="AB26" i="467"/>
  <c r="AB10" i="467" s="1"/>
  <c r="AB24" i="467"/>
  <c r="AB8" i="467" s="1"/>
  <c r="Y25" i="467"/>
  <c r="Y26" i="467"/>
  <c r="Y10" i="467" s="1"/>
  <c r="Y24" i="467"/>
  <c r="Y8" i="467" s="1"/>
  <c r="P34" i="467" l="1"/>
  <c r="P9" i="467"/>
  <c r="P33" i="467" s="1"/>
  <c r="Q9" i="467"/>
  <c r="Q33" i="467" s="1"/>
  <c r="S9" i="467"/>
  <c r="S33" i="467" s="1"/>
  <c r="T9" i="467"/>
  <c r="T33" i="467" s="1"/>
  <c r="P10" i="467"/>
  <c r="Q10" i="467"/>
  <c r="Q34" i="467" s="1"/>
  <c r="S10" i="467"/>
  <c r="S34" i="467" s="1"/>
  <c r="T10" i="467"/>
  <c r="T34" i="467" s="1"/>
  <c r="Q8" i="467"/>
  <c r="Q32" i="467" s="1"/>
  <c r="S8" i="467"/>
  <c r="S32" i="467" s="1"/>
  <c r="T8" i="467"/>
  <c r="T32" i="467" s="1"/>
  <c r="P8" i="467"/>
  <c r="P32" i="467" s="1"/>
  <c r="U17" i="467"/>
  <c r="U18" i="467"/>
  <c r="U16" i="467"/>
  <c r="R17" i="467"/>
  <c r="R18" i="467"/>
  <c r="R16" i="467"/>
  <c r="U25" i="467"/>
  <c r="U9" i="467" s="1"/>
  <c r="U26" i="467"/>
  <c r="U24" i="467"/>
  <c r="R25" i="467"/>
  <c r="R26" i="467"/>
  <c r="R10" i="467" s="1"/>
  <c r="R24" i="467"/>
  <c r="R8" i="467" s="1"/>
  <c r="R9" i="467" l="1"/>
  <c r="U10" i="467"/>
  <c r="U8" i="467"/>
  <c r="J34" i="467"/>
  <c r="I9" i="467"/>
  <c r="I33" i="467" s="1"/>
  <c r="J9" i="467"/>
  <c r="J33" i="467" s="1"/>
  <c r="L9" i="467"/>
  <c r="L33" i="467" s="1"/>
  <c r="M9" i="467"/>
  <c r="M33" i="467" s="1"/>
  <c r="I10" i="467"/>
  <c r="I34" i="467" s="1"/>
  <c r="J10" i="467"/>
  <c r="L10" i="467"/>
  <c r="L34" i="467" s="1"/>
  <c r="M10" i="467"/>
  <c r="M34" i="467" s="1"/>
  <c r="J8" i="467"/>
  <c r="J32" i="467" s="1"/>
  <c r="L8" i="467"/>
  <c r="L32" i="467" s="1"/>
  <c r="M8" i="467"/>
  <c r="M32" i="467" s="1"/>
  <c r="I8" i="467"/>
  <c r="I32" i="467" s="1"/>
  <c r="O16" i="467"/>
  <c r="N17" i="467"/>
  <c r="N18" i="467"/>
  <c r="N16" i="467"/>
  <c r="K17" i="467"/>
  <c r="K18" i="467"/>
  <c r="K10" i="467" s="1"/>
  <c r="K34" i="467" s="1"/>
  <c r="K16" i="467"/>
  <c r="N25" i="467"/>
  <c r="N26" i="467"/>
  <c r="N10" i="467" s="1"/>
  <c r="N34" i="467" s="1"/>
  <c r="N24" i="467"/>
  <c r="N8" i="467" s="1"/>
  <c r="K25" i="467"/>
  <c r="K9" i="467" s="1"/>
  <c r="K26" i="467"/>
  <c r="K24" i="467"/>
  <c r="K8" i="467" s="1"/>
  <c r="K32" i="467" s="1"/>
  <c r="N9" i="467" l="1"/>
  <c r="O8" i="467"/>
  <c r="N32" i="467"/>
  <c r="E9" i="467"/>
  <c r="E33" i="467" s="1"/>
  <c r="F9" i="467"/>
  <c r="F33" i="467" s="1"/>
  <c r="E10" i="467"/>
  <c r="E34" i="467" s="1"/>
  <c r="F10" i="467"/>
  <c r="F34" i="467" s="1"/>
  <c r="G16" i="467"/>
  <c r="G26" i="467"/>
  <c r="G25" i="467"/>
  <c r="G9" i="467" s="1"/>
  <c r="G24" i="467"/>
  <c r="F8" i="467"/>
  <c r="F32" i="467" s="1"/>
  <c r="E8" i="467"/>
  <c r="E32" i="467" s="1"/>
  <c r="G18" i="467"/>
  <c r="G17" i="467"/>
  <c r="B10" i="467"/>
  <c r="B34" i="467" s="1"/>
  <c r="B8" i="467"/>
  <c r="B32" i="467" s="1"/>
  <c r="B9" i="467"/>
  <c r="B33" i="467" s="1"/>
  <c r="C9" i="467"/>
  <c r="C33" i="467" s="1"/>
  <c r="C10" i="467"/>
  <c r="C34" i="467" s="1"/>
  <c r="C8" i="467"/>
  <c r="C32" i="467" s="1"/>
  <c r="D18" i="467"/>
  <c r="D17" i="467"/>
  <c r="D16" i="467"/>
  <c r="D26" i="467"/>
  <c r="D25" i="467"/>
  <c r="D9" i="467" s="1"/>
  <c r="D33" i="467" s="1"/>
  <c r="D24" i="467"/>
  <c r="D8" i="467" l="1"/>
  <c r="D32" i="467" s="1"/>
  <c r="D10" i="467"/>
  <c r="D34" i="467" s="1"/>
  <c r="G8" i="467"/>
  <c r="H8" i="467" s="1"/>
  <c r="H24" i="467"/>
  <c r="G10" i="467"/>
  <c r="G34" i="467" s="1"/>
  <c r="H16" i="467"/>
  <c r="B9" i="447"/>
  <c r="C9" i="447"/>
  <c r="C8" i="447"/>
  <c r="C7" i="447"/>
  <c r="E7" i="447"/>
  <c r="G7" i="447"/>
  <c r="B8" i="447"/>
  <c r="B7" i="447"/>
  <c r="D16" i="447"/>
  <c r="D15" i="447"/>
  <c r="D14" i="447"/>
  <c r="D23" i="447"/>
  <c r="D9" i="447" s="1"/>
  <c r="D22" i="447"/>
  <c r="D8" i="447" s="1"/>
  <c r="D21" i="447"/>
  <c r="D7" i="447" s="1"/>
  <c r="G16" i="447"/>
  <c r="G15" i="447"/>
  <c r="G14" i="447"/>
  <c r="G23" i="447"/>
  <c r="G9" i="447" s="1"/>
  <c r="G22" i="447"/>
  <c r="G8" i="447" s="1"/>
  <c r="G21" i="447"/>
  <c r="F9" i="447"/>
  <c r="E9" i="447"/>
  <c r="F8" i="447"/>
  <c r="E8" i="447"/>
  <c r="F7" i="447"/>
  <c r="J16" i="447"/>
  <c r="J15" i="447"/>
  <c r="J14" i="447"/>
  <c r="J23" i="447"/>
  <c r="J9" i="447" s="1"/>
  <c r="J22" i="447"/>
  <c r="J21" i="447"/>
  <c r="M21" i="447"/>
  <c r="M7" i="447" s="1"/>
  <c r="I9" i="447"/>
  <c r="H9" i="447"/>
  <c r="I8" i="447"/>
  <c r="H8" i="447"/>
  <c r="I7" i="447"/>
  <c r="H7" i="447"/>
  <c r="K7" i="447"/>
  <c r="K8" i="447"/>
  <c r="L8" i="447"/>
  <c r="K9" i="447"/>
  <c r="L9" i="447"/>
  <c r="L7" i="447"/>
  <c r="M16" i="447"/>
  <c r="M15" i="447"/>
  <c r="M14" i="447"/>
  <c r="M23" i="447"/>
  <c r="M22" i="447"/>
  <c r="M8" i="447" s="1"/>
  <c r="N7" i="447"/>
  <c r="P16" i="447"/>
  <c r="P15" i="447"/>
  <c r="P14" i="447"/>
  <c r="P23" i="447"/>
  <c r="P22" i="447"/>
  <c r="P21" i="447"/>
  <c r="R9" i="447"/>
  <c r="Q9" i="447"/>
  <c r="R8" i="447"/>
  <c r="Q8" i="447"/>
  <c r="S8" i="447" s="1"/>
  <c r="R7" i="447"/>
  <c r="S21" i="447"/>
  <c r="S16" i="447"/>
  <c r="S15" i="447"/>
  <c r="S22" i="447"/>
  <c r="S23" i="447"/>
  <c r="G32" i="467" l="1"/>
  <c r="J8" i="447"/>
  <c r="P9" i="447"/>
  <c r="S9" i="447"/>
  <c r="J7" i="447"/>
  <c r="M9" i="447"/>
  <c r="E18" i="287"/>
  <c r="J10" i="287" l="1"/>
  <c r="K10" i="287"/>
  <c r="L10" i="287"/>
  <c r="J11" i="287"/>
  <c r="K11" i="287"/>
  <c r="L11" i="287"/>
  <c r="J12" i="287"/>
  <c r="K12" i="287"/>
  <c r="L12" i="287"/>
  <c r="K9" i="287"/>
  <c r="L9" i="287"/>
  <c r="M9" i="287"/>
  <c r="E13" i="287"/>
  <c r="R5" i="287" s="1"/>
  <c r="D13" i="287"/>
  <c r="Q5" i="287" s="1"/>
  <c r="C13" i="287"/>
  <c r="F12" i="287"/>
  <c r="M12" i="287" s="1"/>
  <c r="F11" i="287"/>
  <c r="M11" i="287" s="1"/>
  <c r="F10" i="287"/>
  <c r="M10" i="287" s="1"/>
  <c r="I4" i="537"/>
  <c r="I35" i="479"/>
  <c r="C25" i="479"/>
  <c r="W17" i="479"/>
  <c r="U18" i="473"/>
  <c r="U17" i="473"/>
  <c r="I46" i="469"/>
  <c r="I46" i="473" s="1"/>
  <c r="I46" i="479" s="1"/>
  <c r="I27" i="482" s="1"/>
  <c r="U20" i="473" l="1"/>
  <c r="K35" i="479"/>
  <c r="L35" i="479"/>
  <c r="F13" i="287"/>
  <c r="S5" i="287" s="1"/>
  <c r="M8" i="496" l="1"/>
  <c r="M5" i="496"/>
  <c r="AA25" i="503" l="1"/>
  <c r="AA24" i="503"/>
  <c r="AA23" i="503"/>
  <c r="W24" i="503"/>
  <c r="W25" i="503"/>
  <c r="T24" i="503"/>
  <c r="T25" i="503"/>
  <c r="Q24" i="503"/>
  <c r="Q25" i="503"/>
  <c r="W23" i="503"/>
  <c r="T23" i="503"/>
  <c r="Q23" i="503"/>
  <c r="AA15" i="503"/>
  <c r="M25" i="503"/>
  <c r="L25" i="503"/>
  <c r="Z25" i="503" s="1"/>
  <c r="L24" i="503"/>
  <c r="Z24" i="503" s="1"/>
  <c r="M24" i="503"/>
  <c r="L23" i="503"/>
  <c r="Z23" i="503" s="1"/>
  <c r="M23" i="503"/>
  <c r="P24" i="503" l="1"/>
  <c r="P25" i="503"/>
  <c r="P23" i="503"/>
  <c r="AA26" i="503"/>
  <c r="Z26" i="503"/>
  <c r="X26" i="503"/>
  <c r="W26" i="503"/>
  <c r="U26" i="503"/>
  <c r="T26" i="503"/>
  <c r="R26" i="503"/>
  <c r="Q26" i="503"/>
  <c r="AB25" i="503"/>
  <c r="Y25" i="503"/>
  <c r="V25" i="503"/>
  <c r="S25" i="503"/>
  <c r="AB24" i="503"/>
  <c r="Y24" i="503"/>
  <c r="V24" i="503"/>
  <c r="S24" i="503"/>
  <c r="AB23" i="503"/>
  <c r="Y23" i="503"/>
  <c r="V23" i="503"/>
  <c r="S23" i="503"/>
  <c r="M26" i="503"/>
  <c r="L26" i="503"/>
  <c r="J26" i="503"/>
  <c r="I26" i="503"/>
  <c r="G26" i="503"/>
  <c r="F26" i="503"/>
  <c r="D26" i="503"/>
  <c r="C26" i="503"/>
  <c r="N25" i="503"/>
  <c r="K25" i="503"/>
  <c r="H25" i="503"/>
  <c r="E25" i="503"/>
  <c r="N24" i="503"/>
  <c r="K24" i="503"/>
  <c r="H24" i="503"/>
  <c r="E24" i="503"/>
  <c r="N23" i="503"/>
  <c r="K23" i="503"/>
  <c r="H23" i="503"/>
  <c r="E23" i="503"/>
  <c r="U21" i="507"/>
  <c r="BM10" i="484"/>
  <c r="BN10" i="484" s="1"/>
  <c r="BM13" i="484"/>
  <c r="BN13" i="484" s="1"/>
  <c r="BE10" i="484"/>
  <c r="BF10" i="484" s="1"/>
  <c r="BE13" i="484"/>
  <c r="BF13" i="484" s="1"/>
  <c r="AO10" i="484"/>
  <c r="AO12" i="484"/>
  <c r="AO13" i="484"/>
  <c r="AO15" i="484"/>
  <c r="AO16" i="484"/>
  <c r="AO9" i="484"/>
  <c r="AG16" i="484"/>
  <c r="AG12" i="484"/>
  <c r="AG13" i="484"/>
  <c r="AG15" i="484"/>
  <c r="AG10" i="484"/>
  <c r="Y10" i="484"/>
  <c r="Y12" i="484"/>
  <c r="AW12" i="484" s="1"/>
  <c r="Y13" i="484"/>
  <c r="BU13" i="484" s="1"/>
  <c r="BV13" i="484" s="1"/>
  <c r="Y15" i="484"/>
  <c r="AW15" i="484" s="1"/>
  <c r="Y16" i="484"/>
  <c r="AW16" i="484" s="1"/>
  <c r="AW9" i="484"/>
  <c r="X9" i="484"/>
  <c r="Q21" i="484"/>
  <c r="Q20" i="484"/>
  <c r="Q19" i="484"/>
  <c r="AO19" i="484" s="1"/>
  <c r="I21" i="484"/>
  <c r="I20" i="484"/>
  <c r="H19" i="484"/>
  <c r="F38" i="517"/>
  <c r="I11" i="547"/>
  <c r="H7" i="548"/>
  <c r="C7" i="548" s="1"/>
  <c r="H8" i="548"/>
  <c r="E8" i="548" s="1"/>
  <c r="H9" i="548"/>
  <c r="G9" i="548" s="1"/>
  <c r="H6" i="548"/>
  <c r="C6" i="548" s="1"/>
  <c r="C13" i="491"/>
  <c r="D13" i="491"/>
  <c r="B18" i="547"/>
  <c r="H11" i="547"/>
  <c r="G11" i="547"/>
  <c r="F11" i="547"/>
  <c r="E11" i="547"/>
  <c r="D11" i="547"/>
  <c r="C11" i="547"/>
  <c r="B11" i="547"/>
  <c r="O11" i="547"/>
  <c r="N11" i="547"/>
  <c r="M11" i="547"/>
  <c r="L11" i="547"/>
  <c r="K11" i="547"/>
  <c r="J11" i="547"/>
  <c r="F13" i="512"/>
  <c r="G13" i="512"/>
  <c r="H13" i="512"/>
  <c r="C8" i="548"/>
  <c r="P23" i="528"/>
  <c r="O23" i="528"/>
  <c r="N22" i="528"/>
  <c r="M22" i="528"/>
  <c r="L22" i="528"/>
  <c r="I23" i="528"/>
  <c r="H23" i="528"/>
  <c r="O6" i="525"/>
  <c r="O8" i="525"/>
  <c r="O9" i="525"/>
  <c r="O11" i="525"/>
  <c r="O12" i="525"/>
  <c r="X6" i="525"/>
  <c r="X8" i="525"/>
  <c r="X9" i="525"/>
  <c r="X11" i="525"/>
  <c r="X12" i="525"/>
  <c r="T14" i="525"/>
  <c r="S14" i="525"/>
  <c r="U8" i="525"/>
  <c r="U9" i="525"/>
  <c r="U11" i="525"/>
  <c r="U12" i="525"/>
  <c r="Q33" i="525"/>
  <c r="O42" i="525"/>
  <c r="Q42" i="525" s="1"/>
  <c r="P42" i="525"/>
  <c r="Q47" i="525"/>
  <c r="Q53" i="525"/>
  <c r="Q54" i="525"/>
  <c r="Q50" i="525"/>
  <c r="O56" i="525"/>
  <c r="P56" i="525"/>
  <c r="M70" i="525"/>
  <c r="L70" i="525"/>
  <c r="N64" i="525"/>
  <c r="N68" i="525"/>
  <c r="N67" i="525"/>
  <c r="N61" i="525"/>
  <c r="J70" i="525"/>
  <c r="I70" i="525"/>
  <c r="K64" i="525"/>
  <c r="K68" i="525"/>
  <c r="K67" i="525"/>
  <c r="K61" i="525"/>
  <c r="N89" i="525"/>
  <c r="N95" i="525"/>
  <c r="N96" i="525"/>
  <c r="N92" i="525"/>
  <c r="L98" i="525"/>
  <c r="M98" i="525"/>
  <c r="N75" i="525"/>
  <c r="N81" i="525"/>
  <c r="N82" i="525"/>
  <c r="N78" i="525"/>
  <c r="L84" i="525"/>
  <c r="M84" i="525"/>
  <c r="K23" i="528"/>
  <c r="J23" i="528"/>
  <c r="G23" i="528"/>
  <c r="F23" i="528"/>
  <c r="E23" i="528"/>
  <c r="D23" i="528"/>
  <c r="N21" i="528"/>
  <c r="M21" i="528"/>
  <c r="L21" i="528"/>
  <c r="N20" i="528"/>
  <c r="N23" i="528" s="1"/>
  <c r="M20" i="528"/>
  <c r="L20" i="528"/>
  <c r="N19" i="528"/>
  <c r="M19" i="528"/>
  <c r="L19" i="528"/>
  <c r="N23" i="527"/>
  <c r="M23" i="527"/>
  <c r="L23" i="527"/>
  <c r="N22" i="527"/>
  <c r="M22" i="527"/>
  <c r="L22" i="527"/>
  <c r="N21" i="527"/>
  <c r="M21" i="527"/>
  <c r="L21" i="527"/>
  <c r="M20" i="527"/>
  <c r="L20" i="527"/>
  <c r="P24" i="527"/>
  <c r="O24" i="527"/>
  <c r="K24" i="527"/>
  <c r="J24" i="527"/>
  <c r="I24" i="527"/>
  <c r="H24" i="527"/>
  <c r="G24" i="527"/>
  <c r="F24" i="527"/>
  <c r="E24" i="527"/>
  <c r="D24" i="527"/>
  <c r="L139" i="498"/>
  <c r="L83" i="498"/>
  <c r="L34" i="498"/>
  <c r="J215" i="497"/>
  <c r="X7" i="497" s="1"/>
  <c r="J129" i="497"/>
  <c r="X6" i="497" s="1"/>
  <c r="J54" i="497"/>
  <c r="X5" i="497" s="1"/>
  <c r="G83" i="498"/>
  <c r="U7" i="498" s="1"/>
  <c r="H22" i="493"/>
  <c r="H23" i="493"/>
  <c r="H24" i="493"/>
  <c r="H25" i="493"/>
  <c r="H17" i="493"/>
  <c r="H9" i="493"/>
  <c r="AP6" i="337"/>
  <c r="U5" i="532"/>
  <c r="AJ5" i="424"/>
  <c r="AJ6" i="424"/>
  <c r="AJ7" i="424"/>
  <c r="AJ8" i="424"/>
  <c r="AI9" i="424"/>
  <c r="AJ10" i="424"/>
  <c r="AJ11" i="424"/>
  <c r="AJ12" i="424"/>
  <c r="AJ13" i="424"/>
  <c r="AH14" i="424"/>
  <c r="AI14" i="424"/>
  <c r="AJ15" i="424"/>
  <c r="AX15" i="424" s="1"/>
  <c r="AJ16" i="424"/>
  <c r="AX16" i="424" s="1"/>
  <c r="AJ17" i="424"/>
  <c r="AJ18" i="424"/>
  <c r="AH19" i="424"/>
  <c r="AI19" i="424"/>
  <c r="H26" i="493"/>
  <c r="AQ6" i="337"/>
  <c r="M9" i="496"/>
  <c r="M7" i="496"/>
  <c r="M6" i="496"/>
  <c r="L9" i="496"/>
  <c r="L8" i="496"/>
  <c r="L7" i="496"/>
  <c r="M12" i="486"/>
  <c r="G9" i="486"/>
  <c r="H9" i="486"/>
  <c r="I13" i="486"/>
  <c r="O7" i="534" s="1"/>
  <c r="N7" i="534" s="1"/>
  <c r="I7" i="486"/>
  <c r="I23" i="486" s="1"/>
  <c r="T13" i="486" s="1"/>
  <c r="I8" i="486"/>
  <c r="I16" i="486" s="1"/>
  <c r="T10" i="486" s="1"/>
  <c r="I6" i="486"/>
  <c r="I14" i="486" s="1"/>
  <c r="T8" i="486" s="1"/>
  <c r="I21" i="486"/>
  <c r="V5" i="295"/>
  <c r="V6" i="295"/>
  <c r="V7" i="295"/>
  <c r="T8" i="295"/>
  <c r="U8" i="295"/>
  <c r="Z8" i="422"/>
  <c r="AA8" i="422"/>
  <c r="AC8" i="422"/>
  <c r="AP7" i="337"/>
  <c r="AQ7" i="337" s="1"/>
  <c r="AP8" i="337"/>
  <c r="AQ8" i="337" s="1"/>
  <c r="AL9" i="337"/>
  <c r="AM9" i="337"/>
  <c r="AN9" i="337"/>
  <c r="AO9" i="337"/>
  <c r="U6" i="532"/>
  <c r="U7" i="532"/>
  <c r="H8" i="532"/>
  <c r="I8" i="532"/>
  <c r="J8" i="532"/>
  <c r="V8" i="295"/>
  <c r="U9" i="295" s="1"/>
  <c r="Q92" i="498"/>
  <c r="Q89" i="498"/>
  <c r="O147" i="497"/>
  <c r="M12" i="488"/>
  <c r="I8" i="424"/>
  <c r="Q123" i="498"/>
  <c r="O163" i="497"/>
  <c r="U14" i="513"/>
  <c r="W8" i="513"/>
  <c r="W9" i="513"/>
  <c r="W12" i="513"/>
  <c r="W5" i="513"/>
  <c r="W6" i="513"/>
  <c r="R7" i="480"/>
  <c r="P8" i="475"/>
  <c r="P9" i="475"/>
  <c r="P7" i="475"/>
  <c r="H8" i="475"/>
  <c r="H9" i="475"/>
  <c r="H7" i="475"/>
  <c r="AL20" i="452"/>
  <c r="AT54" i="452"/>
  <c r="AT53" i="452"/>
  <c r="AT51" i="452"/>
  <c r="AT49" i="452"/>
  <c r="AP48" i="452"/>
  <c r="AQ48" i="452"/>
  <c r="AR48" i="452"/>
  <c r="AS48" i="452"/>
  <c r="AT48" i="452"/>
  <c r="AE48" i="452"/>
  <c r="AF48" i="452"/>
  <c r="AG48" i="452"/>
  <c r="AH48" i="452"/>
  <c r="AI48" i="452"/>
  <c r="AD48" i="452"/>
  <c r="X48" i="452"/>
  <c r="Y48" i="452"/>
  <c r="Z48" i="452"/>
  <c r="W48" i="452"/>
  <c r="T48" i="452"/>
  <c r="P48" i="452"/>
  <c r="Q48" i="452"/>
  <c r="R48" i="452"/>
  <c r="S48" i="452"/>
  <c r="O48" i="452"/>
  <c r="I48" i="452"/>
  <c r="H48" i="452"/>
  <c r="G48" i="452"/>
  <c r="F48" i="452"/>
  <c r="E48" i="452"/>
  <c r="AL33" i="452"/>
  <c r="Y49" i="452"/>
  <c r="AA49" i="452"/>
  <c r="Y51" i="452"/>
  <c r="AJ74" i="452"/>
  <c r="AJ64" i="452"/>
  <c r="AJ50" i="452"/>
  <c r="I36" i="452"/>
  <c r="AJ32" i="452"/>
  <c r="AJ15" i="452"/>
  <c r="AJ16" i="452"/>
  <c r="AJ17" i="452"/>
  <c r="AJ18" i="452"/>
  <c r="AJ19" i="452"/>
  <c r="AJ20" i="452"/>
  <c r="AA74" i="452"/>
  <c r="AA75" i="452" s="1"/>
  <c r="AA63" i="452"/>
  <c r="AA33" i="452"/>
  <c r="AA18" i="452"/>
  <c r="AA19" i="452"/>
  <c r="U74" i="452"/>
  <c r="U75" i="452" s="1"/>
  <c r="U64" i="452"/>
  <c r="U50" i="452"/>
  <c r="U31" i="452"/>
  <c r="T17" i="452"/>
  <c r="U16" i="452"/>
  <c r="U15" i="452"/>
  <c r="L74" i="452"/>
  <c r="H17" i="452"/>
  <c r="L15" i="452"/>
  <c r="L16" i="452"/>
  <c r="J15" i="452"/>
  <c r="J74" i="452"/>
  <c r="J78" i="452" s="1"/>
  <c r="U51" i="452"/>
  <c r="AJ31" i="452"/>
  <c r="AJ36" i="452"/>
  <c r="AA32" i="452"/>
  <c r="U34" i="452"/>
  <c r="AA31" i="452"/>
  <c r="AA36" i="452"/>
  <c r="AA53" i="452"/>
  <c r="AA35" i="452"/>
  <c r="AA52" i="452"/>
  <c r="AA37" i="452"/>
  <c r="AA34" i="452"/>
  <c r="AA51" i="452"/>
  <c r="J49" i="452"/>
  <c r="I35" i="452"/>
  <c r="I37" i="452"/>
  <c r="I31" i="452"/>
  <c r="J35" i="452"/>
  <c r="J20" i="452"/>
  <c r="J18" i="452"/>
  <c r="I17" i="452"/>
  <c r="I16" i="452"/>
  <c r="I15" i="452"/>
  <c r="V13" i="472"/>
  <c r="U13" i="472"/>
  <c r="V12" i="472"/>
  <c r="V10" i="472"/>
  <c r="V9" i="472"/>
  <c r="U9" i="472"/>
  <c r="V7" i="472"/>
  <c r="U7" i="472"/>
  <c r="V6" i="472"/>
  <c r="U6" i="472"/>
  <c r="R6" i="472"/>
  <c r="C10" i="296"/>
  <c r="X8" i="296"/>
  <c r="X9" i="296"/>
  <c r="P10" i="296"/>
  <c r="I36" i="470"/>
  <c r="I35" i="470"/>
  <c r="I27" i="470"/>
  <c r="K27" i="470" s="1"/>
  <c r="I28" i="470"/>
  <c r="K28" i="470" s="1"/>
  <c r="I30" i="470"/>
  <c r="K30" i="470" s="1"/>
  <c r="J54" i="452"/>
  <c r="J50" i="452"/>
  <c r="J52" i="452"/>
  <c r="J34" i="452"/>
  <c r="J53" i="452"/>
  <c r="J19" i="452"/>
  <c r="P9" i="481"/>
  <c r="P8" i="481"/>
  <c r="P7" i="481"/>
  <c r="H9" i="481"/>
  <c r="H8" i="481"/>
  <c r="H7" i="481"/>
  <c r="V14" i="478"/>
  <c r="U14" i="478"/>
  <c r="V13" i="478"/>
  <c r="V11" i="478"/>
  <c r="V10" i="478"/>
  <c r="U10" i="478"/>
  <c r="V8" i="478"/>
  <c r="U8" i="478"/>
  <c r="V7" i="478"/>
  <c r="T7" i="478"/>
  <c r="X14" i="483"/>
  <c r="X13" i="483"/>
  <c r="X11" i="483"/>
  <c r="X10" i="483"/>
  <c r="X8" i="483"/>
  <c r="X7" i="483"/>
  <c r="H16" i="483"/>
  <c r="I18" i="482"/>
  <c r="I32" i="482" s="1"/>
  <c r="I17" i="482"/>
  <c r="I5" i="537" s="1"/>
  <c r="H6" i="482"/>
  <c r="H16" i="482" s="1"/>
  <c r="K16" i="482" s="1"/>
  <c r="X14" i="480"/>
  <c r="X13" i="480"/>
  <c r="X11" i="480"/>
  <c r="X10" i="480"/>
  <c r="X8" i="480"/>
  <c r="X7" i="480"/>
  <c r="X16" i="480"/>
  <c r="I38" i="479"/>
  <c r="H38" i="479"/>
  <c r="H40" i="479" s="1"/>
  <c r="L40" i="479" s="1"/>
  <c r="I37" i="479"/>
  <c r="I36" i="479"/>
  <c r="I49" i="479"/>
  <c r="G37" i="479"/>
  <c r="G51" i="479" s="1"/>
  <c r="H37" i="479"/>
  <c r="H51" i="479" s="1"/>
  <c r="I32" i="479"/>
  <c r="K32" i="479" s="1"/>
  <c r="H25" i="479"/>
  <c r="L25" i="479" s="1"/>
  <c r="W19" i="479"/>
  <c r="W18" i="479"/>
  <c r="X10" i="476"/>
  <c r="X9" i="476"/>
  <c r="H11" i="476"/>
  <c r="H25" i="473"/>
  <c r="V18" i="473"/>
  <c r="V20" i="473" s="1"/>
  <c r="I28" i="473"/>
  <c r="K28" i="473" s="1"/>
  <c r="I29" i="473"/>
  <c r="K29" i="473" s="1"/>
  <c r="X9" i="471"/>
  <c r="X8" i="471"/>
  <c r="X7" i="471"/>
  <c r="H10" i="475"/>
  <c r="I30" i="482"/>
  <c r="H40" i="469"/>
  <c r="H52" i="469" s="1"/>
  <c r="V18" i="472"/>
  <c r="V17" i="478"/>
  <c r="U17" i="472"/>
  <c r="I26" i="469"/>
  <c r="I32" i="469"/>
  <c r="M10" i="488"/>
  <c r="Q28" i="525"/>
  <c r="P28" i="525"/>
  <c r="N28" i="525"/>
  <c r="M28" i="525"/>
  <c r="R26" i="525"/>
  <c r="R25" i="525"/>
  <c r="O25" i="525"/>
  <c r="R22" i="525"/>
  <c r="O22" i="525"/>
  <c r="R19" i="525"/>
  <c r="O19" i="525"/>
  <c r="W14" i="525"/>
  <c r="V14" i="525"/>
  <c r="X5" i="525"/>
  <c r="B8" i="513"/>
  <c r="B11" i="513"/>
  <c r="B12" i="513"/>
  <c r="B5" i="513"/>
  <c r="K8" i="499"/>
  <c r="K7" i="499"/>
  <c r="Q9" i="498"/>
  <c r="M11" i="488"/>
  <c r="B11" i="469"/>
  <c r="B10" i="473" s="1"/>
  <c r="B8" i="469"/>
  <c r="B7" i="472" s="1"/>
  <c r="B7" i="473" s="1"/>
  <c r="O10" i="296"/>
  <c r="BO5" i="467"/>
  <c r="AM33" i="467"/>
  <c r="AP33" i="467"/>
  <c r="AM34" i="467"/>
  <c r="AM32" i="467"/>
  <c r="AF32" i="467"/>
  <c r="AQ18" i="467"/>
  <c r="BF14" i="467" s="1"/>
  <c r="AQ17" i="467"/>
  <c r="BF13" i="467" s="1"/>
  <c r="AQ16" i="467"/>
  <c r="BF12" i="467" s="1"/>
  <c r="AQ8" i="467"/>
  <c r="BF6" i="467" s="1"/>
  <c r="AQ10" i="467"/>
  <c r="BF8" i="467" s="1"/>
  <c r="AQ9" i="467"/>
  <c r="BF7" i="467" s="1"/>
  <c r="BN6" i="467"/>
  <c r="Q14" i="447"/>
  <c r="Z17" i="503"/>
  <c r="H15" i="503"/>
  <c r="J5" i="499"/>
  <c r="G25" i="493"/>
  <c r="F25" i="493"/>
  <c r="E25" i="493"/>
  <c r="D25" i="493"/>
  <c r="C25" i="493"/>
  <c r="G24" i="493"/>
  <c r="F24" i="493"/>
  <c r="E24" i="493"/>
  <c r="D24" i="493"/>
  <c r="C24" i="493"/>
  <c r="G23" i="493"/>
  <c r="F23" i="493"/>
  <c r="E23" i="493"/>
  <c r="D23" i="493"/>
  <c r="C23" i="493"/>
  <c r="G22" i="493"/>
  <c r="F22" i="493"/>
  <c r="E22" i="493"/>
  <c r="D22" i="493"/>
  <c r="C22" i="493"/>
  <c r="G17" i="493"/>
  <c r="F17" i="493"/>
  <c r="E17" i="493"/>
  <c r="E26" i="493" s="1"/>
  <c r="D17" i="493"/>
  <c r="C17" i="493"/>
  <c r="G9" i="493"/>
  <c r="F9" i="493"/>
  <c r="E9" i="493"/>
  <c r="D9" i="493"/>
  <c r="D26" i="493" s="1"/>
  <c r="C9" i="493"/>
  <c r="S10" i="287"/>
  <c r="R10" i="287"/>
  <c r="Q10" i="287"/>
  <c r="P10" i="287"/>
  <c r="R6" i="287"/>
  <c r="D18" i="287"/>
  <c r="C18" i="287"/>
  <c r="S9" i="287"/>
  <c r="R9" i="287"/>
  <c r="Q9" i="287"/>
  <c r="P9" i="287"/>
  <c r="M17" i="287"/>
  <c r="F17" i="287"/>
  <c r="S8" i="287"/>
  <c r="R8" i="287"/>
  <c r="Q8" i="287"/>
  <c r="P8" i="287"/>
  <c r="M16" i="287"/>
  <c r="F16" i="287"/>
  <c r="S7" i="287"/>
  <c r="R7" i="287"/>
  <c r="Q7" i="287"/>
  <c r="P7" i="287"/>
  <c r="M15" i="287"/>
  <c r="F15" i="287"/>
  <c r="Q6" i="287"/>
  <c r="M14" i="287"/>
  <c r="F14" i="287"/>
  <c r="M9" i="488"/>
  <c r="M8" i="488"/>
  <c r="M7" i="488"/>
  <c r="M6" i="488"/>
  <c r="M5" i="488"/>
  <c r="I215" i="497"/>
  <c r="W7" i="497" s="1"/>
  <c r="H215" i="497"/>
  <c r="V7" i="497" s="1"/>
  <c r="G215" i="497"/>
  <c r="U7" i="497" s="1"/>
  <c r="F215" i="497"/>
  <c r="T7" i="497" s="1"/>
  <c r="E215" i="497"/>
  <c r="S7" i="497" s="1"/>
  <c r="O209" i="497"/>
  <c r="P204" i="497"/>
  <c r="O187" i="497"/>
  <c r="O181" i="497"/>
  <c r="O180" i="497"/>
  <c r="O178" i="497"/>
  <c r="O171" i="497"/>
  <c r="O157" i="497"/>
  <c r="O155" i="497"/>
  <c r="O150" i="497"/>
  <c r="O149" i="497"/>
  <c r="O146" i="497"/>
  <c r="O143" i="497"/>
  <c r="O142" i="497"/>
  <c r="O140" i="497"/>
  <c r="O139" i="497"/>
  <c r="P138" i="497"/>
  <c r="O133" i="497"/>
  <c r="O130" i="497"/>
  <c r="I129" i="497"/>
  <c r="W6" i="497" s="1"/>
  <c r="H129" i="497"/>
  <c r="V6" i="497" s="1"/>
  <c r="G129" i="497"/>
  <c r="U6" i="497" s="1"/>
  <c r="F129" i="497"/>
  <c r="T6" i="497" s="1"/>
  <c r="E129" i="497"/>
  <c r="S6" i="497" s="1"/>
  <c r="P90" i="497"/>
  <c r="P65" i="497"/>
  <c r="P62" i="497"/>
  <c r="I54" i="497"/>
  <c r="W5" i="497" s="1"/>
  <c r="H54" i="497"/>
  <c r="V5" i="497" s="1"/>
  <c r="G54" i="497"/>
  <c r="U5" i="497" s="1"/>
  <c r="F54" i="497"/>
  <c r="T5" i="497" s="1"/>
  <c r="E54" i="497"/>
  <c r="S5" i="497" s="1"/>
  <c r="O53" i="497"/>
  <c r="P52" i="497"/>
  <c r="O51" i="497"/>
  <c r="P50" i="497"/>
  <c r="O49" i="497"/>
  <c r="P48" i="497"/>
  <c r="O47" i="497"/>
  <c r="P46" i="497"/>
  <c r="O45" i="497"/>
  <c r="P44" i="497"/>
  <c r="O43" i="497"/>
  <c r="P42" i="497"/>
  <c r="O41" i="497"/>
  <c r="P36" i="497"/>
  <c r="O35" i="497"/>
  <c r="P34" i="497"/>
  <c r="O33" i="497"/>
  <c r="O29" i="497"/>
  <c r="O28" i="497"/>
  <c r="P27" i="497"/>
  <c r="O26" i="497"/>
  <c r="O23" i="497"/>
  <c r="O20" i="497"/>
  <c r="P19" i="497"/>
  <c r="O18" i="497"/>
  <c r="P12" i="497"/>
  <c r="O11" i="497"/>
  <c r="P10" i="497"/>
  <c r="O9" i="497"/>
  <c r="P8" i="497"/>
  <c r="O7" i="497"/>
  <c r="P6" i="497"/>
  <c r="O5" i="497"/>
  <c r="H24" i="486"/>
  <c r="S14" i="486" s="1"/>
  <c r="G24" i="486"/>
  <c r="F24" i="486"/>
  <c r="E24" i="486"/>
  <c r="D24" i="486"/>
  <c r="H23" i="486"/>
  <c r="S13" i="486" s="1"/>
  <c r="G23" i="486"/>
  <c r="F23" i="486"/>
  <c r="E23" i="486"/>
  <c r="D23" i="486"/>
  <c r="H22" i="486"/>
  <c r="G22" i="486"/>
  <c r="F22" i="486"/>
  <c r="E22" i="486"/>
  <c r="D22" i="486"/>
  <c r="H21" i="486"/>
  <c r="G21" i="486"/>
  <c r="G25" i="486" s="1"/>
  <c r="F21" i="486"/>
  <c r="E21" i="486"/>
  <c r="E25" i="486" s="1"/>
  <c r="D21" i="486"/>
  <c r="D25" i="486" s="1"/>
  <c r="H16" i="486"/>
  <c r="G16" i="486"/>
  <c r="F16" i="486"/>
  <c r="E16" i="486"/>
  <c r="D16" i="486"/>
  <c r="H15" i="486"/>
  <c r="S9" i="486" s="1"/>
  <c r="G15" i="486"/>
  <c r="F15" i="486"/>
  <c r="E15" i="486"/>
  <c r="D15" i="486"/>
  <c r="H14" i="486"/>
  <c r="G14" i="486"/>
  <c r="F14" i="486"/>
  <c r="E14" i="486"/>
  <c r="D14" i="486"/>
  <c r="H13" i="486"/>
  <c r="H17" i="486" s="1"/>
  <c r="S11" i="486" s="1"/>
  <c r="G13" i="486"/>
  <c r="G17" i="486"/>
  <c r="F13" i="486"/>
  <c r="E13" i="486"/>
  <c r="D13" i="486"/>
  <c r="S10" i="486"/>
  <c r="F9" i="486"/>
  <c r="E9" i="486"/>
  <c r="D9" i="486"/>
  <c r="S8" i="486"/>
  <c r="X18" i="503"/>
  <c r="Y18" i="503" s="1"/>
  <c r="W18" i="503"/>
  <c r="U18" i="503"/>
  <c r="T18" i="503"/>
  <c r="R18" i="503"/>
  <c r="Q18" i="503"/>
  <c r="J18" i="503"/>
  <c r="I18" i="503"/>
  <c r="G18" i="503"/>
  <c r="F18" i="503"/>
  <c r="D18" i="503"/>
  <c r="C18" i="503"/>
  <c r="AA17" i="503"/>
  <c r="AA18" i="503" s="1"/>
  <c r="Y17" i="503"/>
  <c r="V17" i="503"/>
  <c r="S17" i="503"/>
  <c r="M17" i="503"/>
  <c r="N17" i="503" s="1"/>
  <c r="L17" i="503"/>
  <c r="K17" i="503"/>
  <c r="H17" i="503"/>
  <c r="E17" i="503"/>
  <c r="AA16" i="503"/>
  <c r="Z16" i="503"/>
  <c r="AB16" i="503" s="1"/>
  <c r="Y16" i="503"/>
  <c r="V16" i="503"/>
  <c r="S16" i="503"/>
  <c r="M16" i="503"/>
  <c r="L16" i="503"/>
  <c r="K16" i="503"/>
  <c r="H16" i="503"/>
  <c r="E16" i="503"/>
  <c r="Z15" i="503"/>
  <c r="Y15" i="503"/>
  <c r="V15" i="503"/>
  <c r="S15" i="503"/>
  <c r="L15" i="503"/>
  <c r="N15" i="503" s="1"/>
  <c r="K15" i="503"/>
  <c r="E15" i="503"/>
  <c r="X10" i="503"/>
  <c r="W10" i="503"/>
  <c r="U10" i="503"/>
  <c r="T10" i="503"/>
  <c r="R10" i="503"/>
  <c r="Q10" i="503"/>
  <c r="J10" i="503"/>
  <c r="I10" i="503"/>
  <c r="G10" i="503"/>
  <c r="H10" i="503" s="1"/>
  <c r="F10" i="503"/>
  <c r="D10" i="503"/>
  <c r="C10" i="503"/>
  <c r="AA9" i="503"/>
  <c r="Z9" i="503"/>
  <c r="Y9" i="503"/>
  <c r="V9" i="503"/>
  <c r="S9" i="503"/>
  <c r="M9" i="503"/>
  <c r="L9" i="503"/>
  <c r="N9" i="503" s="1"/>
  <c r="K9" i="503"/>
  <c r="H9" i="503"/>
  <c r="E9" i="503"/>
  <c r="AA8" i="503"/>
  <c r="AB8" i="503" s="1"/>
  <c r="Z8" i="503"/>
  <c r="Y8" i="503"/>
  <c r="V8" i="503"/>
  <c r="S8" i="503"/>
  <c r="M8" i="503"/>
  <c r="L8" i="503"/>
  <c r="N8" i="503" s="1"/>
  <c r="K8" i="503"/>
  <c r="H8" i="503"/>
  <c r="E8" i="503"/>
  <c r="AA7" i="503"/>
  <c r="Z7" i="503"/>
  <c r="Y7" i="503"/>
  <c r="V7" i="503"/>
  <c r="S7" i="503"/>
  <c r="M7" i="503"/>
  <c r="L7" i="503"/>
  <c r="N7" i="503" s="1"/>
  <c r="K7" i="503"/>
  <c r="H7" i="503"/>
  <c r="E7" i="503"/>
  <c r="F53" i="500"/>
  <c r="E53" i="500"/>
  <c r="D53" i="500"/>
  <c r="C53" i="500"/>
  <c r="F24" i="500"/>
  <c r="E24" i="500"/>
  <c r="D24" i="500"/>
  <c r="C24" i="500"/>
  <c r="G11" i="500"/>
  <c r="F11" i="500"/>
  <c r="E11" i="500"/>
  <c r="D11" i="500"/>
  <c r="C11" i="500"/>
  <c r="O7" i="500"/>
  <c r="N7" i="500"/>
  <c r="G10" i="500"/>
  <c r="F10" i="500"/>
  <c r="E10" i="500"/>
  <c r="D10" i="500"/>
  <c r="C10" i="500"/>
  <c r="P6" i="500"/>
  <c r="P5" i="500"/>
  <c r="P4" i="500"/>
  <c r="R8" i="295"/>
  <c r="Q8" i="295"/>
  <c r="S8" i="295" s="1"/>
  <c r="Q9" i="295" s="1"/>
  <c r="O8" i="295"/>
  <c r="N8" i="295"/>
  <c r="L8" i="295"/>
  <c r="K8" i="295"/>
  <c r="I8" i="295"/>
  <c r="H8" i="295"/>
  <c r="F8" i="295"/>
  <c r="E8" i="295"/>
  <c r="C8" i="295"/>
  <c r="B8" i="295"/>
  <c r="S7" i="295"/>
  <c r="P7" i="295"/>
  <c r="M7" i="295"/>
  <c r="J7" i="295"/>
  <c r="G7" i="295"/>
  <c r="D7" i="295"/>
  <c r="S6" i="295"/>
  <c r="P6" i="295"/>
  <c r="M6" i="295"/>
  <c r="J6" i="295"/>
  <c r="G6" i="295"/>
  <c r="D6" i="295"/>
  <c r="S5" i="295"/>
  <c r="P5" i="295"/>
  <c r="M5" i="295"/>
  <c r="J5" i="295"/>
  <c r="G5" i="295"/>
  <c r="D5" i="295"/>
  <c r="X8" i="422"/>
  <c r="V8" i="422"/>
  <c r="U8" i="422"/>
  <c r="S8" i="422"/>
  <c r="Q8" i="422"/>
  <c r="P8" i="422"/>
  <c r="N8" i="422"/>
  <c r="L8" i="422"/>
  <c r="K8" i="422"/>
  <c r="O9" i="422" s="1"/>
  <c r="J8" i="422"/>
  <c r="I8" i="422"/>
  <c r="H8" i="422"/>
  <c r="G8" i="422"/>
  <c r="F8" i="422"/>
  <c r="E8" i="422"/>
  <c r="G9" i="422" s="1"/>
  <c r="D8" i="422"/>
  <c r="C8" i="422"/>
  <c r="B8" i="422"/>
  <c r="AI9" i="337"/>
  <c r="AH9" i="337"/>
  <c r="AG9" i="337"/>
  <c r="AC9" i="337"/>
  <c r="AB9" i="337"/>
  <c r="AA9" i="337"/>
  <c r="Z9" i="337"/>
  <c r="W9" i="337"/>
  <c r="V9" i="337"/>
  <c r="U9" i="337"/>
  <c r="T9" i="337"/>
  <c r="Q9" i="337"/>
  <c r="P9" i="337"/>
  <c r="O9" i="337"/>
  <c r="N9" i="337"/>
  <c r="K9" i="337"/>
  <c r="J9" i="337"/>
  <c r="I9" i="337"/>
  <c r="H9" i="337"/>
  <c r="E9" i="337"/>
  <c r="D9" i="337"/>
  <c r="C9" i="337"/>
  <c r="B9" i="337"/>
  <c r="AJ8" i="337"/>
  <c r="AD8" i="337"/>
  <c r="AE8" i="337" s="1"/>
  <c r="X8" i="337"/>
  <c r="Y8" i="337" s="1"/>
  <c r="R8" i="337"/>
  <c r="S8" i="337" s="1"/>
  <c r="L8" i="337"/>
  <c r="M8" i="337" s="1"/>
  <c r="F8" i="337"/>
  <c r="G8" i="337" s="1"/>
  <c r="AJ7" i="337"/>
  <c r="AD7" i="337"/>
  <c r="AE7" i="337" s="1"/>
  <c r="X7" i="337"/>
  <c r="Y7" i="337" s="1"/>
  <c r="R7" i="337"/>
  <c r="S7" i="337" s="1"/>
  <c r="L7" i="337"/>
  <c r="M7" i="337" s="1"/>
  <c r="F7" i="337"/>
  <c r="G7" i="337" s="1"/>
  <c r="AJ6" i="337"/>
  <c r="AJ9" i="337" s="1"/>
  <c r="AI10" i="337" s="1"/>
  <c r="AD6" i="337"/>
  <c r="AE6" i="337" s="1"/>
  <c r="X6" i="337"/>
  <c r="Y6" i="337" s="1"/>
  <c r="R6" i="337"/>
  <c r="S6" i="337" s="1"/>
  <c r="L6" i="337"/>
  <c r="M6" i="337" s="1"/>
  <c r="F6" i="337"/>
  <c r="G6" i="337" s="1"/>
  <c r="G8" i="532"/>
  <c r="F8" i="532"/>
  <c r="E8" i="532"/>
  <c r="D8" i="532"/>
  <c r="C8" i="532"/>
  <c r="T7" i="532"/>
  <c r="S7" i="532"/>
  <c r="R7" i="532"/>
  <c r="Q7" i="532"/>
  <c r="P7" i="532"/>
  <c r="O7" i="532"/>
  <c r="N7" i="532"/>
  <c r="T6" i="532"/>
  <c r="S6" i="532"/>
  <c r="R6" i="532"/>
  <c r="Q6" i="532"/>
  <c r="P6" i="532"/>
  <c r="O6" i="532"/>
  <c r="N6" i="532"/>
  <c r="T5" i="532"/>
  <c r="S5" i="532"/>
  <c r="R5" i="532"/>
  <c r="Q5" i="532"/>
  <c r="P5" i="532"/>
  <c r="O5" i="532"/>
  <c r="N5" i="532"/>
  <c r="AF19" i="424"/>
  <c r="AE19" i="424"/>
  <c r="AC19" i="424"/>
  <c r="AB19" i="424"/>
  <c r="Z19" i="424"/>
  <c r="Y19" i="424"/>
  <c r="W19" i="424"/>
  <c r="V19" i="424"/>
  <c r="T19" i="424"/>
  <c r="S19" i="424"/>
  <c r="Q19" i="424"/>
  <c r="P19" i="424"/>
  <c r="AG18" i="424"/>
  <c r="AD18" i="424"/>
  <c r="AA18" i="424"/>
  <c r="X18" i="424"/>
  <c r="U18" i="424"/>
  <c r="R18" i="424"/>
  <c r="AQ18" i="424" s="1"/>
  <c r="AG17" i="424"/>
  <c r="AD17" i="424"/>
  <c r="AA17" i="424"/>
  <c r="X17" i="424"/>
  <c r="U17" i="424"/>
  <c r="R17" i="424"/>
  <c r="AQ17" i="424" s="1"/>
  <c r="AG16" i="424"/>
  <c r="AD16" i="424"/>
  <c r="AA16" i="424"/>
  <c r="AT16" i="424" s="1"/>
  <c r="X16" i="424"/>
  <c r="U16" i="424"/>
  <c r="R16" i="424"/>
  <c r="AQ16" i="424" s="1"/>
  <c r="AG15" i="424"/>
  <c r="AW15" i="424" s="1"/>
  <c r="AD15" i="424"/>
  <c r="AA15" i="424"/>
  <c r="X15" i="424"/>
  <c r="U15" i="424"/>
  <c r="R15" i="424"/>
  <c r="AQ15" i="424" s="1"/>
  <c r="AF14" i="424"/>
  <c r="AE14" i="424"/>
  <c r="AC14" i="424"/>
  <c r="AB14" i="424"/>
  <c r="Z14" i="424"/>
  <c r="W14" i="424"/>
  <c r="X14" i="424" s="1"/>
  <c r="T14" i="424"/>
  <c r="U14" i="424" s="1"/>
  <c r="Q14" i="424"/>
  <c r="R14" i="424" s="1"/>
  <c r="AG13" i="424"/>
  <c r="AD13" i="424"/>
  <c r="AA13" i="424"/>
  <c r="X13" i="424"/>
  <c r="U13" i="424"/>
  <c r="R13" i="424"/>
  <c r="AQ13" i="424" s="1"/>
  <c r="AG12" i="424"/>
  <c r="AD12" i="424"/>
  <c r="AA12" i="424"/>
  <c r="X12" i="424"/>
  <c r="U12" i="424"/>
  <c r="R12" i="424"/>
  <c r="AQ12" i="424" s="1"/>
  <c r="AG11" i="424"/>
  <c r="AW11" i="424" s="1"/>
  <c r="AD11" i="424"/>
  <c r="AA11" i="424"/>
  <c r="X11" i="424"/>
  <c r="U11" i="424"/>
  <c r="R11" i="424"/>
  <c r="AQ11" i="424" s="1"/>
  <c r="AG10" i="424"/>
  <c r="AD10" i="424"/>
  <c r="AA10" i="424"/>
  <c r="X10" i="424"/>
  <c r="U10" i="424"/>
  <c r="R10" i="424"/>
  <c r="AQ10" i="424" s="1"/>
  <c r="AF9" i="424"/>
  <c r="AE9" i="424"/>
  <c r="AC9" i="424"/>
  <c r="AB9" i="424"/>
  <c r="Z9" i="424"/>
  <c r="Y9" i="424"/>
  <c r="W9" i="424"/>
  <c r="V9" i="424"/>
  <c r="T9" i="424"/>
  <c r="S9" i="424"/>
  <c r="Q9" i="424"/>
  <c r="P9" i="424"/>
  <c r="P20" i="424" s="1"/>
  <c r="AD8" i="424"/>
  <c r="AA8" i="424"/>
  <c r="X8" i="424"/>
  <c r="U8" i="424"/>
  <c r="R8" i="424"/>
  <c r="AQ8" i="424" s="1"/>
  <c r="H8" i="424"/>
  <c r="G8" i="424"/>
  <c r="F8" i="424"/>
  <c r="E8" i="424"/>
  <c r="D8" i="424"/>
  <c r="C8" i="424"/>
  <c r="O8" i="532" s="1"/>
  <c r="B8" i="424"/>
  <c r="AG7" i="424"/>
  <c r="AW7" i="424" s="1"/>
  <c r="AD7" i="424"/>
  <c r="AA7" i="424"/>
  <c r="X7" i="424"/>
  <c r="U7" i="424"/>
  <c r="R7" i="424"/>
  <c r="AQ7" i="424" s="1"/>
  <c r="AG6" i="424"/>
  <c r="AD6" i="424"/>
  <c r="AA6" i="424"/>
  <c r="X6" i="424"/>
  <c r="U6" i="424"/>
  <c r="R6" i="424"/>
  <c r="AQ6" i="424" s="1"/>
  <c r="AG5" i="424"/>
  <c r="AD5" i="424"/>
  <c r="AA5" i="424"/>
  <c r="X5" i="424"/>
  <c r="U5" i="424"/>
  <c r="R5" i="424"/>
  <c r="AU3" i="424"/>
  <c r="AT3" i="424"/>
  <c r="AS3" i="424"/>
  <c r="AR3" i="424"/>
  <c r="AQ3" i="424"/>
  <c r="P34" i="528"/>
  <c r="O34" i="528"/>
  <c r="K34" i="528"/>
  <c r="J34" i="528"/>
  <c r="I34" i="528"/>
  <c r="H34" i="528"/>
  <c r="G34" i="528"/>
  <c r="F34" i="528"/>
  <c r="E34" i="528"/>
  <c r="D34" i="528"/>
  <c r="N33" i="528"/>
  <c r="N34" i="528" s="1"/>
  <c r="M33" i="528"/>
  <c r="L33" i="528"/>
  <c r="N32" i="528"/>
  <c r="M32" i="528"/>
  <c r="L32" i="528"/>
  <c r="N31" i="528"/>
  <c r="M31" i="528"/>
  <c r="L31" i="528"/>
  <c r="P34" i="527"/>
  <c r="O34" i="527"/>
  <c r="N34" i="527"/>
  <c r="K34" i="527"/>
  <c r="J34" i="527"/>
  <c r="I34" i="527"/>
  <c r="H34" i="527"/>
  <c r="G34" i="527"/>
  <c r="F34" i="527"/>
  <c r="E34" i="527"/>
  <c r="D34" i="527"/>
  <c r="K139" i="498"/>
  <c r="Y8" i="498" s="1"/>
  <c r="J139" i="498"/>
  <c r="X8" i="498" s="1"/>
  <c r="I139" i="498"/>
  <c r="W8" i="498" s="1"/>
  <c r="H139" i="498"/>
  <c r="V8" i="498" s="1"/>
  <c r="G139" i="498"/>
  <c r="U8" i="498" s="1"/>
  <c r="Q127" i="498"/>
  <c r="Q126" i="498"/>
  <c r="Q125" i="498"/>
  <c r="Q124" i="498"/>
  <c r="Q122" i="498"/>
  <c r="Q121" i="498"/>
  <c r="Q120" i="498"/>
  <c r="Q117" i="498"/>
  <c r="Q116" i="498"/>
  <c r="Q115" i="498"/>
  <c r="Q114" i="498"/>
  <c r="Q113" i="498"/>
  <c r="Q112" i="498"/>
  <c r="Q111" i="498"/>
  <c r="Q110" i="498"/>
  <c r="Q109" i="498"/>
  <c r="Q108" i="498"/>
  <c r="Q107" i="498"/>
  <c r="Q105" i="498"/>
  <c r="Q103" i="498"/>
  <c r="Q102" i="498"/>
  <c r="Q101" i="498"/>
  <c r="Q100" i="498"/>
  <c r="Q99" i="498"/>
  <c r="Q97" i="498"/>
  <c r="Q93" i="498"/>
  <c r="Q91" i="498"/>
  <c r="Q90" i="498"/>
  <c r="Q88" i="498"/>
  <c r="R87" i="498"/>
  <c r="Q86" i="498"/>
  <c r="Q85" i="498"/>
  <c r="Q84" i="498"/>
  <c r="K83" i="498"/>
  <c r="Y7" i="498" s="1"/>
  <c r="J83" i="498"/>
  <c r="X7" i="498" s="1"/>
  <c r="I83" i="498"/>
  <c r="W7" i="498" s="1"/>
  <c r="H83" i="498"/>
  <c r="V7" i="498" s="1"/>
  <c r="Q68" i="498"/>
  <c r="Q67" i="498"/>
  <c r="Q66" i="498"/>
  <c r="Q65" i="498"/>
  <c r="Q64" i="498"/>
  <c r="Q63" i="498"/>
  <c r="Q62" i="498"/>
  <c r="Q61" i="498"/>
  <c r="Q59" i="498"/>
  <c r="Q58" i="498"/>
  <c r="Q56" i="498"/>
  <c r="Q55" i="498"/>
  <c r="Q54" i="498"/>
  <c r="Q51" i="498"/>
  <c r="Q50" i="498"/>
  <c r="Q49" i="498"/>
  <c r="Q48" i="498"/>
  <c r="Q47" i="498"/>
  <c r="Q46" i="498"/>
  <c r="Q45" i="498"/>
  <c r="Q44" i="498"/>
  <c r="Q43" i="498"/>
  <c r="Q42" i="498"/>
  <c r="Q41" i="498"/>
  <c r="Q40" i="498"/>
  <c r="Q39" i="498"/>
  <c r="Q38" i="498"/>
  <c r="Q37" i="498"/>
  <c r="Q36" i="498"/>
  <c r="Q35" i="498"/>
  <c r="K34" i="498"/>
  <c r="Y6" i="498" s="1"/>
  <c r="J34" i="498"/>
  <c r="X6" i="498" s="1"/>
  <c r="I34" i="498"/>
  <c r="W6" i="498" s="1"/>
  <c r="H34" i="498"/>
  <c r="V6" i="498" s="1"/>
  <c r="G34" i="498"/>
  <c r="U6" i="498" s="1"/>
  <c r="Q32" i="498"/>
  <c r="Q31" i="498"/>
  <c r="Q30" i="498"/>
  <c r="Q29" i="498"/>
  <c r="Q28" i="498"/>
  <c r="Q27" i="498"/>
  <c r="Q26" i="498"/>
  <c r="Q24" i="498"/>
  <c r="Q21" i="498"/>
  <c r="Q19" i="498"/>
  <c r="R18" i="498"/>
  <c r="Q17" i="498"/>
  <c r="Q15" i="498"/>
  <c r="Q14" i="498"/>
  <c r="Q13" i="498"/>
  <c r="Y5" i="498"/>
  <c r="X5" i="498"/>
  <c r="W5" i="498"/>
  <c r="U5" i="498"/>
  <c r="T8" i="498"/>
  <c r="Q8" i="498"/>
  <c r="T7" i="498"/>
  <c r="Q7" i="498"/>
  <c r="T6" i="498"/>
  <c r="Q6" i="498"/>
  <c r="V5" i="498"/>
  <c r="T5" i="498"/>
  <c r="Q5" i="498"/>
  <c r="J98" i="525"/>
  <c r="I98" i="525"/>
  <c r="G98" i="525"/>
  <c r="F98" i="525"/>
  <c r="D98" i="525"/>
  <c r="C98" i="525"/>
  <c r="K92" i="525"/>
  <c r="H92" i="525"/>
  <c r="E92" i="525"/>
  <c r="K96" i="525"/>
  <c r="H96" i="525"/>
  <c r="E96" i="525"/>
  <c r="K95" i="525"/>
  <c r="H95" i="525"/>
  <c r="E95" i="525"/>
  <c r="K89" i="525"/>
  <c r="H89" i="525"/>
  <c r="E89" i="525"/>
  <c r="J84" i="525"/>
  <c r="I84" i="525"/>
  <c r="G84" i="525"/>
  <c r="F84" i="525"/>
  <c r="D84" i="525"/>
  <c r="C84" i="525"/>
  <c r="K78" i="525"/>
  <c r="H78" i="525"/>
  <c r="E78" i="525"/>
  <c r="K82" i="525"/>
  <c r="H82" i="525"/>
  <c r="E82" i="525"/>
  <c r="K81" i="525"/>
  <c r="H81" i="525"/>
  <c r="E81" i="525"/>
  <c r="K75" i="525"/>
  <c r="H75" i="525"/>
  <c r="E75" i="525"/>
  <c r="G70" i="525"/>
  <c r="F70" i="525"/>
  <c r="D70" i="525"/>
  <c r="C70" i="525"/>
  <c r="H64" i="525"/>
  <c r="E64" i="525"/>
  <c r="H68" i="525"/>
  <c r="E68" i="525"/>
  <c r="H67" i="525"/>
  <c r="E67" i="525"/>
  <c r="H61" i="525"/>
  <c r="E61" i="525"/>
  <c r="M56" i="525"/>
  <c r="L56" i="525"/>
  <c r="J56" i="525"/>
  <c r="I56" i="525"/>
  <c r="G56" i="525"/>
  <c r="F56" i="525"/>
  <c r="D56" i="525"/>
  <c r="C56" i="525"/>
  <c r="N50" i="525"/>
  <c r="K50" i="525"/>
  <c r="H50" i="525"/>
  <c r="E50" i="525"/>
  <c r="N54" i="525"/>
  <c r="K54" i="525"/>
  <c r="H54" i="525"/>
  <c r="E54" i="525"/>
  <c r="N53" i="525"/>
  <c r="K53" i="525"/>
  <c r="H53" i="525"/>
  <c r="E53" i="525"/>
  <c r="N47" i="525"/>
  <c r="K47" i="525"/>
  <c r="K56" i="525" s="1"/>
  <c r="H47" i="525"/>
  <c r="E47" i="525"/>
  <c r="M42" i="525"/>
  <c r="L42" i="525"/>
  <c r="J42" i="525"/>
  <c r="I42" i="525"/>
  <c r="G42" i="525"/>
  <c r="F42" i="525"/>
  <c r="D42" i="525"/>
  <c r="C42" i="525"/>
  <c r="N40" i="525"/>
  <c r="K40" i="525"/>
  <c r="H40" i="525"/>
  <c r="E40" i="525"/>
  <c r="N39" i="525"/>
  <c r="K39" i="525"/>
  <c r="H39" i="525"/>
  <c r="E39" i="525"/>
  <c r="N36" i="525"/>
  <c r="H36" i="525"/>
  <c r="E36" i="525"/>
  <c r="N33" i="525"/>
  <c r="K33" i="525"/>
  <c r="H33" i="525"/>
  <c r="E33" i="525"/>
  <c r="K28" i="525"/>
  <c r="J28" i="525"/>
  <c r="H28" i="525"/>
  <c r="G28" i="525"/>
  <c r="F28" i="525"/>
  <c r="E28" i="525"/>
  <c r="D28" i="525"/>
  <c r="C28" i="525"/>
  <c r="L26" i="525"/>
  <c r="L25" i="525"/>
  <c r="I25" i="525"/>
  <c r="L22" i="525"/>
  <c r="I22" i="525"/>
  <c r="L19" i="525"/>
  <c r="I19" i="525"/>
  <c r="Q14" i="525"/>
  <c r="P14" i="525"/>
  <c r="N14" i="525"/>
  <c r="M14" i="525"/>
  <c r="L14" i="525"/>
  <c r="K14" i="525"/>
  <c r="J14" i="525"/>
  <c r="I14" i="525"/>
  <c r="H14" i="525"/>
  <c r="G14" i="525"/>
  <c r="F14" i="525"/>
  <c r="E14" i="525"/>
  <c r="D14" i="525"/>
  <c r="C14" i="525"/>
  <c r="R12" i="525"/>
  <c r="R11" i="525"/>
  <c r="R8" i="525"/>
  <c r="R5" i="525"/>
  <c r="O5" i="525"/>
  <c r="R20" i="359"/>
  <c r="Q20" i="359"/>
  <c r="P20" i="359"/>
  <c r="O20" i="359"/>
  <c r="F20" i="359"/>
  <c r="E20" i="359"/>
  <c r="D20" i="359"/>
  <c r="C20" i="359"/>
  <c r="P15" i="359"/>
  <c r="O15" i="359"/>
  <c r="X12" i="359"/>
  <c r="W12" i="359"/>
  <c r="V12" i="359"/>
  <c r="AD12" i="359" s="1"/>
  <c r="W9" i="359"/>
  <c r="AB9" i="359"/>
  <c r="R22" i="507"/>
  <c r="Q22" i="507"/>
  <c r="P22" i="507"/>
  <c r="O22" i="507"/>
  <c r="F22" i="507"/>
  <c r="E22" i="507"/>
  <c r="D22" i="507"/>
  <c r="C22" i="507"/>
  <c r="H20" i="507"/>
  <c r="H22" i="507" s="1"/>
  <c r="G20" i="507"/>
  <c r="G22" i="507" s="1"/>
  <c r="X6" i="359"/>
  <c r="P21" i="484"/>
  <c r="O21" i="484"/>
  <c r="N21" i="484"/>
  <c r="M21" i="484"/>
  <c r="L21" i="484"/>
  <c r="K21" i="484"/>
  <c r="H21" i="484"/>
  <c r="G21" i="484"/>
  <c r="F21" i="484"/>
  <c r="E21" i="484"/>
  <c r="D21" i="484"/>
  <c r="C21" i="484"/>
  <c r="AY21" i="484" s="1"/>
  <c r="P20" i="484"/>
  <c r="O20" i="484"/>
  <c r="N20" i="484"/>
  <c r="M20" i="484"/>
  <c r="L20" i="484"/>
  <c r="K20" i="484"/>
  <c r="BG20" i="484" s="1"/>
  <c r="H20" i="484"/>
  <c r="G20" i="484"/>
  <c r="F20" i="484"/>
  <c r="E20" i="484"/>
  <c r="D20" i="484"/>
  <c r="C20" i="484"/>
  <c r="P19" i="484"/>
  <c r="O19" i="484"/>
  <c r="N19" i="484"/>
  <c r="M19" i="484"/>
  <c r="L19" i="484"/>
  <c r="L22" i="484" s="1"/>
  <c r="L24" i="484" s="1"/>
  <c r="K19" i="484"/>
  <c r="K22" i="484" s="1"/>
  <c r="G19" i="484"/>
  <c r="F19" i="484"/>
  <c r="E19" i="484"/>
  <c r="D19" i="484"/>
  <c r="BG16" i="484"/>
  <c r="BH16" i="484"/>
  <c r="BI16" i="484" s="1"/>
  <c r="BJ16" i="484" s="1"/>
  <c r="BK16" i="484" s="1"/>
  <c r="BL16" i="484" s="1"/>
  <c r="BM16" i="484" s="1"/>
  <c r="BN16" i="484" s="1"/>
  <c r="AY16" i="484"/>
  <c r="AZ16" i="484" s="1"/>
  <c r="BA16" i="484" s="1"/>
  <c r="BB16" i="484" s="1"/>
  <c r="BC16" i="484" s="1"/>
  <c r="BD16" i="484" s="1"/>
  <c r="BE16" i="484" s="1"/>
  <c r="BF16" i="484" s="1"/>
  <c r="X16" i="484"/>
  <c r="W16" i="484"/>
  <c r="V16" i="484"/>
  <c r="U16" i="484"/>
  <c r="T16" i="484"/>
  <c r="S16" i="484"/>
  <c r="BO16" i="484" s="1"/>
  <c r="BG15" i="484"/>
  <c r="BH15" i="484" s="1"/>
  <c r="BI15" i="484" s="1"/>
  <c r="AY15" i="484"/>
  <c r="AZ15" i="484" s="1"/>
  <c r="BA15" i="484" s="1"/>
  <c r="BB15" i="484" s="1"/>
  <c r="BC15" i="484" s="1"/>
  <c r="BD15" i="484" s="1"/>
  <c r="BE15" i="484" s="1"/>
  <c r="BF15" i="484" s="1"/>
  <c r="X15" i="484"/>
  <c r="AV15" i="484" s="1"/>
  <c r="W15" i="484"/>
  <c r="W21" i="484" s="1"/>
  <c r="V15" i="484"/>
  <c r="V21" i="484" s="1"/>
  <c r="U15" i="484"/>
  <c r="U21" i="484" s="1"/>
  <c r="T15" i="484"/>
  <c r="T21" i="484" s="1"/>
  <c r="S15" i="484"/>
  <c r="S21" i="484" s="1"/>
  <c r="BG12" i="484"/>
  <c r="BH12" i="484" s="1"/>
  <c r="BI12" i="484" s="1"/>
  <c r="BJ12" i="484" s="1"/>
  <c r="BK12" i="484" s="1"/>
  <c r="BL12" i="484" s="1"/>
  <c r="BM12" i="484" s="1"/>
  <c r="BN12" i="484" s="1"/>
  <c r="AY12" i="484"/>
  <c r="AZ12" i="484" s="1"/>
  <c r="X12" i="484"/>
  <c r="W12" i="484"/>
  <c r="V12" i="484"/>
  <c r="U12" i="484"/>
  <c r="T12" i="484"/>
  <c r="S12" i="484"/>
  <c r="BO12" i="484" s="1"/>
  <c r="BG9" i="484"/>
  <c r="BH9" i="484" s="1"/>
  <c r="BI9" i="484" s="1"/>
  <c r="BJ9" i="484" s="1"/>
  <c r="BK9" i="484" s="1"/>
  <c r="BL9" i="484" s="1"/>
  <c r="BM9" i="484" s="1"/>
  <c r="BN9" i="484" s="1"/>
  <c r="AY9" i="484"/>
  <c r="AZ9" i="484" s="1"/>
  <c r="BA9" i="484" s="1"/>
  <c r="W9" i="484"/>
  <c r="V9" i="484"/>
  <c r="U9" i="484"/>
  <c r="T9" i="484"/>
  <c r="BO9" i="484"/>
  <c r="BP9" i="484" s="1"/>
  <c r="BQ9" i="484" s="1"/>
  <c r="S14" i="513"/>
  <c r="R14" i="513"/>
  <c r="T11" i="513"/>
  <c r="T8" i="513"/>
  <c r="T14" i="513" s="1"/>
  <c r="O16" i="483"/>
  <c r="N16" i="483"/>
  <c r="M16" i="483"/>
  <c r="L16" i="483"/>
  <c r="K16" i="483"/>
  <c r="J16" i="483"/>
  <c r="G16" i="483"/>
  <c r="F16" i="483"/>
  <c r="V16" i="483" s="1"/>
  <c r="E16" i="483"/>
  <c r="D16" i="483"/>
  <c r="C16" i="483"/>
  <c r="R16" i="483"/>
  <c r="W14" i="483"/>
  <c r="V14" i="483"/>
  <c r="U14" i="483"/>
  <c r="T14" i="483"/>
  <c r="S14" i="483"/>
  <c r="R14" i="483"/>
  <c r="W13" i="483"/>
  <c r="V13" i="483"/>
  <c r="U13" i="483"/>
  <c r="T13" i="483"/>
  <c r="W10" i="483"/>
  <c r="V10" i="483"/>
  <c r="U10" i="483"/>
  <c r="T10" i="483"/>
  <c r="S10" i="483"/>
  <c r="R10" i="483"/>
  <c r="W7" i="483"/>
  <c r="V7" i="483"/>
  <c r="U7" i="483"/>
  <c r="T7" i="483"/>
  <c r="S7" i="483"/>
  <c r="R7" i="483"/>
  <c r="H13" i="482"/>
  <c r="L13" i="482" s="1"/>
  <c r="G13" i="482"/>
  <c r="AM16" i="484" s="1"/>
  <c r="F13" i="482"/>
  <c r="AD16" i="484" s="1"/>
  <c r="E13" i="482"/>
  <c r="D13" i="482"/>
  <c r="C13" i="482"/>
  <c r="C18" i="482" s="1"/>
  <c r="L12" i="482"/>
  <c r="G12" i="482"/>
  <c r="F12" i="482"/>
  <c r="AD15" i="484" s="1"/>
  <c r="E12" i="482"/>
  <c r="AC15" i="484" s="1"/>
  <c r="H9" i="482"/>
  <c r="L9" i="482" s="1"/>
  <c r="G9" i="482"/>
  <c r="AE12" i="484" s="1"/>
  <c r="F9" i="482"/>
  <c r="F17" i="482" s="1"/>
  <c r="E9" i="482"/>
  <c r="AC12" i="484" s="1"/>
  <c r="D9" i="482"/>
  <c r="AJ12" i="484" s="1"/>
  <c r="C9" i="482"/>
  <c r="C17" i="482" s="1"/>
  <c r="C5" i="537" s="1"/>
  <c r="G6" i="482"/>
  <c r="AE9" i="484" s="1"/>
  <c r="F6" i="482"/>
  <c r="E6" i="482"/>
  <c r="AC9" i="484" s="1"/>
  <c r="D6" i="482"/>
  <c r="AJ9" i="484" s="1"/>
  <c r="C6" i="482"/>
  <c r="C16" i="482" s="1"/>
  <c r="W16" i="480"/>
  <c r="V16" i="480"/>
  <c r="U16" i="480"/>
  <c r="T16" i="480"/>
  <c r="S16" i="480"/>
  <c r="R16" i="480"/>
  <c r="W14" i="480"/>
  <c r="V14" i="480"/>
  <c r="U14" i="480"/>
  <c r="T14" i="480"/>
  <c r="S14" i="480"/>
  <c r="R14" i="480"/>
  <c r="W13" i="480"/>
  <c r="V13" i="480"/>
  <c r="U13" i="480"/>
  <c r="T13" i="480"/>
  <c r="W10" i="480"/>
  <c r="V10" i="480"/>
  <c r="U10" i="480"/>
  <c r="T10" i="480"/>
  <c r="S10" i="480"/>
  <c r="R10" i="480"/>
  <c r="W7" i="480"/>
  <c r="V7" i="480"/>
  <c r="U7" i="480"/>
  <c r="T7" i="480"/>
  <c r="S7" i="480"/>
  <c r="G38" i="479"/>
  <c r="F38" i="479"/>
  <c r="F40" i="479" s="1"/>
  <c r="F52" i="479" s="1"/>
  <c r="E38" i="479"/>
  <c r="E40" i="479" s="1"/>
  <c r="E52" i="479" s="1"/>
  <c r="D38" i="479"/>
  <c r="D40" i="479" s="1"/>
  <c r="D52" i="479" s="1"/>
  <c r="C38" i="479"/>
  <c r="C40" i="479" s="1"/>
  <c r="C52" i="479" s="1"/>
  <c r="F37" i="479"/>
  <c r="F51" i="479" s="1"/>
  <c r="E37" i="479"/>
  <c r="E51" i="479" s="1"/>
  <c r="D37" i="479"/>
  <c r="D51" i="479" s="1"/>
  <c r="C37" i="479"/>
  <c r="C51" i="479" s="1"/>
  <c r="H32" i="479"/>
  <c r="L32" i="479" s="1"/>
  <c r="G32" i="479"/>
  <c r="F32" i="479"/>
  <c r="E32" i="479"/>
  <c r="D32" i="479"/>
  <c r="C32" i="479"/>
  <c r="H31" i="479"/>
  <c r="L31" i="479" s="1"/>
  <c r="G31" i="479"/>
  <c r="F31" i="479"/>
  <c r="E31" i="479"/>
  <c r="H28" i="479"/>
  <c r="L28" i="479" s="1"/>
  <c r="G28" i="479"/>
  <c r="F28" i="479"/>
  <c r="F36" i="479" s="1"/>
  <c r="F50" i="479" s="1"/>
  <c r="E28" i="479"/>
  <c r="E36" i="479" s="1"/>
  <c r="E50" i="479" s="1"/>
  <c r="D28" i="479"/>
  <c r="D36" i="479" s="1"/>
  <c r="D50" i="479" s="1"/>
  <c r="C28" i="479"/>
  <c r="C36" i="479" s="1"/>
  <c r="C50" i="479" s="1"/>
  <c r="G25" i="479"/>
  <c r="G35" i="479" s="1"/>
  <c r="G49" i="479" s="1"/>
  <c r="F25" i="479"/>
  <c r="F35" i="479" s="1"/>
  <c r="F49" i="479" s="1"/>
  <c r="E25" i="479"/>
  <c r="E35" i="479" s="1"/>
  <c r="E49" i="479" s="1"/>
  <c r="D25" i="479"/>
  <c r="D35" i="479" s="1"/>
  <c r="D49" i="479" s="1"/>
  <c r="C35" i="479"/>
  <c r="C49" i="479" s="1"/>
  <c r="K19" i="479"/>
  <c r="J19" i="479"/>
  <c r="I19" i="479"/>
  <c r="H19" i="479"/>
  <c r="G19" i="479"/>
  <c r="F19" i="479"/>
  <c r="E19" i="479"/>
  <c r="D19" i="479"/>
  <c r="T18" i="479"/>
  <c r="S18" i="479"/>
  <c r="R18" i="479"/>
  <c r="Q18" i="479"/>
  <c r="P18" i="479"/>
  <c r="O18" i="479"/>
  <c r="N18" i="479"/>
  <c r="M18" i="479"/>
  <c r="L18" i="479"/>
  <c r="K18" i="479"/>
  <c r="J18" i="479"/>
  <c r="I18" i="479"/>
  <c r="H18" i="479"/>
  <c r="G18" i="479"/>
  <c r="F18" i="479"/>
  <c r="E18" i="479"/>
  <c r="D18" i="479"/>
  <c r="T17" i="479"/>
  <c r="S17" i="479"/>
  <c r="R17" i="479"/>
  <c r="Q17" i="479"/>
  <c r="P17" i="479"/>
  <c r="O17" i="479"/>
  <c r="N17" i="479"/>
  <c r="M17" i="479"/>
  <c r="L17" i="479"/>
  <c r="K17" i="479"/>
  <c r="J17" i="479"/>
  <c r="I17" i="479"/>
  <c r="H17" i="479"/>
  <c r="G17" i="479"/>
  <c r="F17" i="479"/>
  <c r="E17" i="479"/>
  <c r="O9" i="481"/>
  <c r="N9" i="481"/>
  <c r="M9" i="481"/>
  <c r="L9" i="481"/>
  <c r="K9" i="481"/>
  <c r="J9" i="481"/>
  <c r="G9" i="481"/>
  <c r="F9" i="481"/>
  <c r="E9" i="481"/>
  <c r="D9" i="481"/>
  <c r="C9" i="481"/>
  <c r="B9" i="481"/>
  <c r="O8" i="481"/>
  <c r="N8" i="481"/>
  <c r="M8" i="481"/>
  <c r="L8" i="481"/>
  <c r="K8" i="481"/>
  <c r="J8" i="481"/>
  <c r="G8" i="481"/>
  <c r="F8" i="481"/>
  <c r="E8" i="481"/>
  <c r="D8" i="481"/>
  <c r="C8" i="481"/>
  <c r="B8" i="481"/>
  <c r="O7" i="481"/>
  <c r="N7" i="481"/>
  <c r="M7" i="481"/>
  <c r="L7" i="481"/>
  <c r="K7" i="481"/>
  <c r="J7" i="481"/>
  <c r="G7" i="481"/>
  <c r="F7" i="481"/>
  <c r="E7" i="481"/>
  <c r="D7" i="481"/>
  <c r="C7" i="481"/>
  <c r="B7" i="481"/>
  <c r="T14" i="478"/>
  <c r="S14" i="478"/>
  <c r="R14" i="478"/>
  <c r="Q14" i="478"/>
  <c r="P14" i="478"/>
  <c r="N14" i="478"/>
  <c r="M14" i="478"/>
  <c r="K14" i="478"/>
  <c r="J14" i="478"/>
  <c r="I14" i="478"/>
  <c r="H14" i="478"/>
  <c r="G14" i="478"/>
  <c r="E14" i="478"/>
  <c r="D14" i="478"/>
  <c r="C14" i="478"/>
  <c r="T13" i="478"/>
  <c r="S13" i="478"/>
  <c r="Q13" i="478"/>
  <c r="P13" i="478"/>
  <c r="N13" i="478"/>
  <c r="M13" i="478"/>
  <c r="K13" i="478"/>
  <c r="J13" i="478"/>
  <c r="T10" i="478"/>
  <c r="S10" i="478"/>
  <c r="R10" i="478"/>
  <c r="Q10" i="478"/>
  <c r="P10" i="478"/>
  <c r="O10" i="478"/>
  <c r="N10" i="478"/>
  <c r="M10" i="478"/>
  <c r="L10" i="478"/>
  <c r="K10" i="478"/>
  <c r="J10" i="478"/>
  <c r="I10" i="478"/>
  <c r="H10" i="478"/>
  <c r="G10" i="478"/>
  <c r="E10" i="478"/>
  <c r="D10" i="478"/>
  <c r="C10" i="478"/>
  <c r="S7" i="478"/>
  <c r="R7" i="478"/>
  <c r="Q7" i="478"/>
  <c r="P7" i="478"/>
  <c r="O7" i="478"/>
  <c r="N7" i="478"/>
  <c r="M7" i="478"/>
  <c r="L7" i="478"/>
  <c r="K7" i="478"/>
  <c r="J7" i="478"/>
  <c r="I7" i="478"/>
  <c r="H7" i="478"/>
  <c r="G7" i="478"/>
  <c r="E7" i="478"/>
  <c r="D7" i="478"/>
  <c r="C7" i="478"/>
  <c r="N11" i="476"/>
  <c r="N10" i="481" s="1"/>
  <c r="M11" i="476"/>
  <c r="L11" i="476"/>
  <c r="K11" i="476"/>
  <c r="G11" i="476"/>
  <c r="F11" i="476"/>
  <c r="E11" i="476"/>
  <c r="D11" i="476"/>
  <c r="C11" i="476"/>
  <c r="AH10" i="476"/>
  <c r="AI10" i="476" s="1"/>
  <c r="AJ10" i="476" s="1"/>
  <c r="AK10" i="476" s="1"/>
  <c r="AL10" i="476" s="1"/>
  <c r="AM10" i="476" s="1"/>
  <c r="AN10" i="476" s="1"/>
  <c r="AO10" i="476" s="1"/>
  <c r="Z10" i="476"/>
  <c r="AA10" i="476" s="1"/>
  <c r="AB10" i="476" s="1"/>
  <c r="W10" i="476"/>
  <c r="V10" i="476"/>
  <c r="U10" i="476"/>
  <c r="T10" i="476"/>
  <c r="S10" i="476"/>
  <c r="R10" i="476"/>
  <c r="AH9" i="476"/>
  <c r="AI9" i="476" s="1"/>
  <c r="Z9" i="476"/>
  <c r="AA9" i="476" s="1"/>
  <c r="AB9" i="476" s="1"/>
  <c r="W9" i="476"/>
  <c r="V9" i="476"/>
  <c r="U9" i="476"/>
  <c r="T9" i="476"/>
  <c r="S9" i="476"/>
  <c r="R9" i="476"/>
  <c r="AH8" i="476"/>
  <c r="AI8" i="476" s="1"/>
  <c r="Z8" i="476"/>
  <c r="W8" i="476"/>
  <c r="V8" i="476"/>
  <c r="U8" i="476"/>
  <c r="T8" i="476"/>
  <c r="S8" i="476"/>
  <c r="R8" i="476"/>
  <c r="H32" i="473"/>
  <c r="L32" i="473" s="1"/>
  <c r="G32" i="473"/>
  <c r="F32" i="473"/>
  <c r="E32" i="473"/>
  <c r="D32" i="473"/>
  <c r="D37" i="473" s="1"/>
  <c r="C32" i="473"/>
  <c r="C37" i="473" s="1"/>
  <c r="M31" i="473"/>
  <c r="N31" i="473" s="1"/>
  <c r="H31" i="473"/>
  <c r="L31" i="473" s="1"/>
  <c r="G31" i="473"/>
  <c r="F31" i="473"/>
  <c r="E31" i="473"/>
  <c r="H28" i="473"/>
  <c r="L28" i="473" s="1"/>
  <c r="G28" i="473"/>
  <c r="F28" i="473"/>
  <c r="F36" i="473" s="1"/>
  <c r="E28" i="473"/>
  <c r="E36" i="473" s="1"/>
  <c r="E50" i="473" s="1"/>
  <c r="D28" i="473"/>
  <c r="D36" i="473" s="1"/>
  <c r="D50" i="473" s="1"/>
  <c r="C28" i="473"/>
  <c r="C36" i="473" s="1"/>
  <c r="C50" i="473" s="1"/>
  <c r="G25" i="473"/>
  <c r="G35" i="473" s="1"/>
  <c r="G49" i="473" s="1"/>
  <c r="F35" i="473"/>
  <c r="E25" i="473"/>
  <c r="E35" i="473" s="1"/>
  <c r="E49" i="473" s="1"/>
  <c r="D25" i="473"/>
  <c r="D35" i="473" s="1"/>
  <c r="C25" i="473"/>
  <c r="C35" i="473" s="1"/>
  <c r="M35" i="473" s="1"/>
  <c r="S18" i="473"/>
  <c r="S19" i="478" s="1"/>
  <c r="R18" i="473"/>
  <c r="P18" i="473"/>
  <c r="O18" i="473"/>
  <c r="M18" i="473"/>
  <c r="L18" i="473"/>
  <c r="J18" i="473"/>
  <c r="I18" i="473"/>
  <c r="G18" i="473"/>
  <c r="H18" i="473" s="1"/>
  <c r="D18" i="473"/>
  <c r="D19" i="478" s="1"/>
  <c r="C18" i="473"/>
  <c r="S17" i="473"/>
  <c r="S18" i="478" s="1"/>
  <c r="R17" i="473"/>
  <c r="P17" i="473"/>
  <c r="P18" i="478" s="1"/>
  <c r="O17" i="473"/>
  <c r="O18" i="478" s="1"/>
  <c r="M17" i="473"/>
  <c r="M18" i="478" s="1"/>
  <c r="J17" i="473"/>
  <c r="I17" i="473"/>
  <c r="I18" i="478" s="1"/>
  <c r="G17" i="473"/>
  <c r="H17" i="473" s="1"/>
  <c r="D17" i="473"/>
  <c r="C17" i="473"/>
  <c r="S16" i="473"/>
  <c r="S17" i="478" s="1"/>
  <c r="R16" i="473"/>
  <c r="P16" i="473"/>
  <c r="O16" i="473"/>
  <c r="O17" i="478" s="1"/>
  <c r="L16" i="473"/>
  <c r="J16" i="473"/>
  <c r="I16" i="473"/>
  <c r="G16" i="473"/>
  <c r="G17" i="478" s="1"/>
  <c r="D16" i="473"/>
  <c r="AT74" i="452"/>
  <c r="AT80" i="452" s="1"/>
  <c r="AS74" i="452"/>
  <c r="AS80" i="452" s="1"/>
  <c r="AR74" i="452"/>
  <c r="AR75" i="452" s="1"/>
  <c r="AQ74" i="452"/>
  <c r="AQ76" i="452" s="1"/>
  <c r="AP74" i="452"/>
  <c r="AP75" i="452" s="1"/>
  <c r="AI74" i="452"/>
  <c r="AI76" i="452" s="1"/>
  <c r="AH74" i="452"/>
  <c r="AH77" i="452" s="1"/>
  <c r="AG74" i="452"/>
  <c r="AG79" i="452" s="1"/>
  <c r="AF74" i="452"/>
  <c r="AF80" i="452" s="1"/>
  <c r="AE74" i="452"/>
  <c r="AE75" i="452" s="1"/>
  <c r="AD74" i="452"/>
  <c r="AD76" i="452" s="1"/>
  <c r="Z74" i="452"/>
  <c r="Z80" i="452" s="1"/>
  <c r="Y74" i="452"/>
  <c r="Y76" i="452" s="1"/>
  <c r="X74" i="452"/>
  <c r="W74" i="452"/>
  <c r="W77" i="452" s="1"/>
  <c r="T74" i="452"/>
  <c r="T79" i="452" s="1"/>
  <c r="S74" i="452"/>
  <c r="S80" i="452" s="1"/>
  <c r="R74" i="452"/>
  <c r="R79" i="452" s="1"/>
  <c r="Q74" i="452"/>
  <c r="Q79" i="452" s="1"/>
  <c r="P74" i="452"/>
  <c r="P80" i="452" s="1"/>
  <c r="O74" i="452"/>
  <c r="O76" i="452" s="1"/>
  <c r="I74" i="452"/>
  <c r="I75" i="452" s="1"/>
  <c r="H74" i="452"/>
  <c r="H77" i="452" s="1"/>
  <c r="G74" i="452"/>
  <c r="G78" i="452" s="1"/>
  <c r="F74" i="452"/>
  <c r="F80" i="452" s="1"/>
  <c r="E74" i="452"/>
  <c r="E78" i="452" s="1"/>
  <c r="D74" i="452"/>
  <c r="AT67" i="452"/>
  <c r="AS67" i="452"/>
  <c r="AR67" i="452"/>
  <c r="AQ67" i="452"/>
  <c r="AP67" i="452"/>
  <c r="AO67" i="452"/>
  <c r="AI67" i="452"/>
  <c r="AH67" i="452"/>
  <c r="AG67" i="452"/>
  <c r="AF67" i="452"/>
  <c r="AE67" i="452"/>
  <c r="AD67" i="452"/>
  <c r="Z67" i="452"/>
  <c r="Y67" i="452"/>
  <c r="X67" i="452"/>
  <c r="W67" i="452"/>
  <c r="T67" i="452"/>
  <c r="S67" i="452"/>
  <c r="R67" i="452"/>
  <c r="Q67" i="452"/>
  <c r="P67" i="452"/>
  <c r="O67" i="452"/>
  <c r="I67" i="452"/>
  <c r="H67" i="452"/>
  <c r="G67" i="452"/>
  <c r="F67" i="452"/>
  <c r="E67" i="452"/>
  <c r="AT66" i="452"/>
  <c r="AS66" i="452"/>
  <c r="AR66" i="452"/>
  <c r="AQ66" i="452"/>
  <c r="AP66" i="452"/>
  <c r="AO66" i="452"/>
  <c r="AI66" i="452"/>
  <c r="AH66" i="452"/>
  <c r="AG66" i="452"/>
  <c r="AF66" i="452"/>
  <c r="AE66" i="452"/>
  <c r="AD66" i="452"/>
  <c r="Z66" i="452"/>
  <c r="Y66" i="452"/>
  <c r="X66" i="452"/>
  <c r="W66" i="452"/>
  <c r="T66" i="452"/>
  <c r="S66" i="452"/>
  <c r="R66" i="452"/>
  <c r="Q66" i="452"/>
  <c r="P66" i="452"/>
  <c r="O66" i="452"/>
  <c r="I66" i="452"/>
  <c r="H66" i="452"/>
  <c r="G66" i="452"/>
  <c r="F66" i="452"/>
  <c r="E66" i="452"/>
  <c r="D66" i="452"/>
  <c r="AT65" i="452"/>
  <c r="AS65" i="452"/>
  <c r="AR65" i="452"/>
  <c r="AQ65" i="452"/>
  <c r="AP65" i="452"/>
  <c r="AO65" i="452"/>
  <c r="AI65" i="452"/>
  <c r="AH65" i="452"/>
  <c r="AG65" i="452"/>
  <c r="AF65" i="452"/>
  <c r="AE65" i="452"/>
  <c r="AD65" i="452"/>
  <c r="Z65" i="452"/>
  <c r="Y65" i="452"/>
  <c r="X65" i="452"/>
  <c r="W65" i="452"/>
  <c r="T65" i="452"/>
  <c r="S65" i="452"/>
  <c r="R65" i="452"/>
  <c r="Q65" i="452"/>
  <c r="P65" i="452"/>
  <c r="O65" i="452"/>
  <c r="I65" i="452"/>
  <c r="H65" i="452"/>
  <c r="G65" i="452"/>
  <c r="F65" i="452"/>
  <c r="E65" i="452"/>
  <c r="D65" i="452"/>
  <c r="AT64" i="452"/>
  <c r="AS64" i="452"/>
  <c r="AR64" i="452"/>
  <c r="AQ64" i="452"/>
  <c r="AP64" i="452"/>
  <c r="AO64" i="452"/>
  <c r="AI64" i="452"/>
  <c r="AH64" i="452"/>
  <c r="AG64" i="452"/>
  <c r="AF64" i="452"/>
  <c r="AE64" i="452"/>
  <c r="AD64" i="452"/>
  <c r="Z64" i="452"/>
  <c r="Y64" i="452"/>
  <c r="X64" i="452"/>
  <c r="W64" i="452"/>
  <c r="T64" i="452"/>
  <c r="S64" i="452"/>
  <c r="R64" i="452"/>
  <c r="Q64" i="452"/>
  <c r="P64" i="452"/>
  <c r="O64" i="452"/>
  <c r="I64" i="452"/>
  <c r="H64" i="452"/>
  <c r="G64" i="452"/>
  <c r="F64" i="452"/>
  <c r="E64" i="452"/>
  <c r="D64" i="452"/>
  <c r="AT63" i="452"/>
  <c r="AS63" i="452"/>
  <c r="AR63" i="452"/>
  <c r="AQ63" i="452"/>
  <c r="AP63" i="452"/>
  <c r="AO63" i="452"/>
  <c r="AI63" i="452"/>
  <c r="AH63" i="452"/>
  <c r="AG63" i="452"/>
  <c r="AF63" i="452"/>
  <c r="AE63" i="452"/>
  <c r="AD63" i="452"/>
  <c r="Z63" i="452"/>
  <c r="Y63" i="452"/>
  <c r="X63" i="452"/>
  <c r="W63" i="452"/>
  <c r="T63" i="452"/>
  <c r="S63" i="452"/>
  <c r="R63" i="452"/>
  <c r="Q63" i="452"/>
  <c r="P63" i="452"/>
  <c r="O63" i="452"/>
  <c r="I63" i="452"/>
  <c r="H63" i="452"/>
  <c r="G63" i="452"/>
  <c r="F63" i="452"/>
  <c r="E63" i="452"/>
  <c r="D63" i="452"/>
  <c r="AT62" i="452"/>
  <c r="AS62" i="452"/>
  <c r="AR62" i="452"/>
  <c r="AQ62" i="452"/>
  <c r="AP62" i="452"/>
  <c r="AO62" i="452"/>
  <c r="AI62" i="452"/>
  <c r="AH62" i="452"/>
  <c r="AG62" i="452"/>
  <c r="AF62" i="452"/>
  <c r="AE62" i="452"/>
  <c r="AD62" i="452"/>
  <c r="Z62" i="452"/>
  <c r="Y62" i="452"/>
  <c r="X62" i="452"/>
  <c r="W62" i="452"/>
  <c r="T62" i="452"/>
  <c r="S62" i="452"/>
  <c r="R62" i="452"/>
  <c r="Q62" i="452"/>
  <c r="P62" i="452"/>
  <c r="O62" i="452"/>
  <c r="I62" i="452"/>
  <c r="H62" i="452"/>
  <c r="G62" i="452"/>
  <c r="F62" i="452"/>
  <c r="E62" i="452"/>
  <c r="AS54" i="452"/>
  <c r="AR54" i="452"/>
  <c r="AQ54" i="452"/>
  <c r="AP54" i="452"/>
  <c r="AO54" i="452"/>
  <c r="AI54" i="452"/>
  <c r="AH54" i="452"/>
  <c r="AG54" i="452"/>
  <c r="AF54" i="452"/>
  <c r="AE54" i="452"/>
  <c r="AD54" i="452"/>
  <c r="Z54" i="452"/>
  <c r="Y54" i="452"/>
  <c r="X54" i="452"/>
  <c r="W54" i="452"/>
  <c r="T54" i="452"/>
  <c r="S54" i="452"/>
  <c r="R54" i="452"/>
  <c r="Q54" i="452"/>
  <c r="P54" i="452"/>
  <c r="O54" i="452"/>
  <c r="I54" i="452"/>
  <c r="H54" i="452"/>
  <c r="G54" i="452"/>
  <c r="F54" i="452"/>
  <c r="E54" i="452"/>
  <c r="AS53" i="452"/>
  <c r="AR53" i="452"/>
  <c r="AQ53" i="452"/>
  <c r="AP53" i="452"/>
  <c r="AI53" i="452"/>
  <c r="AH53" i="452"/>
  <c r="AG53" i="452"/>
  <c r="AF53" i="452"/>
  <c r="AE53" i="452"/>
  <c r="AD53" i="452"/>
  <c r="Z53" i="452"/>
  <c r="Y53" i="452"/>
  <c r="X53" i="452"/>
  <c r="W53" i="452"/>
  <c r="T53" i="452"/>
  <c r="S53" i="452"/>
  <c r="R53" i="452"/>
  <c r="Q53" i="452"/>
  <c r="P53" i="452"/>
  <c r="O53" i="452"/>
  <c r="I53" i="452"/>
  <c r="H53" i="452"/>
  <c r="G53" i="452"/>
  <c r="F53" i="452"/>
  <c r="E53" i="452"/>
  <c r="D53" i="452"/>
  <c r="AT52" i="452"/>
  <c r="AS52" i="452"/>
  <c r="AR52" i="452"/>
  <c r="AQ52" i="452"/>
  <c r="AP52" i="452"/>
  <c r="AO52" i="452"/>
  <c r="AI52" i="452"/>
  <c r="AH52" i="452"/>
  <c r="AG52" i="452"/>
  <c r="AF52" i="452"/>
  <c r="AE52" i="452"/>
  <c r="AD52" i="452"/>
  <c r="Z52" i="452"/>
  <c r="Y52" i="452"/>
  <c r="X52" i="452"/>
  <c r="W52" i="452"/>
  <c r="T52" i="452"/>
  <c r="S52" i="452"/>
  <c r="R52" i="452"/>
  <c r="Q52" i="452"/>
  <c r="P52" i="452"/>
  <c r="O52" i="452"/>
  <c r="I52" i="452"/>
  <c r="H52" i="452"/>
  <c r="G52" i="452"/>
  <c r="F52" i="452"/>
  <c r="E52" i="452"/>
  <c r="D52" i="452"/>
  <c r="AS51" i="452"/>
  <c r="AR51" i="452"/>
  <c r="AQ51" i="452"/>
  <c r="AP51" i="452"/>
  <c r="AO51" i="452"/>
  <c r="AI51" i="452"/>
  <c r="AH51" i="452"/>
  <c r="AG51" i="452"/>
  <c r="AF51" i="452"/>
  <c r="AE51" i="452"/>
  <c r="AD51" i="452"/>
  <c r="Z51" i="452"/>
  <c r="X51" i="452"/>
  <c r="W51" i="452"/>
  <c r="T51" i="452"/>
  <c r="S51" i="452"/>
  <c r="R51" i="452"/>
  <c r="Q51" i="452"/>
  <c r="P51" i="452"/>
  <c r="O51" i="452"/>
  <c r="I51" i="452"/>
  <c r="H51" i="452"/>
  <c r="G51" i="452"/>
  <c r="F51" i="452"/>
  <c r="E51" i="452"/>
  <c r="D51" i="452"/>
  <c r="AT50" i="452"/>
  <c r="AS50" i="452"/>
  <c r="AR50" i="452"/>
  <c r="AQ50" i="452"/>
  <c r="AP50" i="452"/>
  <c r="AO50" i="452"/>
  <c r="AI50" i="452"/>
  <c r="AH50" i="452"/>
  <c r="AG50" i="452"/>
  <c r="AF50" i="452"/>
  <c r="AE50" i="452"/>
  <c r="AD50" i="452"/>
  <c r="Z50" i="452"/>
  <c r="Y50" i="452"/>
  <c r="X50" i="452"/>
  <c r="W50" i="452"/>
  <c r="T50" i="452"/>
  <c r="S50" i="452"/>
  <c r="R50" i="452"/>
  <c r="Q50" i="452"/>
  <c r="P50" i="452"/>
  <c r="O50" i="452"/>
  <c r="I50" i="452"/>
  <c r="H50" i="452"/>
  <c r="G50" i="452"/>
  <c r="F50" i="452"/>
  <c r="E50" i="452"/>
  <c r="D50" i="452"/>
  <c r="AS49" i="452"/>
  <c r="AR49" i="452"/>
  <c r="AQ49" i="452"/>
  <c r="AP49" i="452"/>
  <c r="AO49" i="452"/>
  <c r="AI49" i="452"/>
  <c r="AH49" i="452"/>
  <c r="AG49" i="452"/>
  <c r="AF49" i="452"/>
  <c r="AE49" i="452"/>
  <c r="AD49" i="452"/>
  <c r="Z49" i="452"/>
  <c r="X49" i="452"/>
  <c r="W49" i="452"/>
  <c r="T49" i="452"/>
  <c r="S49" i="452"/>
  <c r="R49" i="452"/>
  <c r="Q49" i="452"/>
  <c r="P49" i="452"/>
  <c r="O49" i="452"/>
  <c r="I49" i="452"/>
  <c r="H49" i="452"/>
  <c r="G49" i="452"/>
  <c r="F49" i="452"/>
  <c r="E49" i="452"/>
  <c r="D49" i="452"/>
  <c r="AT37" i="452"/>
  <c r="AS37" i="452"/>
  <c r="AR37" i="452"/>
  <c r="AQ37" i="452"/>
  <c r="AP37" i="452"/>
  <c r="AO37" i="452"/>
  <c r="AI37" i="452"/>
  <c r="AH37" i="452"/>
  <c r="AG37" i="452"/>
  <c r="AF37" i="452"/>
  <c r="AE37" i="452"/>
  <c r="AD37" i="452"/>
  <c r="Z37" i="452"/>
  <c r="Y37" i="452"/>
  <c r="X37" i="452"/>
  <c r="W37" i="452"/>
  <c r="T37" i="452"/>
  <c r="S37" i="452"/>
  <c r="R37" i="452"/>
  <c r="Q37" i="452"/>
  <c r="P37" i="452"/>
  <c r="O37" i="452"/>
  <c r="H37" i="452"/>
  <c r="G37" i="452"/>
  <c r="F37" i="452"/>
  <c r="E37" i="452"/>
  <c r="AT36" i="452"/>
  <c r="AS36" i="452"/>
  <c r="AR36" i="452"/>
  <c r="AQ36" i="452"/>
  <c r="AP36" i="452"/>
  <c r="AI36" i="452"/>
  <c r="AH36" i="452"/>
  <c r="AG36" i="452"/>
  <c r="AF36" i="452"/>
  <c r="AE36" i="452"/>
  <c r="AD36" i="452"/>
  <c r="Z36" i="452"/>
  <c r="Y36" i="452"/>
  <c r="X36" i="452"/>
  <c r="W36" i="452"/>
  <c r="T36" i="452"/>
  <c r="S36" i="452"/>
  <c r="R36" i="452"/>
  <c r="Q36" i="452"/>
  <c r="P36" i="452"/>
  <c r="O36" i="452"/>
  <c r="H36" i="452"/>
  <c r="G36" i="452"/>
  <c r="F36" i="452"/>
  <c r="E36" i="452"/>
  <c r="AT35" i="452"/>
  <c r="AS35" i="452"/>
  <c r="AR35" i="452"/>
  <c r="AQ35" i="452"/>
  <c r="AP35" i="452"/>
  <c r="AO35" i="452"/>
  <c r="AI35" i="452"/>
  <c r="AH35" i="452"/>
  <c r="AG35" i="452"/>
  <c r="AF35" i="452"/>
  <c r="AE35" i="452"/>
  <c r="AD35" i="452"/>
  <c r="Z35" i="452"/>
  <c r="Y35" i="452"/>
  <c r="X35" i="452"/>
  <c r="W35" i="452"/>
  <c r="T35" i="452"/>
  <c r="S35" i="452"/>
  <c r="R35" i="452"/>
  <c r="Q35" i="452"/>
  <c r="P35" i="452"/>
  <c r="O35" i="452"/>
  <c r="H35" i="452"/>
  <c r="G35" i="452"/>
  <c r="F35" i="452"/>
  <c r="E35" i="452"/>
  <c r="AT34" i="452"/>
  <c r="AS34" i="452"/>
  <c r="AR34" i="452"/>
  <c r="AQ34" i="452"/>
  <c r="AP34" i="452"/>
  <c r="AO34" i="452"/>
  <c r="AI34" i="452"/>
  <c r="AH34" i="452"/>
  <c r="AG34" i="452"/>
  <c r="AF34" i="452"/>
  <c r="AE34" i="452"/>
  <c r="AD34" i="452"/>
  <c r="Z34" i="452"/>
  <c r="Y34" i="452"/>
  <c r="X34" i="452"/>
  <c r="W34" i="452"/>
  <c r="T34" i="452"/>
  <c r="S34" i="452"/>
  <c r="R34" i="452"/>
  <c r="Q34" i="452"/>
  <c r="P34" i="452"/>
  <c r="O34" i="452"/>
  <c r="I34" i="452"/>
  <c r="H34" i="452"/>
  <c r="G34" i="452"/>
  <c r="F34" i="452"/>
  <c r="E34" i="452"/>
  <c r="AT33" i="452"/>
  <c r="AS33" i="452"/>
  <c r="AR33" i="452"/>
  <c r="AQ33" i="452"/>
  <c r="AP33" i="452"/>
  <c r="AO33" i="452"/>
  <c r="AI33" i="452"/>
  <c r="AH33" i="452"/>
  <c r="AG33" i="452"/>
  <c r="AF33" i="452"/>
  <c r="AE33" i="452"/>
  <c r="AD33" i="452"/>
  <c r="Z33" i="452"/>
  <c r="Y33" i="452"/>
  <c r="X33" i="452"/>
  <c r="W33" i="452"/>
  <c r="T33" i="452"/>
  <c r="S33" i="452"/>
  <c r="R33" i="452"/>
  <c r="Q33" i="452"/>
  <c r="P33" i="452"/>
  <c r="O33" i="452"/>
  <c r="I33" i="452"/>
  <c r="H33" i="452"/>
  <c r="G33" i="452"/>
  <c r="F33" i="452"/>
  <c r="E33" i="452"/>
  <c r="AT32" i="452"/>
  <c r="AS32" i="452"/>
  <c r="AR32" i="452"/>
  <c r="AQ32" i="452"/>
  <c r="AP32" i="452"/>
  <c r="AO32" i="452"/>
  <c r="AI32" i="452"/>
  <c r="AH32" i="452"/>
  <c r="AG32" i="452"/>
  <c r="AF32" i="452"/>
  <c r="AE32" i="452"/>
  <c r="AD32" i="452"/>
  <c r="Z32" i="452"/>
  <c r="Y32" i="452"/>
  <c r="X32" i="452"/>
  <c r="W32" i="452"/>
  <c r="T32" i="452"/>
  <c r="S32" i="452"/>
  <c r="R32" i="452"/>
  <c r="Q32" i="452"/>
  <c r="P32" i="452"/>
  <c r="O32" i="452"/>
  <c r="I32" i="452"/>
  <c r="H32" i="452"/>
  <c r="G32" i="452"/>
  <c r="F32" i="452"/>
  <c r="E32" i="452"/>
  <c r="AT31" i="452"/>
  <c r="AS31" i="452"/>
  <c r="AR31" i="452"/>
  <c r="AQ31" i="452"/>
  <c r="AP31" i="452"/>
  <c r="AI31" i="452"/>
  <c r="AH31" i="452"/>
  <c r="AG31" i="452"/>
  <c r="AF31" i="452"/>
  <c r="AE31" i="452"/>
  <c r="AD31" i="452"/>
  <c r="Z31" i="452"/>
  <c r="Y31" i="452"/>
  <c r="X31" i="452"/>
  <c r="W31" i="452"/>
  <c r="T31" i="452"/>
  <c r="S31" i="452"/>
  <c r="R31" i="452"/>
  <c r="Q31" i="452"/>
  <c r="P31" i="452"/>
  <c r="O31" i="452"/>
  <c r="H31" i="452"/>
  <c r="G31" i="452"/>
  <c r="F31" i="452"/>
  <c r="E31" i="452"/>
  <c r="AT20" i="452"/>
  <c r="AS20" i="452"/>
  <c r="AR20" i="452"/>
  <c r="AQ20" i="452"/>
  <c r="AP20" i="452"/>
  <c r="AO20" i="452"/>
  <c r="AI20" i="452"/>
  <c r="AH20" i="452"/>
  <c r="AG20" i="452"/>
  <c r="AF20" i="452"/>
  <c r="AE20" i="452"/>
  <c r="AD20" i="452"/>
  <c r="Z20" i="452"/>
  <c r="Y20" i="452"/>
  <c r="X20" i="452"/>
  <c r="T20" i="452"/>
  <c r="S20" i="452"/>
  <c r="R20" i="452"/>
  <c r="Q20" i="452"/>
  <c r="P20" i="452"/>
  <c r="O20" i="452"/>
  <c r="I20" i="452"/>
  <c r="H20" i="452"/>
  <c r="G20" i="452"/>
  <c r="F20" i="452"/>
  <c r="E20" i="452"/>
  <c r="AT19" i="452"/>
  <c r="AS19" i="452"/>
  <c r="AR19" i="452"/>
  <c r="AQ19" i="452"/>
  <c r="AP19" i="452"/>
  <c r="AO19" i="452"/>
  <c r="AI19" i="452"/>
  <c r="AH19" i="452"/>
  <c r="AG19" i="452"/>
  <c r="AF19" i="452"/>
  <c r="AE19" i="452"/>
  <c r="AD19" i="452"/>
  <c r="Z19" i="452"/>
  <c r="Y19" i="452"/>
  <c r="X19" i="452"/>
  <c r="W19" i="452"/>
  <c r="T19" i="452"/>
  <c r="S19" i="452"/>
  <c r="R19" i="452"/>
  <c r="Q19" i="452"/>
  <c r="P19" i="452"/>
  <c r="O19" i="452"/>
  <c r="I19" i="452"/>
  <c r="H19" i="452"/>
  <c r="G19" i="452"/>
  <c r="F19" i="452"/>
  <c r="E19" i="452"/>
  <c r="AT18" i="452"/>
  <c r="AS18" i="452"/>
  <c r="AR18" i="452"/>
  <c r="AQ18" i="452"/>
  <c r="AP18" i="452"/>
  <c r="AO18" i="452"/>
  <c r="AI18" i="452"/>
  <c r="AH18" i="452"/>
  <c r="AG18" i="452"/>
  <c r="AF18" i="452"/>
  <c r="AE18" i="452"/>
  <c r="AD18" i="452"/>
  <c r="Z18" i="452"/>
  <c r="Y18" i="452"/>
  <c r="X18" i="452"/>
  <c r="W18" i="452"/>
  <c r="T18" i="452"/>
  <c r="S18" i="452"/>
  <c r="R18" i="452"/>
  <c r="Q18" i="452"/>
  <c r="P18" i="452"/>
  <c r="O18" i="452"/>
  <c r="I18" i="452"/>
  <c r="H18" i="452"/>
  <c r="G18" i="452"/>
  <c r="F18" i="452"/>
  <c r="E18" i="452"/>
  <c r="AT17" i="452"/>
  <c r="AS17" i="452"/>
  <c r="AR17" i="452"/>
  <c r="AQ17" i="452"/>
  <c r="AP17" i="452"/>
  <c r="AO17" i="452"/>
  <c r="AI17" i="452"/>
  <c r="AH17" i="452"/>
  <c r="AG17" i="452"/>
  <c r="AF17" i="452"/>
  <c r="AE17" i="452"/>
  <c r="AD17" i="452"/>
  <c r="Z17" i="452"/>
  <c r="Y17" i="452"/>
  <c r="X17" i="452"/>
  <c r="S17" i="452"/>
  <c r="R17" i="452"/>
  <c r="Q17" i="452"/>
  <c r="P17" i="452"/>
  <c r="O17" i="452"/>
  <c r="G17" i="452"/>
  <c r="F17" i="452"/>
  <c r="E17" i="452"/>
  <c r="AT16" i="452"/>
  <c r="AS16" i="452"/>
  <c r="AR16" i="452"/>
  <c r="AQ16" i="452"/>
  <c r="AP16" i="452"/>
  <c r="AO16" i="452"/>
  <c r="AI16" i="452"/>
  <c r="AH16" i="452"/>
  <c r="AG16" i="452"/>
  <c r="AF16" i="452"/>
  <c r="AE16" i="452"/>
  <c r="AD16" i="452"/>
  <c r="Z16" i="452"/>
  <c r="Y16" i="452"/>
  <c r="X16" i="452"/>
  <c r="W16" i="452"/>
  <c r="T16" i="452"/>
  <c r="S16" i="452"/>
  <c r="R16" i="452"/>
  <c r="Q16" i="452"/>
  <c r="P16" i="452"/>
  <c r="O16" i="452"/>
  <c r="H16" i="452"/>
  <c r="G16" i="452"/>
  <c r="F16" i="452"/>
  <c r="E16" i="452"/>
  <c r="AT15" i="452"/>
  <c r="AS15" i="452"/>
  <c r="AR15" i="452"/>
  <c r="AQ15" i="452"/>
  <c r="AP15" i="452"/>
  <c r="AO15" i="452"/>
  <c r="AI15" i="452"/>
  <c r="AH15" i="452"/>
  <c r="AG15" i="452"/>
  <c r="AF15" i="452"/>
  <c r="AE15" i="452"/>
  <c r="AD15" i="452"/>
  <c r="Z15" i="452"/>
  <c r="Y15" i="452"/>
  <c r="X15" i="452"/>
  <c r="W15" i="452"/>
  <c r="T15" i="452"/>
  <c r="S15" i="452"/>
  <c r="R15" i="452"/>
  <c r="Q15" i="452"/>
  <c r="P15" i="452"/>
  <c r="O15" i="452"/>
  <c r="H15" i="452"/>
  <c r="G15" i="452"/>
  <c r="F15" i="452"/>
  <c r="E15" i="452"/>
  <c r="O9" i="475"/>
  <c r="N9" i="475"/>
  <c r="M9" i="475"/>
  <c r="L9" i="475"/>
  <c r="K9" i="475"/>
  <c r="J9" i="475"/>
  <c r="G9" i="475"/>
  <c r="F9" i="475"/>
  <c r="E9" i="475"/>
  <c r="D9" i="475"/>
  <c r="C9" i="475"/>
  <c r="B9" i="475"/>
  <c r="O8" i="475"/>
  <c r="N8" i="475"/>
  <c r="M8" i="475"/>
  <c r="L8" i="475"/>
  <c r="K8" i="475"/>
  <c r="J8" i="475"/>
  <c r="G8" i="475"/>
  <c r="F8" i="475"/>
  <c r="E8" i="475"/>
  <c r="D8" i="475"/>
  <c r="C8" i="475"/>
  <c r="B8" i="475"/>
  <c r="O7" i="475"/>
  <c r="N7" i="475"/>
  <c r="M7" i="475"/>
  <c r="L7" i="475"/>
  <c r="K7" i="475"/>
  <c r="J7" i="475"/>
  <c r="G7" i="475"/>
  <c r="F7" i="475"/>
  <c r="E7" i="475"/>
  <c r="D7" i="475"/>
  <c r="C7" i="475"/>
  <c r="B7" i="475"/>
  <c r="M20" i="472"/>
  <c r="J20" i="472"/>
  <c r="D20" i="472"/>
  <c r="T13" i="472"/>
  <c r="S13" i="472"/>
  <c r="R13" i="472"/>
  <c r="Q13" i="472"/>
  <c r="P13" i="472"/>
  <c r="N13" i="472"/>
  <c r="M13" i="472"/>
  <c r="K13" i="472"/>
  <c r="J13" i="472"/>
  <c r="I13" i="472"/>
  <c r="H13" i="472"/>
  <c r="G13" i="472"/>
  <c r="E13" i="472"/>
  <c r="D13" i="472"/>
  <c r="C13" i="472"/>
  <c r="T12" i="472"/>
  <c r="S12" i="472"/>
  <c r="Q12" i="472"/>
  <c r="P12" i="472"/>
  <c r="N12" i="472"/>
  <c r="M12" i="472"/>
  <c r="K12" i="472"/>
  <c r="J12" i="472"/>
  <c r="T9" i="472"/>
  <c r="S9" i="472"/>
  <c r="R9" i="472"/>
  <c r="Q9" i="472"/>
  <c r="P9" i="472"/>
  <c r="O9" i="472"/>
  <c r="N9" i="472"/>
  <c r="M9" i="472"/>
  <c r="L9" i="472"/>
  <c r="K9" i="472"/>
  <c r="J9" i="472"/>
  <c r="I9" i="472"/>
  <c r="H9" i="472"/>
  <c r="G9" i="472"/>
  <c r="E9" i="472"/>
  <c r="D9" i="472"/>
  <c r="C9" i="472"/>
  <c r="T6" i="472"/>
  <c r="S6" i="472"/>
  <c r="Q6" i="472"/>
  <c r="P6" i="472"/>
  <c r="O6" i="472"/>
  <c r="N6" i="472"/>
  <c r="M6" i="472"/>
  <c r="L6" i="472"/>
  <c r="K6" i="472"/>
  <c r="J6" i="472"/>
  <c r="I6" i="472"/>
  <c r="H6" i="472"/>
  <c r="G6" i="472"/>
  <c r="E6" i="472"/>
  <c r="D6" i="472"/>
  <c r="C6" i="472"/>
  <c r="O10" i="481"/>
  <c r="W10" i="471"/>
  <c r="AH9" i="471"/>
  <c r="AI9" i="471" s="1"/>
  <c r="AJ9" i="471" s="1"/>
  <c r="Z9" i="471"/>
  <c r="W9" i="471"/>
  <c r="W9" i="481" s="1"/>
  <c r="V9" i="471"/>
  <c r="U9" i="471"/>
  <c r="T9" i="471"/>
  <c r="S9" i="471"/>
  <c r="S9" i="481" s="1"/>
  <c r="R9" i="471"/>
  <c r="R9" i="481" s="1"/>
  <c r="AH8" i="471"/>
  <c r="Z8" i="471"/>
  <c r="Z8" i="481" s="1"/>
  <c r="W8" i="471"/>
  <c r="V8" i="471"/>
  <c r="U8" i="471"/>
  <c r="T8" i="471"/>
  <c r="S8" i="471"/>
  <c r="R8" i="471"/>
  <c r="AH7" i="471"/>
  <c r="AI7" i="471" s="1"/>
  <c r="AJ7" i="471" s="1"/>
  <c r="AK7" i="471" s="1"/>
  <c r="AL7" i="471" s="1"/>
  <c r="AM7" i="471" s="1"/>
  <c r="Z7" i="471"/>
  <c r="W7" i="471"/>
  <c r="V7" i="471"/>
  <c r="U7" i="471"/>
  <c r="U7" i="481" s="1"/>
  <c r="T7" i="471"/>
  <c r="S7" i="471"/>
  <c r="S7" i="481" s="1"/>
  <c r="R7" i="471"/>
  <c r="G40" i="469"/>
  <c r="F40" i="469"/>
  <c r="F52" i="469" s="1"/>
  <c r="E40" i="469"/>
  <c r="E52" i="469" s="1"/>
  <c r="C40" i="469"/>
  <c r="M40" i="469" s="1"/>
  <c r="H32" i="469"/>
  <c r="G32" i="469"/>
  <c r="F32" i="469"/>
  <c r="E32" i="469"/>
  <c r="D32" i="469"/>
  <c r="D37" i="469" s="1"/>
  <c r="C32" i="469"/>
  <c r="C37" i="469" s="1"/>
  <c r="C51" i="469" s="1"/>
  <c r="M31" i="469"/>
  <c r="N31" i="469" s="1"/>
  <c r="H31" i="469"/>
  <c r="G31" i="469"/>
  <c r="F31" i="469"/>
  <c r="E31" i="469"/>
  <c r="H28" i="469"/>
  <c r="H36" i="469" s="1"/>
  <c r="H50" i="469" s="1"/>
  <c r="G28" i="469"/>
  <c r="G36" i="469" s="1"/>
  <c r="F28" i="469"/>
  <c r="F36" i="469" s="1"/>
  <c r="F50" i="469" s="1"/>
  <c r="E28" i="469"/>
  <c r="D28" i="469"/>
  <c r="D36" i="469" s="1"/>
  <c r="C28" i="469"/>
  <c r="M28" i="469" s="1"/>
  <c r="G25" i="469"/>
  <c r="G35" i="469" s="1"/>
  <c r="F25" i="469"/>
  <c r="F35" i="469" s="1"/>
  <c r="E25" i="469"/>
  <c r="E35" i="469" s="1"/>
  <c r="D25" i="469"/>
  <c r="C25" i="469"/>
  <c r="F19" i="469"/>
  <c r="H19" i="469" s="1"/>
  <c r="F18" i="469"/>
  <c r="H18" i="469" s="1"/>
  <c r="F17" i="469"/>
  <c r="C17" i="478"/>
  <c r="N10" i="296"/>
  <c r="N10" i="475" s="1"/>
  <c r="M10" i="475"/>
  <c r="L10" i="475"/>
  <c r="J10" i="296"/>
  <c r="J10" i="475" s="1"/>
  <c r="G10" i="296"/>
  <c r="W10" i="296" s="1"/>
  <c r="F10" i="296"/>
  <c r="E10" i="296"/>
  <c r="D10" i="296"/>
  <c r="D10" i="475" s="1"/>
  <c r="B10" i="296"/>
  <c r="AH9" i="296"/>
  <c r="AI9" i="296" s="1"/>
  <c r="AJ9" i="296" s="1"/>
  <c r="AK9" i="296" s="1"/>
  <c r="AL9" i="296" s="1"/>
  <c r="AM9" i="296" s="1"/>
  <c r="AN9" i="296" s="1"/>
  <c r="AO9" i="296" s="1"/>
  <c r="Z9" i="296"/>
  <c r="W9" i="296"/>
  <c r="V9" i="296"/>
  <c r="U9" i="296"/>
  <c r="T9" i="296"/>
  <c r="S9" i="296"/>
  <c r="R9" i="296"/>
  <c r="AH8" i="296"/>
  <c r="AI8" i="296" s="1"/>
  <c r="AJ8" i="296" s="1"/>
  <c r="Z8" i="296"/>
  <c r="R8" i="475" s="1"/>
  <c r="W8" i="296"/>
  <c r="V8" i="296"/>
  <c r="U8" i="296"/>
  <c r="T8" i="296"/>
  <c r="S8" i="296"/>
  <c r="R8" i="296"/>
  <c r="AH7" i="296"/>
  <c r="Z7" i="296"/>
  <c r="R7" i="475" s="1"/>
  <c r="W7" i="296"/>
  <c r="V7" i="296"/>
  <c r="U7" i="296"/>
  <c r="T7" i="296"/>
  <c r="S7" i="296"/>
  <c r="R7" i="296"/>
  <c r="H31" i="470"/>
  <c r="G31" i="470"/>
  <c r="F31" i="470"/>
  <c r="E31" i="470"/>
  <c r="D31" i="470"/>
  <c r="D36" i="470" s="1"/>
  <c r="D50" i="470" s="1"/>
  <c r="C31" i="470"/>
  <c r="C31" i="472" s="1"/>
  <c r="H30" i="470"/>
  <c r="G30" i="470"/>
  <c r="F30" i="470"/>
  <c r="E30" i="470"/>
  <c r="H27" i="470"/>
  <c r="L27" i="470" s="1"/>
  <c r="G27" i="470"/>
  <c r="F27" i="470"/>
  <c r="F35" i="470" s="1"/>
  <c r="F49" i="470" s="1"/>
  <c r="E27" i="470"/>
  <c r="E35" i="470" s="1"/>
  <c r="E49" i="470" s="1"/>
  <c r="D27" i="470"/>
  <c r="D35" i="470" s="1"/>
  <c r="C27" i="470"/>
  <c r="H24" i="470"/>
  <c r="L24" i="470" s="1"/>
  <c r="G24" i="470"/>
  <c r="G34" i="470" s="1"/>
  <c r="F24" i="470"/>
  <c r="F34" i="470" s="1"/>
  <c r="F48" i="470" s="1"/>
  <c r="E24" i="470"/>
  <c r="E34" i="470" s="1"/>
  <c r="E48" i="470" s="1"/>
  <c r="D24" i="470"/>
  <c r="D34" i="470" s="1"/>
  <c r="D48" i="470" s="1"/>
  <c r="C48" i="470"/>
  <c r="S18" i="470"/>
  <c r="R18" i="470"/>
  <c r="P18" i="470"/>
  <c r="O18" i="470"/>
  <c r="L18" i="470"/>
  <c r="N18" i="470" s="1"/>
  <c r="I18" i="470"/>
  <c r="I18" i="472" s="1"/>
  <c r="H18" i="470"/>
  <c r="G18" i="470"/>
  <c r="F18" i="470"/>
  <c r="C18" i="470"/>
  <c r="S17" i="470"/>
  <c r="S17" i="472" s="1"/>
  <c r="R17" i="470"/>
  <c r="P17" i="470"/>
  <c r="P17" i="472" s="1"/>
  <c r="O17" i="470"/>
  <c r="L17" i="470"/>
  <c r="I17" i="470"/>
  <c r="K17" i="470" s="1"/>
  <c r="K17" i="472" s="1"/>
  <c r="H17" i="470"/>
  <c r="G17" i="470"/>
  <c r="F17" i="470"/>
  <c r="C17" i="470"/>
  <c r="E17" i="470" s="1"/>
  <c r="S16" i="470"/>
  <c r="R16" i="470"/>
  <c r="P16" i="470"/>
  <c r="O16" i="470"/>
  <c r="L16" i="472"/>
  <c r="F16" i="470"/>
  <c r="C16" i="470"/>
  <c r="C16" i="472" s="1"/>
  <c r="AI34" i="467"/>
  <c r="AB34" i="467"/>
  <c r="Y34" i="467"/>
  <c r="U34" i="467"/>
  <c r="AI33" i="467"/>
  <c r="AF33" i="467"/>
  <c r="AB33" i="467"/>
  <c r="U33" i="467"/>
  <c r="BL7" i="467"/>
  <c r="N33" i="467"/>
  <c r="K33" i="467"/>
  <c r="BN12" i="467"/>
  <c r="AB32" i="467"/>
  <c r="Y32" i="467"/>
  <c r="R32" i="467"/>
  <c r="AJ18" i="467"/>
  <c r="BE14" i="467" s="1"/>
  <c r="AC18" i="467"/>
  <c r="BD14" i="467" s="1"/>
  <c r="V18" i="467"/>
  <c r="O18" i="467"/>
  <c r="H18" i="467"/>
  <c r="AJ17" i="467"/>
  <c r="BE13" i="467" s="1"/>
  <c r="AC17" i="467"/>
  <c r="BD13" i="467" s="1"/>
  <c r="V17" i="467"/>
  <c r="O17" i="467"/>
  <c r="H17" i="467"/>
  <c r="AJ16" i="467"/>
  <c r="BE12" i="467" s="1"/>
  <c r="AC16" i="467"/>
  <c r="BD12" i="467" s="1"/>
  <c r="V16" i="467"/>
  <c r="BJ12" i="467"/>
  <c r="AJ10" i="467"/>
  <c r="BE8" i="467" s="1"/>
  <c r="AC10" i="467"/>
  <c r="BD8" i="467" s="1"/>
  <c r="V10" i="467"/>
  <c r="O10" i="467"/>
  <c r="AJ9" i="467"/>
  <c r="BE7" i="467" s="1"/>
  <c r="AC9" i="467"/>
  <c r="BD7" i="467" s="1"/>
  <c r="V9" i="467"/>
  <c r="O9" i="467"/>
  <c r="AJ8" i="467"/>
  <c r="BE6" i="467" s="1"/>
  <c r="AC8" i="467"/>
  <c r="BD6" i="467" s="1"/>
  <c r="V8" i="467"/>
  <c r="P8" i="447"/>
  <c r="O8" i="447"/>
  <c r="P7" i="447"/>
  <c r="O7" i="447"/>
  <c r="B24" i="534"/>
  <c r="B23" i="534"/>
  <c r="B22" i="534"/>
  <c r="B21" i="534"/>
  <c r="B20" i="534"/>
  <c r="B19" i="534"/>
  <c r="C18" i="534"/>
  <c r="P12" i="534"/>
  <c r="BJ7" i="467"/>
  <c r="AV12" i="424"/>
  <c r="AR15" i="424"/>
  <c r="J9" i="422"/>
  <c r="T9" i="422"/>
  <c r="T8" i="422" s="1"/>
  <c r="Y9" i="422"/>
  <c r="W8" i="422" s="1"/>
  <c r="G8" i="295"/>
  <c r="E9" i="295" s="1"/>
  <c r="M8" i="295"/>
  <c r="K9" i="295" s="1"/>
  <c r="P8" i="295"/>
  <c r="Y10" i="503"/>
  <c r="S18" i="503"/>
  <c r="D17" i="486"/>
  <c r="F17" i="486"/>
  <c r="E17" i="486"/>
  <c r="P6" i="287"/>
  <c r="AV5" i="424"/>
  <c r="R8" i="422"/>
  <c r="N42" i="525"/>
  <c r="H18" i="503"/>
  <c r="S10" i="503"/>
  <c r="K18" i="503"/>
  <c r="M34" i="528"/>
  <c r="L34" i="528"/>
  <c r="L9" i="337"/>
  <c r="L10" i="337" s="1"/>
  <c r="R9" i="337"/>
  <c r="R10" i="337" s="1"/>
  <c r="O25" i="467"/>
  <c r="F9" i="337"/>
  <c r="F10" i="337" s="1"/>
  <c r="AD9" i="337"/>
  <c r="D8" i="295"/>
  <c r="B9" i="295" s="1"/>
  <c r="N9" i="295"/>
  <c r="BK7" i="467"/>
  <c r="N16" i="472"/>
  <c r="Z9" i="481"/>
  <c r="J10" i="481"/>
  <c r="P22" i="484"/>
  <c r="P24" i="484" s="1"/>
  <c r="AR7" i="424"/>
  <c r="AS10" i="424"/>
  <c r="AS17" i="424"/>
  <c r="AD19" i="424"/>
  <c r="AB15" i="503"/>
  <c r="F25" i="486"/>
  <c r="H25" i="486"/>
  <c r="R76" i="452"/>
  <c r="E75" i="452"/>
  <c r="R75" i="452"/>
  <c r="G36" i="479"/>
  <c r="G50" i="479" s="1"/>
  <c r="AC9" i="476"/>
  <c r="AD9" i="476" s="1"/>
  <c r="AE9" i="476" s="1"/>
  <c r="AF9" i="476" s="1"/>
  <c r="AG9" i="476" s="1"/>
  <c r="AP9" i="476"/>
  <c r="AP10" i="476"/>
  <c r="AP8" i="476"/>
  <c r="D18" i="472"/>
  <c r="G52" i="469"/>
  <c r="R33" i="467"/>
  <c r="BJ6" i="467"/>
  <c r="BJ8" i="467"/>
  <c r="O24" i="467"/>
  <c r="Q15" i="359"/>
  <c r="S15" i="359" s="1"/>
  <c r="U15" i="359" s="1"/>
  <c r="Y12" i="359"/>
  <c r="X15" i="359"/>
  <c r="BA12" i="484"/>
  <c r="BB12" i="484" s="1"/>
  <c r="BC12" i="484" s="1"/>
  <c r="BD12" i="484" s="1"/>
  <c r="BE12" i="484" s="1"/>
  <c r="BF12" i="484" s="1"/>
  <c r="AY19" i="484"/>
  <c r="AA12" i="484"/>
  <c r="D17" i="482"/>
  <c r="D5" i="537" s="1"/>
  <c r="AF15" i="484"/>
  <c r="AL16" i="484"/>
  <c r="AN15" i="484"/>
  <c r="K10" i="481"/>
  <c r="AA7" i="471"/>
  <c r="AA9" i="471"/>
  <c r="O10" i="475"/>
  <c r="B10" i="481"/>
  <c r="L10" i="481"/>
  <c r="AA8" i="471"/>
  <c r="AB8" i="471" s="1"/>
  <c r="AC8" i="471" s="1"/>
  <c r="R10" i="471"/>
  <c r="C10" i="481"/>
  <c r="M10" i="481"/>
  <c r="S10" i="471"/>
  <c r="G10" i="475"/>
  <c r="T10" i="471"/>
  <c r="R9" i="475"/>
  <c r="AI8" i="471"/>
  <c r="AJ8" i="471" s="1"/>
  <c r="AK8" i="471" s="1"/>
  <c r="AL8" i="471" s="1"/>
  <c r="G10" i="481"/>
  <c r="M16" i="472"/>
  <c r="C17" i="472"/>
  <c r="H35" i="469"/>
  <c r="H49" i="469" s="1"/>
  <c r="AK8" i="296"/>
  <c r="AL8" i="296" s="1"/>
  <c r="AM8" i="296" s="1"/>
  <c r="AN8" i="296" s="1"/>
  <c r="AO8" i="296" s="1"/>
  <c r="BN14" i="467"/>
  <c r="AI32" i="467"/>
  <c r="AT8" i="424"/>
  <c r="AV17" i="424"/>
  <c r="AS11" i="424"/>
  <c r="AU12" i="424"/>
  <c r="AS5" i="424"/>
  <c r="AU6" i="424"/>
  <c r="AS7" i="424"/>
  <c r="AV10" i="424"/>
  <c r="AS8" i="424"/>
  <c r="AU10" i="424"/>
  <c r="AR11" i="424"/>
  <c r="AV11" i="424"/>
  <c r="AR13" i="424"/>
  <c r="AT15" i="424"/>
  <c r="AR16" i="424"/>
  <c r="AV16" i="424"/>
  <c r="AT17" i="424"/>
  <c r="AR18" i="424"/>
  <c r="U19" i="424"/>
  <c r="W20" i="424"/>
  <c r="AS13" i="424"/>
  <c r="S20" i="424"/>
  <c r="Y20" i="424"/>
  <c r="AT5" i="424"/>
  <c r="AR6" i="424"/>
  <c r="AT7" i="424"/>
  <c r="T20" i="424"/>
  <c r="AU11" i="424"/>
  <c r="AS12" i="424"/>
  <c r="AD14" i="424"/>
  <c r="AS16" i="424"/>
  <c r="AS6" i="424"/>
  <c r="AR10" i="424"/>
  <c r="X19" i="424"/>
  <c r="AR12" i="424"/>
  <c r="AS15" i="424"/>
  <c r="AA19" i="424"/>
  <c r="AU7" i="424"/>
  <c r="AU8" i="424"/>
  <c r="AF20" i="424"/>
  <c r="AT10" i="424"/>
  <c r="AT12" i="424"/>
  <c r="AU15" i="424"/>
  <c r="AU16" i="424"/>
  <c r="AU17" i="424"/>
  <c r="V20" i="424"/>
  <c r="AR8" i="424"/>
  <c r="Q20" i="424"/>
  <c r="AB20" i="424"/>
  <c r="AV6" i="424"/>
  <c r="T8" i="532"/>
  <c r="AT6" i="424"/>
  <c r="AT11" i="424"/>
  <c r="AT13" i="424"/>
  <c r="Z20" i="424"/>
  <c r="AG14" i="424"/>
  <c r="AF7" i="337" s="1"/>
  <c r="AK7" i="337"/>
  <c r="R19" i="424"/>
  <c r="AG19" i="424"/>
  <c r="AF8" i="337" s="1"/>
  <c r="AK8" i="337" s="1"/>
  <c r="P8" i="532"/>
  <c r="U9" i="424"/>
  <c r="U20" i="424" s="1"/>
  <c r="AF6" i="337"/>
  <c r="AA14" i="424"/>
  <c r="AE20" i="424"/>
  <c r="Q8" i="532"/>
  <c r="R9" i="424"/>
  <c r="AD20" i="424"/>
  <c r="R8" i="532"/>
  <c r="AA9" i="424"/>
  <c r="D14" i="534"/>
  <c r="D21" i="534" s="1"/>
  <c r="G5" i="534"/>
  <c r="G11" i="534"/>
  <c r="R13" i="534"/>
  <c r="G16" i="534"/>
  <c r="D10" i="534"/>
  <c r="D23" i="534" s="1"/>
  <c r="N13" i="534"/>
  <c r="W7" i="534" s="1"/>
  <c r="G14" i="534"/>
  <c r="P14" i="534"/>
  <c r="G7" i="534"/>
  <c r="G12" i="534"/>
  <c r="G15" i="534"/>
  <c r="R6" i="534"/>
  <c r="G9" i="534"/>
  <c r="D11" i="534"/>
  <c r="R8" i="534"/>
  <c r="R16" i="534"/>
  <c r="M8" i="534"/>
  <c r="P10" i="534"/>
  <c r="D12" i="534"/>
  <c r="D22" i="534"/>
  <c r="P13" i="534"/>
  <c r="M16" i="534"/>
  <c r="P9" i="534"/>
  <c r="M38" i="534"/>
  <c r="N9" i="534"/>
  <c r="W6" i="534" s="1"/>
  <c r="G10" i="534"/>
  <c r="P11" i="534"/>
  <c r="G13" i="534"/>
  <c r="D15" i="534"/>
  <c r="D24" i="534" s="1"/>
  <c r="M6" i="534"/>
  <c r="R12" i="534"/>
  <c r="R5" i="534"/>
  <c r="D9" i="534"/>
  <c r="D25" i="534" s="1"/>
  <c r="R10" i="534"/>
  <c r="M12" i="534"/>
  <c r="H12" i="534" s="1"/>
  <c r="N22" i="534" s="1"/>
  <c r="N12" i="534"/>
  <c r="W9" i="534" s="1"/>
  <c r="D13" i="534"/>
  <c r="D20" i="534" s="1"/>
  <c r="R14" i="534"/>
  <c r="P15" i="534"/>
  <c r="R15" i="534"/>
  <c r="P5" i="534"/>
  <c r="M5" i="534"/>
  <c r="H5" i="534" s="1"/>
  <c r="N5" i="534"/>
  <c r="M7" i="534"/>
  <c r="M9" i="534"/>
  <c r="H9" i="534" s="1"/>
  <c r="N24" i="534" s="1"/>
  <c r="M10" i="534"/>
  <c r="H10" i="534" s="1"/>
  <c r="N23" i="534" s="1"/>
  <c r="N10" i="534"/>
  <c r="W8" i="534" s="1"/>
  <c r="M11" i="534"/>
  <c r="H11" i="534"/>
  <c r="N11" i="534"/>
  <c r="R11" i="534"/>
  <c r="M13" i="534"/>
  <c r="H13" i="534"/>
  <c r="N21" i="534" s="1"/>
  <c r="M14" i="534"/>
  <c r="H14" i="534" s="1"/>
  <c r="N20" i="534" s="1"/>
  <c r="N14" i="534"/>
  <c r="M15" i="534"/>
  <c r="H15" i="534" s="1"/>
  <c r="N15" i="534"/>
  <c r="G8" i="534"/>
  <c r="D5" i="534"/>
  <c r="G6" i="534"/>
  <c r="Y5" i="422"/>
  <c r="Y6" i="422"/>
  <c r="W5" i="422"/>
  <c r="Y7" i="422"/>
  <c r="W7" i="422"/>
  <c r="T6" i="422"/>
  <c r="T5" i="422"/>
  <c r="R7" i="422"/>
  <c r="T7" i="422"/>
  <c r="R5" i="422"/>
  <c r="S15" i="486"/>
  <c r="G9" i="337"/>
  <c r="C10" i="337"/>
  <c r="M9" i="337"/>
  <c r="O9" i="295"/>
  <c r="C9" i="295"/>
  <c r="AD10" i="337"/>
  <c r="AE9" i="337"/>
  <c r="AC10" i="337"/>
  <c r="AA10" i="337"/>
  <c r="AB10" i="337"/>
  <c r="D10" i="337"/>
  <c r="W15" i="359"/>
  <c r="R20" i="424"/>
  <c r="E10" i="503" l="1"/>
  <c r="V10" i="503"/>
  <c r="V18" i="503"/>
  <c r="AC15" i="359"/>
  <c r="AR16" i="484"/>
  <c r="X21" i="484"/>
  <c r="S20" i="484"/>
  <c r="AU15" i="484"/>
  <c r="AB12" i="484"/>
  <c r="AK15" i="484"/>
  <c r="AU9" i="484"/>
  <c r="AK12" i="484"/>
  <c r="AS15" i="484"/>
  <c r="AI12" i="484"/>
  <c r="AF9" i="484"/>
  <c r="E16" i="482"/>
  <c r="E4" i="537" s="1"/>
  <c r="AE15" i="484"/>
  <c r="AN9" i="484"/>
  <c r="AM15" i="484"/>
  <c r="M21" i="479"/>
  <c r="Q21" i="479"/>
  <c r="R21" i="479"/>
  <c r="H36" i="479"/>
  <c r="H50" i="479" s="1"/>
  <c r="K21" i="479"/>
  <c r="G31" i="478"/>
  <c r="P20" i="473"/>
  <c r="Q18" i="473"/>
  <c r="G35" i="478"/>
  <c r="G19" i="478"/>
  <c r="F37" i="473"/>
  <c r="F51" i="473" s="1"/>
  <c r="BW19" i="484"/>
  <c r="C49" i="473"/>
  <c r="T17" i="473"/>
  <c r="T18" i="478" s="1"/>
  <c r="M32" i="469"/>
  <c r="G25" i="478"/>
  <c r="C36" i="469"/>
  <c r="N32" i="469"/>
  <c r="O32" i="469" s="1"/>
  <c r="P32" i="469" s="1"/>
  <c r="Q32" i="469" s="1"/>
  <c r="R32" i="469" s="1"/>
  <c r="S32" i="469" s="1"/>
  <c r="T32" i="469" s="1"/>
  <c r="G27" i="472"/>
  <c r="F30" i="472"/>
  <c r="H34" i="470"/>
  <c r="I17" i="472"/>
  <c r="G24" i="472"/>
  <c r="G36" i="470"/>
  <c r="E24" i="472"/>
  <c r="E36" i="470"/>
  <c r="E50" i="470" s="1"/>
  <c r="G48" i="470"/>
  <c r="G34" i="472"/>
  <c r="G35" i="470"/>
  <c r="G49" i="470" s="1"/>
  <c r="E34" i="472"/>
  <c r="H27" i="472"/>
  <c r="P20" i="470"/>
  <c r="P20" i="472" s="1"/>
  <c r="H35" i="470"/>
  <c r="H18" i="472"/>
  <c r="S20" i="470"/>
  <c r="S20" i="472" s="1"/>
  <c r="H20" i="470"/>
  <c r="E31" i="472"/>
  <c r="Q18" i="470"/>
  <c r="Q18" i="472" s="1"/>
  <c r="I15" i="486"/>
  <c r="T9" i="486" s="1"/>
  <c r="F9" i="295"/>
  <c r="AX20" i="424"/>
  <c r="H56" i="525"/>
  <c r="G7" i="548"/>
  <c r="E7" i="548"/>
  <c r="E6" i="548"/>
  <c r="G6" i="548"/>
  <c r="AY32" i="535"/>
  <c r="G30" i="472"/>
  <c r="H84" i="525"/>
  <c r="L28" i="525"/>
  <c r="E70" i="525"/>
  <c r="R14" i="525"/>
  <c r="I28" i="525"/>
  <c r="H70" i="525"/>
  <c r="K84" i="525"/>
  <c r="E98" i="525"/>
  <c r="K98" i="525"/>
  <c r="M8" i="422"/>
  <c r="M7" i="422"/>
  <c r="O5" i="422"/>
  <c r="O8" i="422"/>
  <c r="O6" i="422"/>
  <c r="O7" i="422"/>
  <c r="H48" i="470"/>
  <c r="L34" i="470"/>
  <c r="N17" i="470"/>
  <c r="N20" i="470" s="1"/>
  <c r="F39" i="470" s="1"/>
  <c r="L20" i="470"/>
  <c r="L20" i="472" s="1"/>
  <c r="H31" i="472"/>
  <c r="L31" i="470"/>
  <c r="K16" i="473"/>
  <c r="K17" i="478" s="1"/>
  <c r="I20" i="473"/>
  <c r="I21" i="478" s="1"/>
  <c r="M20" i="473"/>
  <c r="M21" i="478" s="1"/>
  <c r="N17" i="473"/>
  <c r="N18" i="478" s="1"/>
  <c r="T16" i="483"/>
  <c r="AR12" i="484"/>
  <c r="E84" i="525"/>
  <c r="H98" i="525"/>
  <c r="AG20" i="424"/>
  <c r="L10" i="503"/>
  <c r="Q7" i="447"/>
  <c r="S7" i="447" s="1"/>
  <c r="S14" i="447"/>
  <c r="B11" i="479"/>
  <c r="B9" i="513" s="1"/>
  <c r="B10" i="507" s="1"/>
  <c r="B11" i="478"/>
  <c r="O28" i="525"/>
  <c r="S26" i="469"/>
  <c r="T26" i="469" s="1"/>
  <c r="I35" i="469"/>
  <c r="H35" i="473"/>
  <c r="L25" i="473"/>
  <c r="I50" i="479"/>
  <c r="K36" i="479"/>
  <c r="L36" i="479"/>
  <c r="I50" i="470"/>
  <c r="K36" i="470"/>
  <c r="I24" i="486"/>
  <c r="T14" i="486" s="1"/>
  <c r="AJ19" i="424"/>
  <c r="AJ20" i="424" s="1"/>
  <c r="AH20" i="424"/>
  <c r="M23" i="528"/>
  <c r="I22" i="484"/>
  <c r="I24" i="484" s="1"/>
  <c r="I18" i="359"/>
  <c r="I20" i="359" s="1"/>
  <c r="F20" i="470"/>
  <c r="R20" i="470"/>
  <c r="R20" i="472" s="1"/>
  <c r="T16" i="470"/>
  <c r="G20" i="470"/>
  <c r="G20" i="472" s="1"/>
  <c r="Q17" i="470"/>
  <c r="Q17" i="472" s="1"/>
  <c r="C18" i="472"/>
  <c r="E18" i="470"/>
  <c r="E18" i="472" s="1"/>
  <c r="I20" i="470"/>
  <c r="I20" i="472" s="1"/>
  <c r="K18" i="470"/>
  <c r="K20" i="470" s="1"/>
  <c r="E39" i="470" s="1"/>
  <c r="T18" i="470"/>
  <c r="T18" i="472" s="1"/>
  <c r="C27" i="472"/>
  <c r="F21" i="469"/>
  <c r="H17" i="469"/>
  <c r="H21" i="469" s="1"/>
  <c r="T16" i="473"/>
  <c r="T17" i="478" s="1"/>
  <c r="R20" i="473"/>
  <c r="R21" i="478" s="1"/>
  <c r="Q17" i="473"/>
  <c r="Q18" i="478" s="1"/>
  <c r="E18" i="473"/>
  <c r="E19" i="478" s="1"/>
  <c r="K18" i="473"/>
  <c r="K19" i="478" s="1"/>
  <c r="G37" i="473"/>
  <c r="G51" i="473" s="1"/>
  <c r="O21" i="479"/>
  <c r="W16" i="483"/>
  <c r="W19" i="484"/>
  <c r="D22" i="484"/>
  <c r="D24" i="484" s="1"/>
  <c r="X20" i="484"/>
  <c r="N22" i="484"/>
  <c r="N24" i="484" s="1"/>
  <c r="E42" i="525"/>
  <c r="E56" i="525"/>
  <c r="N8" i="532"/>
  <c r="D9" i="422"/>
  <c r="J8" i="295"/>
  <c r="H9" i="295" s="1"/>
  <c r="H52" i="479"/>
  <c r="I51" i="479"/>
  <c r="L37" i="479"/>
  <c r="K37" i="479"/>
  <c r="H30" i="472"/>
  <c r="L30" i="470"/>
  <c r="Z8" i="475"/>
  <c r="D20" i="473"/>
  <c r="D21" i="478" s="1"/>
  <c r="E16" i="473"/>
  <c r="E17" i="478" s="1"/>
  <c r="L20" i="473"/>
  <c r="L21" i="478" s="1"/>
  <c r="N16" i="473"/>
  <c r="N17" i="478" s="1"/>
  <c r="S20" i="473"/>
  <c r="S21" i="478" s="1"/>
  <c r="N18" i="473"/>
  <c r="N19" i="478" s="1"/>
  <c r="T18" i="473"/>
  <c r="T19" i="478" s="1"/>
  <c r="E32" i="478"/>
  <c r="P21" i="479"/>
  <c r="BH20" i="484"/>
  <c r="AJ14" i="424"/>
  <c r="AZ32" i="535"/>
  <c r="G8" i="548"/>
  <c r="H18" i="359"/>
  <c r="H20" i="359" s="1"/>
  <c r="C20" i="470"/>
  <c r="C20" i="472" s="1"/>
  <c r="E16" i="470"/>
  <c r="Q16" i="470"/>
  <c r="O20" i="470"/>
  <c r="O20" i="472" s="1"/>
  <c r="R17" i="472"/>
  <c r="T17" i="470"/>
  <c r="T17" i="472" s="1"/>
  <c r="G20" i="473"/>
  <c r="G21" i="478" s="1"/>
  <c r="H16" i="473"/>
  <c r="H20" i="473" s="1"/>
  <c r="Q16" i="473"/>
  <c r="O20" i="473"/>
  <c r="O21" i="478" s="1"/>
  <c r="C20" i="473"/>
  <c r="C21" i="478" s="1"/>
  <c r="E17" i="473"/>
  <c r="E18" i="478" s="1"/>
  <c r="X9" i="337"/>
  <c r="M10" i="503"/>
  <c r="F26" i="493"/>
  <c r="B8" i="479"/>
  <c r="B6" i="513" s="1"/>
  <c r="B7" i="507" s="1"/>
  <c r="B8" i="478"/>
  <c r="K38" i="479"/>
  <c r="L38" i="479"/>
  <c r="L6" i="482"/>
  <c r="AG9" i="484"/>
  <c r="I37" i="470"/>
  <c r="K37" i="470" s="1"/>
  <c r="K35" i="470"/>
  <c r="W14" i="513"/>
  <c r="I13" i="512"/>
  <c r="W79" i="452"/>
  <c r="W78" i="452"/>
  <c r="AA78" i="452"/>
  <c r="L76" i="452"/>
  <c r="L78" i="452"/>
  <c r="L80" i="452"/>
  <c r="L75" i="452"/>
  <c r="L77" i="452"/>
  <c r="L79" i="452"/>
  <c r="P7" i="500"/>
  <c r="G18" i="359"/>
  <c r="G20" i="359" s="1"/>
  <c r="Z9" i="359"/>
  <c r="Y9" i="359"/>
  <c r="W20" i="484"/>
  <c r="C22" i="484"/>
  <c r="C24" i="484" s="1"/>
  <c r="V19" i="484"/>
  <c r="AA20" i="484"/>
  <c r="AY20" i="484"/>
  <c r="AZ20" i="484" s="1"/>
  <c r="BA20" i="484" s="1"/>
  <c r="BB20" i="484" s="1"/>
  <c r="BC20" i="484" s="1"/>
  <c r="BD20" i="484" s="1"/>
  <c r="BE20" i="484" s="1"/>
  <c r="BF20" i="484" s="1"/>
  <c r="F22" i="484"/>
  <c r="F24" i="484" s="1"/>
  <c r="AB20" i="484"/>
  <c r="S19" i="484"/>
  <c r="BO19" i="484" s="1"/>
  <c r="CM19" i="484" s="1"/>
  <c r="U20" i="484"/>
  <c r="BI20" i="484"/>
  <c r="BJ20" i="484" s="1"/>
  <c r="BK20" i="484" s="1"/>
  <c r="BL20" i="484" s="1"/>
  <c r="BM20" i="484" s="1"/>
  <c r="BN20" i="484" s="1"/>
  <c r="BO15" i="484"/>
  <c r="BP15" i="484" s="1"/>
  <c r="BQ15" i="484" s="1"/>
  <c r="BR15" i="484" s="1"/>
  <c r="BG19" i="484"/>
  <c r="BH19" i="484" s="1"/>
  <c r="M22" i="484"/>
  <c r="M24" i="484" s="1"/>
  <c r="AZ19" i="484"/>
  <c r="BA19" i="484" s="1"/>
  <c r="BB19" i="484" s="1"/>
  <c r="BC19" i="484" s="1"/>
  <c r="AA19" i="484"/>
  <c r="G22" i="484"/>
  <c r="G24" i="484" s="1"/>
  <c r="AL15" i="484"/>
  <c r="AN16" i="484"/>
  <c r="F18" i="482"/>
  <c r="F32" i="482" s="1"/>
  <c r="AF16" i="484"/>
  <c r="AU16" i="484"/>
  <c r="H18" i="482"/>
  <c r="AV21" i="484" s="1"/>
  <c r="AV16" i="484"/>
  <c r="AJ20" i="484"/>
  <c r="I6" i="537"/>
  <c r="AI9" i="484"/>
  <c r="AD21" i="484"/>
  <c r="E17" i="482"/>
  <c r="AK20" i="484" s="1"/>
  <c r="AA9" i="484"/>
  <c r="AQ9" i="484"/>
  <c r="C30" i="482"/>
  <c r="AS12" i="484"/>
  <c r="AT12" i="484"/>
  <c r="AT16" i="484"/>
  <c r="AF19" i="484"/>
  <c r="AN19" i="484"/>
  <c r="H4" i="537"/>
  <c r="AJ16" i="484"/>
  <c r="D18" i="482"/>
  <c r="D32" i="482" s="1"/>
  <c r="AD20" i="484"/>
  <c r="F31" i="482"/>
  <c r="F5" i="537"/>
  <c r="F6" i="537"/>
  <c r="AA16" i="484"/>
  <c r="D31" i="482"/>
  <c r="H30" i="482"/>
  <c r="AD12" i="484"/>
  <c r="AB16" i="484"/>
  <c r="D16" i="482"/>
  <c r="D30" i="482" s="1"/>
  <c r="AS9" i="484"/>
  <c r="AV9" i="484"/>
  <c r="E30" i="482"/>
  <c r="AL12" i="484"/>
  <c r="AQ16" i="484"/>
  <c r="G18" i="482"/>
  <c r="L18" i="482" s="1"/>
  <c r="AB9" i="484"/>
  <c r="AE16" i="484"/>
  <c r="AC19" i="484"/>
  <c r="AR9" i="484"/>
  <c r="AK9" i="484"/>
  <c r="AI16" i="484"/>
  <c r="J21" i="479"/>
  <c r="S21" i="479"/>
  <c r="F21" i="479"/>
  <c r="N21" i="479"/>
  <c r="W21" i="479"/>
  <c r="I21" i="479"/>
  <c r="H21" i="479"/>
  <c r="G21" i="479"/>
  <c r="M32" i="473"/>
  <c r="CE16" i="484" s="1"/>
  <c r="C32" i="478"/>
  <c r="E31" i="478"/>
  <c r="X11" i="476"/>
  <c r="U8" i="481"/>
  <c r="T7" i="481"/>
  <c r="S11" i="476"/>
  <c r="Z11" i="476"/>
  <c r="AJ9" i="476"/>
  <c r="AQ9" i="476"/>
  <c r="AI11" i="476"/>
  <c r="R11" i="476"/>
  <c r="R10" i="481" s="1"/>
  <c r="AH11" i="476"/>
  <c r="AJ8" i="476"/>
  <c r="AK8" i="476" s="1"/>
  <c r="AL8" i="476" s="1"/>
  <c r="Z7" i="481"/>
  <c r="AA8" i="476"/>
  <c r="AA11" i="476" s="1"/>
  <c r="AQ11" i="476" s="1"/>
  <c r="AR10" i="476"/>
  <c r="AC10" i="476"/>
  <c r="AQ10" i="476"/>
  <c r="R7" i="481"/>
  <c r="R8" i="481"/>
  <c r="AA9" i="481"/>
  <c r="T8" i="481"/>
  <c r="H37" i="473"/>
  <c r="H31" i="478"/>
  <c r="H32" i="478"/>
  <c r="P21" i="478"/>
  <c r="K17" i="473"/>
  <c r="J20" i="473"/>
  <c r="J21" i="478" s="1"/>
  <c r="O31" i="473"/>
  <c r="CG15" i="484" s="1"/>
  <c r="N35" i="473"/>
  <c r="O35" i="473" s="1"/>
  <c r="P35" i="473" s="1"/>
  <c r="Q35" i="473" s="1"/>
  <c r="R35" i="473" s="1"/>
  <c r="C19" i="478"/>
  <c r="C38" i="473"/>
  <c r="M38" i="473" s="1"/>
  <c r="C28" i="478"/>
  <c r="M36" i="473"/>
  <c r="BW20" i="484" s="1"/>
  <c r="M28" i="473"/>
  <c r="CM12" i="484" s="1"/>
  <c r="U80" i="452"/>
  <c r="U77" i="452"/>
  <c r="U79" i="452"/>
  <c r="U78" i="452"/>
  <c r="AH80" i="452"/>
  <c r="U76" i="452"/>
  <c r="W80" i="452"/>
  <c r="W75" i="452"/>
  <c r="H76" i="452"/>
  <c r="H80" i="452"/>
  <c r="AH75" i="452"/>
  <c r="H78" i="452"/>
  <c r="H75" i="452"/>
  <c r="AH76" i="452"/>
  <c r="H79" i="452"/>
  <c r="W76" i="452"/>
  <c r="AH79" i="452"/>
  <c r="AH78" i="452"/>
  <c r="AA65" i="452"/>
  <c r="AA67" i="452"/>
  <c r="AA64" i="452"/>
  <c r="AA66" i="452"/>
  <c r="AA62" i="452"/>
  <c r="Y80" i="452"/>
  <c r="O79" i="452"/>
  <c r="AG77" i="452"/>
  <c r="AF78" i="452"/>
  <c r="AT76" i="452"/>
  <c r="AR77" i="452"/>
  <c r="R77" i="452"/>
  <c r="AT79" i="452"/>
  <c r="AG78" i="452"/>
  <c r="AT77" i="452"/>
  <c r="T75" i="452"/>
  <c r="AQ77" i="452"/>
  <c r="AQ79" i="452"/>
  <c r="AD79" i="452"/>
  <c r="AF75" i="452"/>
  <c r="AS75" i="452"/>
  <c r="AP78" i="452"/>
  <c r="AQ75" i="452"/>
  <c r="AD77" i="452"/>
  <c r="Z78" i="452"/>
  <c r="AD75" i="452"/>
  <c r="Q77" i="452"/>
  <c r="S76" i="452"/>
  <c r="S78" i="452"/>
  <c r="Z77" i="452"/>
  <c r="S75" i="452"/>
  <c r="AS77" i="452"/>
  <c r="F76" i="452"/>
  <c r="F78" i="452"/>
  <c r="F75" i="452"/>
  <c r="AF77" i="452"/>
  <c r="AS79" i="452"/>
  <c r="AS78" i="452"/>
  <c r="AQ78" i="452"/>
  <c r="AQ80" i="452"/>
  <c r="S77" i="452"/>
  <c r="F79" i="452"/>
  <c r="AF79" i="452"/>
  <c r="AF76" i="452"/>
  <c r="S79" i="452"/>
  <c r="AS76" i="452"/>
  <c r="AD78" i="452"/>
  <c r="AD80" i="452"/>
  <c r="F77" i="452"/>
  <c r="AJ65" i="452"/>
  <c r="O80" i="452"/>
  <c r="O78" i="452"/>
  <c r="J36" i="452"/>
  <c r="AJ51" i="452"/>
  <c r="AP80" i="452"/>
  <c r="O75" i="452"/>
  <c r="I76" i="452"/>
  <c r="AU18" i="452"/>
  <c r="O77" i="452"/>
  <c r="P78" i="452"/>
  <c r="J63" i="452"/>
  <c r="G80" i="452"/>
  <c r="AR80" i="452"/>
  <c r="T77" i="452"/>
  <c r="AE76" i="452"/>
  <c r="AE80" i="452"/>
  <c r="G77" i="452"/>
  <c r="AR79" i="452"/>
  <c r="G79" i="452"/>
  <c r="U49" i="452"/>
  <c r="U53" i="452"/>
  <c r="U54" i="452"/>
  <c r="C52" i="469"/>
  <c r="AA10" i="471"/>
  <c r="AP7" i="471"/>
  <c r="Z10" i="471"/>
  <c r="AK9" i="471"/>
  <c r="AL9" i="471" s="1"/>
  <c r="AL10" i="471" s="1"/>
  <c r="AB9" i="475"/>
  <c r="V8" i="481"/>
  <c r="W7" i="481"/>
  <c r="V9" i="481"/>
  <c r="AH10" i="471"/>
  <c r="Z7" i="475"/>
  <c r="F28" i="478"/>
  <c r="E37" i="469"/>
  <c r="E51" i="469" s="1"/>
  <c r="E49" i="469"/>
  <c r="F34" i="472"/>
  <c r="F35" i="478"/>
  <c r="F24" i="472"/>
  <c r="S16" i="472"/>
  <c r="E30" i="472"/>
  <c r="F37" i="469"/>
  <c r="H34" i="472"/>
  <c r="K16" i="472"/>
  <c r="O31" i="469"/>
  <c r="P31" i="469" s="1"/>
  <c r="Q31" i="469" s="1"/>
  <c r="R31" i="469" s="1"/>
  <c r="U16" i="472"/>
  <c r="M37" i="469"/>
  <c r="N37" i="469" s="1"/>
  <c r="C36" i="478"/>
  <c r="G18" i="472"/>
  <c r="V17" i="472"/>
  <c r="W16" i="472"/>
  <c r="P16" i="472"/>
  <c r="F36" i="470"/>
  <c r="F50" i="470" s="1"/>
  <c r="S10" i="296"/>
  <c r="C10" i="475"/>
  <c r="AP9" i="296"/>
  <c r="AH10" i="296"/>
  <c r="AA9" i="475"/>
  <c r="C36" i="470"/>
  <c r="C50" i="470" s="1"/>
  <c r="C35" i="470"/>
  <c r="C49" i="470" s="1"/>
  <c r="C24" i="472"/>
  <c r="BE20" i="467"/>
  <c r="AC24" i="467"/>
  <c r="BD18" i="467" s="1"/>
  <c r="BM12" i="467"/>
  <c r="BM6" i="467"/>
  <c r="AC25" i="467"/>
  <c r="BD19" i="467" s="1"/>
  <c r="BE18" i="467"/>
  <c r="BE19" i="467"/>
  <c r="BO13" i="467"/>
  <c r="V25" i="467"/>
  <c r="BL13" i="467"/>
  <c r="BL14" i="467"/>
  <c r="BK13" i="467"/>
  <c r="BK12" i="467"/>
  <c r="D35" i="472"/>
  <c r="D49" i="470"/>
  <c r="P10" i="337"/>
  <c r="H17" i="482"/>
  <c r="K17" i="482" s="1"/>
  <c r="AV12" i="484"/>
  <c r="D50" i="469"/>
  <c r="D36" i="478"/>
  <c r="G36" i="473"/>
  <c r="G50" i="473" s="1"/>
  <c r="G28" i="478"/>
  <c r="D51" i="473"/>
  <c r="D38" i="473"/>
  <c r="N38" i="473" s="1"/>
  <c r="K42" i="525"/>
  <c r="I49" i="470"/>
  <c r="AI20" i="424"/>
  <c r="K24" i="484"/>
  <c r="BG22" i="484"/>
  <c r="BH22" i="484" s="1"/>
  <c r="BI22" i="484" s="1"/>
  <c r="Q10" i="337"/>
  <c r="J10" i="337"/>
  <c r="M25" i="469"/>
  <c r="C35" i="469"/>
  <c r="C34" i="472" s="1"/>
  <c r="E36" i="469"/>
  <c r="E27" i="472"/>
  <c r="G37" i="469"/>
  <c r="G38" i="469" s="1"/>
  <c r="G32" i="478"/>
  <c r="H36" i="473"/>
  <c r="G40" i="479"/>
  <c r="G52" i="479" s="1"/>
  <c r="AL20" i="484"/>
  <c r="V20" i="484"/>
  <c r="AT20" i="484" s="1"/>
  <c r="W12" i="472"/>
  <c r="I31" i="469"/>
  <c r="I30" i="472" s="1"/>
  <c r="X16" i="483"/>
  <c r="AU35" i="452"/>
  <c r="I22" i="486"/>
  <c r="T12" i="486" s="1"/>
  <c r="AD9" i="484"/>
  <c r="F16" i="482"/>
  <c r="AT9" i="484"/>
  <c r="BO21" i="484"/>
  <c r="BP21" i="484" s="1"/>
  <c r="BQ21" i="484" s="1"/>
  <c r="BR21" i="484" s="1"/>
  <c r="BS21" i="484" s="1"/>
  <c r="BT21" i="484" s="1"/>
  <c r="AQ21" i="484"/>
  <c r="J62" i="452"/>
  <c r="AN12" i="484"/>
  <c r="AF12" i="484"/>
  <c r="BK14" i="467"/>
  <c r="U10" i="471"/>
  <c r="E10" i="475"/>
  <c r="P75" i="452"/>
  <c r="P79" i="452"/>
  <c r="X80" i="452"/>
  <c r="X77" i="452"/>
  <c r="AI78" i="452"/>
  <c r="AI75" i="452"/>
  <c r="R18" i="478"/>
  <c r="U9" i="481"/>
  <c r="T11" i="476"/>
  <c r="D10" i="481"/>
  <c r="BG21" i="484"/>
  <c r="BH21" i="484" s="1"/>
  <c r="BI21" i="484" s="1"/>
  <c r="BJ21" i="484" s="1"/>
  <c r="BK21" i="484" s="1"/>
  <c r="BL21" i="484" s="1"/>
  <c r="BM21" i="484" s="1"/>
  <c r="BN21" i="484" s="1"/>
  <c r="AI21" i="484"/>
  <c r="W6" i="359"/>
  <c r="M18" i="503"/>
  <c r="W10" i="472"/>
  <c r="I29" i="469"/>
  <c r="S29" i="469" s="1"/>
  <c r="T29" i="469" s="1"/>
  <c r="I24" i="472"/>
  <c r="W6" i="472"/>
  <c r="AU19" i="452"/>
  <c r="H22" i="484"/>
  <c r="X22" i="484" s="1"/>
  <c r="X19" i="484"/>
  <c r="AV19" i="484" s="1"/>
  <c r="BP12" i="484"/>
  <c r="BQ12" i="484" s="1"/>
  <c r="O10" i="337"/>
  <c r="V10" i="471"/>
  <c r="F10" i="475"/>
  <c r="F10" i="481"/>
  <c r="D78" i="452"/>
  <c r="D75" i="452"/>
  <c r="D80" i="452"/>
  <c r="D76" i="452"/>
  <c r="D79" i="452"/>
  <c r="D77" i="452"/>
  <c r="Q78" i="452"/>
  <c r="Q75" i="452"/>
  <c r="Q76" i="452"/>
  <c r="Q80" i="452"/>
  <c r="Y79" i="452"/>
  <c r="Y77" i="452"/>
  <c r="Y78" i="452"/>
  <c r="Y75" i="452"/>
  <c r="AO79" i="452"/>
  <c r="AO80" i="452"/>
  <c r="AO76" i="452"/>
  <c r="AO77" i="452"/>
  <c r="AO78" i="452"/>
  <c r="AO75" i="452"/>
  <c r="U11" i="476"/>
  <c r="E10" i="481"/>
  <c r="AW16" i="424"/>
  <c r="AW20" i="424" s="1"/>
  <c r="AJ10" i="337"/>
  <c r="AH10" i="337"/>
  <c r="AG10" i="337"/>
  <c r="N16" i="503"/>
  <c r="E18" i="503"/>
  <c r="BO14" i="467"/>
  <c r="AQ26" i="467"/>
  <c r="BF20" i="467" s="1"/>
  <c r="W7" i="472"/>
  <c r="AA79" i="452"/>
  <c r="AA76" i="452"/>
  <c r="AA77" i="452"/>
  <c r="AA80" i="452"/>
  <c r="AJ33" i="452"/>
  <c r="AJ37" i="452"/>
  <c r="AJ35" i="452"/>
  <c r="AC16" i="484"/>
  <c r="AS16" i="484"/>
  <c r="AK16" i="484"/>
  <c r="E37" i="470"/>
  <c r="S9" i="337"/>
  <c r="AP8" i="471"/>
  <c r="I16" i="472"/>
  <c r="I17" i="478"/>
  <c r="G17" i="472"/>
  <c r="G18" i="478"/>
  <c r="C6" i="537"/>
  <c r="AA21" i="484"/>
  <c r="C32" i="482"/>
  <c r="C19" i="482"/>
  <c r="C7" i="537" s="1"/>
  <c r="E22" i="484"/>
  <c r="E24" i="484" s="1"/>
  <c r="U19" i="484"/>
  <c r="AS19" i="484" s="1"/>
  <c r="S8" i="532"/>
  <c r="Z10" i="503"/>
  <c r="AB7" i="503"/>
  <c r="J16" i="452"/>
  <c r="E9" i="548"/>
  <c r="C9" i="548"/>
  <c r="G17" i="482"/>
  <c r="AU20" i="484" s="1"/>
  <c r="AM12" i="484"/>
  <c r="G16" i="482"/>
  <c r="AU19" i="484" s="1"/>
  <c r="AM9" i="484"/>
  <c r="H36" i="470"/>
  <c r="L36" i="470" s="1"/>
  <c r="AQ12" i="484"/>
  <c r="AU12" i="484"/>
  <c r="F35" i="472"/>
  <c r="G49" i="469"/>
  <c r="M36" i="469"/>
  <c r="N36" i="469" s="1"/>
  <c r="I10" i="337"/>
  <c r="D37" i="470"/>
  <c r="E18" i="482"/>
  <c r="AL9" i="484"/>
  <c r="N28" i="469"/>
  <c r="O28" i="469" s="1"/>
  <c r="P28" i="469" s="1"/>
  <c r="Q28" i="469" s="1"/>
  <c r="R28" i="469" s="1"/>
  <c r="AI77" i="452"/>
  <c r="U32" i="467"/>
  <c r="BL12" i="467"/>
  <c r="AA10" i="503"/>
  <c r="AJ34" i="452"/>
  <c r="J80" i="452"/>
  <c r="J79" i="452"/>
  <c r="J76" i="452"/>
  <c r="J75" i="452"/>
  <c r="J77" i="452"/>
  <c r="U10" i="296"/>
  <c r="R16" i="472"/>
  <c r="N18" i="472"/>
  <c r="E37" i="473"/>
  <c r="E51" i="473" s="1"/>
  <c r="V11" i="476"/>
  <c r="V10" i="481" s="1"/>
  <c r="O22" i="484"/>
  <c r="AU13" i="424"/>
  <c r="AU20" i="424" s="1"/>
  <c r="AV15" i="424"/>
  <c r="AR17" i="424"/>
  <c r="B10" i="472"/>
  <c r="E25" i="478"/>
  <c r="W11" i="476"/>
  <c r="W10" i="481" s="1"/>
  <c r="C21" i="479"/>
  <c r="AT15" i="484"/>
  <c r="U16" i="483"/>
  <c r="F18" i="287"/>
  <c r="S6" i="287" s="1"/>
  <c r="AQ24" i="467"/>
  <c r="BF18" i="467" s="1"/>
  <c r="H10" i="481"/>
  <c r="T16" i="472"/>
  <c r="J17" i="472"/>
  <c r="P18" i="472"/>
  <c r="H28" i="478"/>
  <c r="K10" i="475"/>
  <c r="Z18" i="503"/>
  <c r="AB18" i="503" s="1"/>
  <c r="P10" i="475"/>
  <c r="V21" i="479"/>
  <c r="AW8" i="424"/>
  <c r="G31" i="472"/>
  <c r="M17" i="478"/>
  <c r="C18" i="478"/>
  <c r="I19" i="478"/>
  <c r="Q19" i="478"/>
  <c r="E21" i="479"/>
  <c r="L21" i="479"/>
  <c r="T21" i="479"/>
  <c r="M24" i="527"/>
  <c r="D17" i="472"/>
  <c r="L17" i="472"/>
  <c r="J18" i="472"/>
  <c r="R18" i="472"/>
  <c r="L34" i="527"/>
  <c r="AW17" i="424"/>
  <c r="U21" i="479"/>
  <c r="AW6" i="424"/>
  <c r="O17" i="472"/>
  <c r="M34" i="527"/>
  <c r="L18" i="503"/>
  <c r="AB17" i="503"/>
  <c r="C26" i="493"/>
  <c r="BO8" i="467"/>
  <c r="I22" i="507"/>
  <c r="AQ20" i="424"/>
  <c r="AV7" i="424"/>
  <c r="AV20" i="424" s="1"/>
  <c r="AC20" i="424"/>
  <c r="AW10" i="424"/>
  <c r="S26" i="503"/>
  <c r="BD19" i="484"/>
  <c r="BE19" i="484" s="1"/>
  <c r="BF19" i="484" s="1"/>
  <c r="AF9" i="337"/>
  <c r="AK9" i="337" s="1"/>
  <c r="AK6" i="337"/>
  <c r="AM8" i="471"/>
  <c r="AN8" i="471" s="1"/>
  <c r="AO8" i="471" s="1"/>
  <c r="AG8" i="475" s="1"/>
  <c r="AD8" i="475"/>
  <c r="O9" i="447"/>
  <c r="N9" i="447"/>
  <c r="AA8" i="296"/>
  <c r="S8" i="475" s="1"/>
  <c r="AP8" i="296"/>
  <c r="R10" i="296"/>
  <c r="B10" i="475"/>
  <c r="H17" i="472"/>
  <c r="D35" i="469"/>
  <c r="D38" i="469" s="1"/>
  <c r="D24" i="472"/>
  <c r="H24" i="472"/>
  <c r="D31" i="472"/>
  <c r="D32" i="478"/>
  <c r="F31" i="472"/>
  <c r="E80" i="452"/>
  <c r="E76" i="452"/>
  <c r="E79" i="452"/>
  <c r="E77" i="452"/>
  <c r="G75" i="452"/>
  <c r="G76" i="452"/>
  <c r="I79" i="452"/>
  <c r="I77" i="452"/>
  <c r="I80" i="452"/>
  <c r="I78" i="452"/>
  <c r="P76" i="452"/>
  <c r="P77" i="452"/>
  <c r="R80" i="452"/>
  <c r="R78" i="452"/>
  <c r="T80" i="452"/>
  <c r="T76" i="452"/>
  <c r="T78" i="452"/>
  <c r="X79" i="452"/>
  <c r="X75" i="452"/>
  <c r="X78" i="452"/>
  <c r="X76" i="452"/>
  <c r="Z76" i="452"/>
  <c r="Z79" i="452"/>
  <c r="Z75" i="452"/>
  <c r="AE78" i="452"/>
  <c r="AE79" i="452"/>
  <c r="AE77" i="452"/>
  <c r="AG75" i="452"/>
  <c r="AG80" i="452"/>
  <c r="AG76" i="452"/>
  <c r="AI79" i="452"/>
  <c r="AI80" i="452"/>
  <c r="AP76" i="452"/>
  <c r="AP79" i="452"/>
  <c r="AP77" i="452"/>
  <c r="AR78" i="452"/>
  <c r="AR76" i="452"/>
  <c r="AT75" i="452"/>
  <c r="AT78" i="452"/>
  <c r="D17" i="478"/>
  <c r="J17" i="478"/>
  <c r="L17" i="478"/>
  <c r="P17" i="478"/>
  <c r="R17" i="478"/>
  <c r="D18" i="478"/>
  <c r="H18" i="478"/>
  <c r="J18" i="478"/>
  <c r="L18" i="478"/>
  <c r="H19" i="478"/>
  <c r="J19" i="478"/>
  <c r="P19" i="478"/>
  <c r="R19" i="478"/>
  <c r="AA20" i="424"/>
  <c r="AR20" i="424"/>
  <c r="AS20" i="424"/>
  <c r="AT20" i="424"/>
  <c r="AC8" i="475"/>
  <c r="AQ8" i="471"/>
  <c r="D36" i="472"/>
  <c r="D51" i="469"/>
  <c r="G50" i="469"/>
  <c r="H35" i="478"/>
  <c r="AI10" i="471"/>
  <c r="AA8" i="481"/>
  <c r="AA8" i="475"/>
  <c r="AB8" i="475"/>
  <c r="AN21" i="484"/>
  <c r="S22" i="484"/>
  <c r="BO22" i="484" s="1"/>
  <c r="Z6" i="359"/>
  <c r="AY22" i="484"/>
  <c r="AZ22" i="484" s="1"/>
  <c r="S20" i="507"/>
  <c r="S22" i="507" s="1"/>
  <c r="D28" i="478"/>
  <c r="I25" i="478"/>
  <c r="R9" i="295"/>
  <c r="Y33" i="467"/>
  <c r="BM7" i="467"/>
  <c r="BK8" i="467"/>
  <c r="R34" i="467"/>
  <c r="V26" i="467"/>
  <c r="AF34" i="467"/>
  <c r="BN8" i="467"/>
  <c r="J16" i="472"/>
  <c r="M19" i="478"/>
  <c r="M18" i="472"/>
  <c r="Z9" i="475"/>
  <c r="S8" i="481"/>
  <c r="W8" i="481"/>
  <c r="I25" i="472"/>
  <c r="M25" i="473"/>
  <c r="F31" i="478"/>
  <c r="H35" i="479"/>
  <c r="I31" i="482"/>
  <c r="I48" i="470"/>
  <c r="AU65" i="452"/>
  <c r="D7" i="534"/>
  <c r="AG21" i="484"/>
  <c r="T22" i="484"/>
  <c r="N8" i="447"/>
  <c r="D16" i="472"/>
  <c r="O16" i="472"/>
  <c r="AP7" i="296"/>
  <c r="T10" i="296"/>
  <c r="V10" i="296"/>
  <c r="N25" i="469"/>
  <c r="O25" i="469" s="1"/>
  <c r="P25" i="469" s="1"/>
  <c r="Q25" i="469" s="1"/>
  <c r="R25" i="469" s="1"/>
  <c r="S25" i="469" s="1"/>
  <c r="T25" i="469" s="1"/>
  <c r="T9" i="481"/>
  <c r="V7" i="481"/>
  <c r="D21" i="479"/>
  <c r="S16" i="483"/>
  <c r="T19" i="484"/>
  <c r="T20" i="484"/>
  <c r="AR20" i="484" s="1"/>
  <c r="AZ21" i="484"/>
  <c r="BA21" i="484" s="1"/>
  <c r="BB21" i="484" s="1"/>
  <c r="BC21" i="484" s="1"/>
  <c r="BD21" i="484" s="1"/>
  <c r="BE21" i="484" s="1"/>
  <c r="BF21" i="484" s="1"/>
  <c r="R15" i="359"/>
  <c r="T15" i="359" s="1"/>
  <c r="AA9" i="359"/>
  <c r="S18" i="359"/>
  <c r="S20" i="359" s="1"/>
  <c r="O14" i="525"/>
  <c r="X9" i="424"/>
  <c r="X20" i="424" s="1"/>
  <c r="AB9" i="503"/>
  <c r="BO7" i="467"/>
  <c r="AQ25" i="467"/>
  <c r="BF19" i="467" s="1"/>
  <c r="AP34" i="467"/>
  <c r="AP32" i="467"/>
  <c r="V16" i="472"/>
  <c r="W9" i="472"/>
  <c r="W7" i="478"/>
  <c r="W11" i="478"/>
  <c r="X10" i="471"/>
  <c r="V19" i="478"/>
  <c r="P10" i="481"/>
  <c r="K18" i="482"/>
  <c r="J66" i="452"/>
  <c r="J51" i="452"/>
  <c r="J48" i="452"/>
  <c r="AU31" i="452"/>
  <c r="X10" i="296"/>
  <c r="AA54" i="452"/>
  <c r="AA50" i="452"/>
  <c r="AA48" i="452"/>
  <c r="AU20" i="452"/>
  <c r="AP9" i="337"/>
  <c r="AP10" i="337" s="1"/>
  <c r="I9" i="486"/>
  <c r="U14" i="525"/>
  <c r="Y19" i="484"/>
  <c r="AO21" i="484"/>
  <c r="AW13" i="484"/>
  <c r="E26" i="503"/>
  <c r="H26" i="503"/>
  <c r="AB26" i="503"/>
  <c r="N98" i="525"/>
  <c r="H42" i="525"/>
  <c r="N56" i="525"/>
  <c r="R28" i="525"/>
  <c r="K70" i="525"/>
  <c r="N70" i="525"/>
  <c r="Q56" i="525"/>
  <c r="X8" i="497"/>
  <c r="T8" i="497"/>
  <c r="V8" i="497"/>
  <c r="S8" i="497"/>
  <c r="U8" i="497"/>
  <c r="W8" i="497"/>
  <c r="L10" i="496"/>
  <c r="M10" i="496"/>
  <c r="V26" i="503"/>
  <c r="Y26" i="503"/>
  <c r="N26" i="503"/>
  <c r="K26" i="503"/>
  <c r="AN7" i="471"/>
  <c r="AO7" i="471" s="1"/>
  <c r="AC9" i="475"/>
  <c r="AD8" i="471"/>
  <c r="AC8" i="481"/>
  <c r="AR8" i="471"/>
  <c r="AK10" i="471"/>
  <c r="C49" i="469"/>
  <c r="F38" i="473"/>
  <c r="F49" i="473"/>
  <c r="S10" i="481"/>
  <c r="U10" i="481"/>
  <c r="C4" i="537"/>
  <c r="AI19" i="484"/>
  <c r="BP16" i="484"/>
  <c r="AQ20" i="484"/>
  <c r="BO20" i="484"/>
  <c r="AA12" i="359"/>
  <c r="AB8" i="481"/>
  <c r="D37" i="478"/>
  <c r="E35" i="478"/>
  <c r="AP9" i="471"/>
  <c r="AJ10" i="471"/>
  <c r="AB7" i="471"/>
  <c r="AB9" i="471"/>
  <c r="H32" i="482"/>
  <c r="BR9" i="484"/>
  <c r="D49" i="473"/>
  <c r="F36" i="478"/>
  <c r="F50" i="473"/>
  <c r="M37" i="473"/>
  <c r="C51" i="473"/>
  <c r="C37" i="478"/>
  <c r="T10" i="481"/>
  <c r="C31" i="482"/>
  <c r="AI20" i="484"/>
  <c r="BB9" i="484"/>
  <c r="BJ15" i="484"/>
  <c r="AA7" i="296"/>
  <c r="S7" i="475" s="1"/>
  <c r="AA9" i="296"/>
  <c r="AB12" i="359"/>
  <c r="K10" i="337"/>
  <c r="W10" i="337"/>
  <c r="E10" i="337"/>
  <c r="V24" i="467"/>
  <c r="BL6" i="467"/>
  <c r="AC26" i="467"/>
  <c r="BD20" i="467" s="1"/>
  <c r="E28" i="478"/>
  <c r="C25" i="478"/>
  <c r="H37" i="469"/>
  <c r="H25" i="478"/>
  <c r="D27" i="472"/>
  <c r="F32" i="478"/>
  <c r="AI7" i="296"/>
  <c r="F27" i="472"/>
  <c r="BM13" i="467"/>
  <c r="BN7" i="467"/>
  <c r="BK6" i="467"/>
  <c r="Z10" i="296"/>
  <c r="AP10" i="296" s="1"/>
  <c r="O26" i="467"/>
  <c r="L9" i="295"/>
  <c r="Y8" i="422"/>
  <c r="BM8" i="467"/>
  <c r="BL8" i="467"/>
  <c r="BN13" i="467"/>
  <c r="BM14" i="467"/>
  <c r="G16" i="472"/>
  <c r="E17" i="472"/>
  <c r="M17" i="472"/>
  <c r="S18" i="472"/>
  <c r="D25" i="478"/>
  <c r="F25" i="478"/>
  <c r="Z12" i="359"/>
  <c r="AB6" i="359"/>
  <c r="K10" i="503"/>
  <c r="G26" i="493"/>
  <c r="U19" i="478"/>
  <c r="W18" i="472"/>
  <c r="V18" i="478"/>
  <c r="W17" i="472"/>
  <c r="S29" i="473"/>
  <c r="T29" i="473" s="1"/>
  <c r="CT13" i="484" s="1"/>
  <c r="I36" i="473"/>
  <c r="K36" i="473" s="1"/>
  <c r="I32" i="473"/>
  <c r="K32" i="473" s="1"/>
  <c r="W14" i="478"/>
  <c r="W17" i="473"/>
  <c r="U18" i="478"/>
  <c r="W13" i="472"/>
  <c r="U37" i="452"/>
  <c r="U36" i="452"/>
  <c r="U35" i="452"/>
  <c r="U32" i="452"/>
  <c r="U65" i="452"/>
  <c r="U62" i="452"/>
  <c r="U66" i="452"/>
  <c r="AJ75" i="452"/>
  <c r="AJ76" i="452"/>
  <c r="AJ79" i="452"/>
  <c r="AL31" i="452"/>
  <c r="AL34" i="452"/>
  <c r="AL35" i="452"/>
  <c r="AU48" i="452"/>
  <c r="AQ9" i="337"/>
  <c r="AN10" i="337"/>
  <c r="X14" i="525"/>
  <c r="U18" i="472"/>
  <c r="W10" i="478"/>
  <c r="I28" i="469"/>
  <c r="W18" i="473"/>
  <c r="I31" i="473"/>
  <c r="K31" i="473" s="1"/>
  <c r="W13" i="478"/>
  <c r="I26" i="473"/>
  <c r="K26" i="473" s="1"/>
  <c r="W8" i="478"/>
  <c r="W17" i="478"/>
  <c r="U17" i="478"/>
  <c r="AG20" i="484"/>
  <c r="I19" i="482"/>
  <c r="J33" i="452"/>
  <c r="J37" i="452"/>
  <c r="J32" i="452"/>
  <c r="J31" i="452"/>
  <c r="U33" i="452"/>
  <c r="AJ77" i="452"/>
  <c r="AL36" i="452"/>
  <c r="AL32" i="452"/>
  <c r="U63" i="452"/>
  <c r="U67" i="452"/>
  <c r="AJ78" i="452"/>
  <c r="AJ80" i="452"/>
  <c r="U52" i="452"/>
  <c r="U48" i="452"/>
  <c r="AJ54" i="452"/>
  <c r="AJ49" i="452"/>
  <c r="AJ52" i="452"/>
  <c r="AJ48" i="452"/>
  <c r="AJ53" i="452"/>
  <c r="AJ63" i="452"/>
  <c r="AJ66" i="452"/>
  <c r="AJ62" i="452"/>
  <c r="AJ67" i="452"/>
  <c r="U8" i="532"/>
  <c r="AO10" i="337"/>
  <c r="AM10" i="337"/>
  <c r="AD9" i="422"/>
  <c r="AD8" i="422" s="1"/>
  <c r="T9" i="295"/>
  <c r="L23" i="528"/>
  <c r="N84" i="525"/>
  <c r="AG19" i="484"/>
  <c r="AO20" i="484"/>
  <c r="BU10" i="484"/>
  <c r="BV10" i="484" s="1"/>
  <c r="AW10" i="484"/>
  <c r="Q22" i="484"/>
  <c r="Q24" i="484" s="1"/>
  <c r="Y21" i="484"/>
  <c r="AW21" i="484" s="1"/>
  <c r="Y20" i="484"/>
  <c r="AW20" i="484" s="1"/>
  <c r="N10" i="503" l="1"/>
  <c r="BJ22" i="484"/>
  <c r="V22" i="484"/>
  <c r="E5" i="537"/>
  <c r="AK19" i="484"/>
  <c r="E19" i="482"/>
  <c r="AC20" i="484"/>
  <c r="E31" i="482"/>
  <c r="BW12" i="484"/>
  <c r="E38" i="473"/>
  <c r="E20" i="473"/>
  <c r="C40" i="473" s="1"/>
  <c r="K20" i="473"/>
  <c r="K21" i="478" s="1"/>
  <c r="W20" i="473"/>
  <c r="CM16" i="484"/>
  <c r="BW16" i="484"/>
  <c r="N32" i="473"/>
  <c r="CF16" i="484" s="1"/>
  <c r="N20" i="473"/>
  <c r="N21" i="478" s="1"/>
  <c r="I28" i="472"/>
  <c r="D35" i="478"/>
  <c r="I29" i="478"/>
  <c r="C38" i="469"/>
  <c r="M38" i="469" s="1"/>
  <c r="N38" i="469" s="1"/>
  <c r="M35" i="469"/>
  <c r="N35" i="469" s="1"/>
  <c r="O35" i="469" s="1"/>
  <c r="P35" i="469" s="1"/>
  <c r="Q35" i="469" s="1"/>
  <c r="R35" i="469" s="1"/>
  <c r="S35" i="469" s="1"/>
  <c r="T35" i="469" s="1"/>
  <c r="C35" i="478"/>
  <c r="I37" i="469"/>
  <c r="H17" i="478"/>
  <c r="H16" i="472"/>
  <c r="G37" i="470"/>
  <c r="D39" i="470"/>
  <c r="D51" i="470" s="1"/>
  <c r="G50" i="470"/>
  <c r="G35" i="472"/>
  <c r="N17" i="472"/>
  <c r="F37" i="470"/>
  <c r="K18" i="472"/>
  <c r="Q20" i="470"/>
  <c r="L35" i="470"/>
  <c r="H49" i="470"/>
  <c r="H35" i="472"/>
  <c r="B7" i="359"/>
  <c r="B10" i="359"/>
  <c r="Q16" i="472"/>
  <c r="T7" i="534"/>
  <c r="V15" i="359"/>
  <c r="Z15" i="359"/>
  <c r="I9" i="295"/>
  <c r="O36" i="469"/>
  <c r="P36" i="469" s="1"/>
  <c r="Q36" i="469" s="1"/>
  <c r="R36" i="469" s="1"/>
  <c r="D40" i="469"/>
  <c r="H20" i="472"/>
  <c r="CD13" i="484"/>
  <c r="X10" i="337"/>
  <c r="Y9" i="337"/>
  <c r="U10" i="337"/>
  <c r="V10" i="337"/>
  <c r="Q20" i="473"/>
  <c r="Q17" i="478"/>
  <c r="E20" i="470"/>
  <c r="C39" i="470" s="1"/>
  <c r="C51" i="470" s="1"/>
  <c r="E16" i="472"/>
  <c r="L35" i="473"/>
  <c r="H49" i="473"/>
  <c r="H21" i="478"/>
  <c r="D40" i="473"/>
  <c r="K20" i="472"/>
  <c r="T20" i="470"/>
  <c r="H39" i="470" s="1"/>
  <c r="L39" i="470" s="1"/>
  <c r="S31" i="469"/>
  <c r="T31" i="469" s="1"/>
  <c r="CL13" i="484"/>
  <c r="T20" i="473"/>
  <c r="AS20" i="484"/>
  <c r="N20" i="472"/>
  <c r="Z10" i="481"/>
  <c r="U18" i="359"/>
  <c r="U20" i="359" s="1"/>
  <c r="AB15" i="359"/>
  <c r="BZ19" i="484"/>
  <c r="BX19" i="484"/>
  <c r="AQ19" i="484"/>
  <c r="CE19" i="484"/>
  <c r="S24" i="484"/>
  <c r="H24" i="484"/>
  <c r="CE22" i="484"/>
  <c r="U22" i="484"/>
  <c r="U24" i="484" s="1"/>
  <c r="CB19" i="484"/>
  <c r="AT21" i="484"/>
  <c r="AL21" i="484"/>
  <c r="AQ22" i="484"/>
  <c r="H6" i="537"/>
  <c r="AF21" i="484"/>
  <c r="L17" i="482"/>
  <c r="AB19" i="484"/>
  <c r="AB21" i="484"/>
  <c r="D6" i="537"/>
  <c r="AR21" i="484"/>
  <c r="D19" i="482"/>
  <c r="AR22" i="484" s="1"/>
  <c r="AJ21" i="484"/>
  <c r="AI22" i="484"/>
  <c r="C21" i="482"/>
  <c r="AJ19" i="484"/>
  <c r="D4" i="537"/>
  <c r="AR19" i="484"/>
  <c r="H19" i="482"/>
  <c r="K19" i="482" s="1"/>
  <c r="AU21" i="484"/>
  <c r="AE21" i="484"/>
  <c r="G6" i="537"/>
  <c r="G32" i="482"/>
  <c r="AM21" i="484"/>
  <c r="I40" i="479"/>
  <c r="K40" i="479" s="1"/>
  <c r="G36" i="478"/>
  <c r="N36" i="473"/>
  <c r="BX20" i="484" s="1"/>
  <c r="CE20" i="484"/>
  <c r="CK13" i="484"/>
  <c r="CM22" i="484"/>
  <c r="I35" i="473"/>
  <c r="K35" i="473" s="1"/>
  <c r="I32" i="478"/>
  <c r="BW22" i="484"/>
  <c r="H36" i="478"/>
  <c r="L36" i="473"/>
  <c r="H51" i="473"/>
  <c r="L37" i="473"/>
  <c r="I37" i="473"/>
  <c r="AJ11" i="476"/>
  <c r="AP11" i="476"/>
  <c r="AK9" i="476"/>
  <c r="AR9" i="476"/>
  <c r="AM8" i="476"/>
  <c r="AN8" i="476" s="1"/>
  <c r="AO8" i="476" s="1"/>
  <c r="AG7" i="481" s="1"/>
  <c r="AQ8" i="476"/>
  <c r="AB8" i="476"/>
  <c r="AA7" i="481"/>
  <c r="AA10" i="481"/>
  <c r="AD10" i="476"/>
  <c r="AS10" i="476"/>
  <c r="H50" i="473"/>
  <c r="H38" i="473"/>
  <c r="L38" i="473" s="1"/>
  <c r="K18" i="478"/>
  <c r="CO15" i="484"/>
  <c r="BY15" i="484"/>
  <c r="P31" i="473"/>
  <c r="CP15" i="484" s="1"/>
  <c r="BY19" i="484"/>
  <c r="CA19" i="484"/>
  <c r="N28" i="473"/>
  <c r="CE12" i="484"/>
  <c r="AU64" i="452"/>
  <c r="AU36" i="452"/>
  <c r="AU32" i="452"/>
  <c r="AU16" i="452"/>
  <c r="AU80" i="452"/>
  <c r="AU76" i="452"/>
  <c r="J64" i="452"/>
  <c r="J65" i="452"/>
  <c r="AU66" i="452"/>
  <c r="J67" i="452"/>
  <c r="AU79" i="452"/>
  <c r="AU62" i="452"/>
  <c r="AU77" i="452"/>
  <c r="AU67" i="452"/>
  <c r="AU78" i="452"/>
  <c r="AU63" i="452"/>
  <c r="AU75" i="452"/>
  <c r="AP10" i="471"/>
  <c r="Z10" i="475"/>
  <c r="W19" i="478"/>
  <c r="E37" i="478"/>
  <c r="O37" i="469"/>
  <c r="P37" i="469" s="1"/>
  <c r="Q37" i="469" s="1"/>
  <c r="R37" i="469" s="1"/>
  <c r="E36" i="472"/>
  <c r="F37" i="478"/>
  <c r="F51" i="469"/>
  <c r="F36" i="472"/>
  <c r="F38" i="469"/>
  <c r="F38" i="478" s="1"/>
  <c r="C36" i="472"/>
  <c r="C37" i="470"/>
  <c r="C35" i="472"/>
  <c r="AU17" i="452"/>
  <c r="J17" i="452"/>
  <c r="AU37" i="452"/>
  <c r="AU33" i="452"/>
  <c r="AU34" i="452"/>
  <c r="H5" i="537"/>
  <c r="AV20" i="484"/>
  <c r="H31" i="482"/>
  <c r="AF20" i="484"/>
  <c r="AN20" i="484"/>
  <c r="O24" i="484"/>
  <c r="W22" i="484"/>
  <c r="V24" i="484"/>
  <c r="CS13" i="484"/>
  <c r="Y15" i="359"/>
  <c r="L16" i="482"/>
  <c r="G30" i="482"/>
  <c r="G4" i="537"/>
  <c r="G19" i="482"/>
  <c r="AM22" i="484" s="1"/>
  <c r="AM19" i="484"/>
  <c r="AE19" i="484"/>
  <c r="AA22" i="484"/>
  <c r="AM20" i="484"/>
  <c r="E50" i="469"/>
  <c r="E36" i="478"/>
  <c r="E35" i="472"/>
  <c r="E38" i="469"/>
  <c r="E37" i="472" s="1"/>
  <c r="G36" i="472"/>
  <c r="Y6" i="359"/>
  <c r="AE8" i="475"/>
  <c r="G38" i="473"/>
  <c r="G38" i="478" s="1"/>
  <c r="H50" i="470"/>
  <c r="G51" i="469"/>
  <c r="G37" i="478"/>
  <c r="BK22" i="484"/>
  <c r="BL22" i="484" s="1"/>
  <c r="H37" i="470"/>
  <c r="L37" i="470" s="1"/>
  <c r="E6" i="537"/>
  <c r="AS21" i="484"/>
  <c r="AC21" i="484"/>
  <c r="AK21" i="484"/>
  <c r="E32" i="482"/>
  <c r="G5" i="537"/>
  <c r="G31" i="482"/>
  <c r="AE20" i="484"/>
  <c r="AB10" i="503"/>
  <c r="N18" i="503"/>
  <c r="AL19" i="484"/>
  <c r="F4" i="537"/>
  <c r="F30" i="482"/>
  <c r="AD19" i="484"/>
  <c r="F19" i="482"/>
  <c r="AT19" i="484"/>
  <c r="U21" i="478"/>
  <c r="I31" i="472"/>
  <c r="R10" i="475"/>
  <c r="I34" i="472"/>
  <c r="I49" i="469"/>
  <c r="U20" i="472"/>
  <c r="T24" i="484"/>
  <c r="BP22" i="484"/>
  <c r="M37" i="534"/>
  <c r="H49" i="479"/>
  <c r="D49" i="469"/>
  <c r="D34" i="472"/>
  <c r="T18" i="359"/>
  <c r="T20" i="359" s="1"/>
  <c r="BS15" i="484"/>
  <c r="V21" i="478"/>
  <c r="V20" i="472"/>
  <c r="I17" i="486"/>
  <c r="I25" i="486"/>
  <c r="T15" i="486" s="1"/>
  <c r="CE9" i="484"/>
  <c r="N25" i="473"/>
  <c r="CM9" i="484"/>
  <c r="BW9" i="484"/>
  <c r="AK22" i="484"/>
  <c r="AC22" i="484"/>
  <c r="E7" i="537"/>
  <c r="E21" i="482"/>
  <c r="H7" i="534"/>
  <c r="N19" i="534" s="1"/>
  <c r="AB8" i="296"/>
  <c r="AQ8" i="296"/>
  <c r="AO22" i="484"/>
  <c r="AG22" i="484"/>
  <c r="I36" i="469"/>
  <c r="I36" i="478" s="1"/>
  <c r="I27" i="472"/>
  <c r="I28" i="478"/>
  <c r="I50" i="473"/>
  <c r="AA7" i="475"/>
  <c r="AI10" i="296"/>
  <c r="AA10" i="475" s="1"/>
  <c r="AJ7" i="296"/>
  <c r="AB9" i="296"/>
  <c r="AQ9" i="296"/>
  <c r="BC9" i="484"/>
  <c r="D37" i="472"/>
  <c r="D38" i="478"/>
  <c r="O38" i="473"/>
  <c r="CF22" i="484"/>
  <c r="BS9" i="484"/>
  <c r="BA22" i="484"/>
  <c r="BX22" i="484"/>
  <c r="X24" i="484"/>
  <c r="S9" i="475"/>
  <c r="G37" i="472"/>
  <c r="CM20" i="484"/>
  <c r="BP20" i="484"/>
  <c r="C38" i="478"/>
  <c r="BR12" i="484"/>
  <c r="AE8" i="471"/>
  <c r="AD8" i="481"/>
  <c r="AS8" i="471"/>
  <c r="AM9" i="471"/>
  <c r="AD9" i="475"/>
  <c r="AF8" i="475"/>
  <c r="AW19" i="484"/>
  <c r="Y22" i="484"/>
  <c r="CC13" i="484"/>
  <c r="AB8" i="422"/>
  <c r="I21" i="482"/>
  <c r="I33" i="482" s="1"/>
  <c r="I7" i="537"/>
  <c r="S26" i="473"/>
  <c r="T26" i="473" s="1"/>
  <c r="CT10" i="484" s="1"/>
  <c r="I26" i="478"/>
  <c r="I31" i="478"/>
  <c r="AU49" i="452"/>
  <c r="AU53" i="452"/>
  <c r="AU52" i="452"/>
  <c r="AU50" i="452"/>
  <c r="AU51" i="452"/>
  <c r="AU54" i="452"/>
  <c r="W18" i="478"/>
  <c r="H36" i="472"/>
  <c r="H51" i="469"/>
  <c r="H38" i="469"/>
  <c r="H37" i="478"/>
  <c r="AB7" i="296"/>
  <c r="AQ7" i="296"/>
  <c r="AA10" i="296"/>
  <c r="BP19" i="484"/>
  <c r="BK15" i="484"/>
  <c r="BU21" i="484"/>
  <c r="BV21" i="484" s="1"/>
  <c r="N37" i="473"/>
  <c r="BW21" i="484"/>
  <c r="CE21" i="484"/>
  <c r="CM21" i="484"/>
  <c r="AF22" i="484"/>
  <c r="T9" i="475"/>
  <c r="AQ9" i="471"/>
  <c r="AB9" i="481"/>
  <c r="AC9" i="471"/>
  <c r="AQ7" i="471"/>
  <c r="AC7" i="471"/>
  <c r="AB10" i="471"/>
  <c r="AB7" i="481"/>
  <c r="T7" i="475"/>
  <c r="BQ16" i="484"/>
  <c r="CF19" i="484"/>
  <c r="BI19" i="484"/>
  <c r="S28" i="469"/>
  <c r="T28" i="469" s="1"/>
  <c r="AD15" i="359" l="1"/>
  <c r="V18" i="359"/>
  <c r="V20" i="359" s="1"/>
  <c r="AJ22" i="484"/>
  <c r="H21" i="482"/>
  <c r="AV22" i="484"/>
  <c r="AN22" i="484"/>
  <c r="H7" i="537"/>
  <c r="E21" i="478"/>
  <c r="E40" i="473"/>
  <c r="H38" i="478"/>
  <c r="O36" i="473"/>
  <c r="CG20" i="484" s="1"/>
  <c r="S35" i="473"/>
  <c r="T35" i="473" s="1"/>
  <c r="CD19" i="484" s="1"/>
  <c r="F40" i="473"/>
  <c r="F40" i="478" s="1"/>
  <c r="BX16" i="484"/>
  <c r="CN16" i="484"/>
  <c r="CF20" i="484"/>
  <c r="O32" i="473"/>
  <c r="CG16" i="484" s="1"/>
  <c r="I35" i="478"/>
  <c r="C37" i="472"/>
  <c r="I36" i="472"/>
  <c r="S37" i="469"/>
  <c r="T37" i="469" s="1"/>
  <c r="Q20" i="472"/>
  <c r="G39" i="470"/>
  <c r="B6" i="525"/>
  <c r="B20" i="525" s="1"/>
  <c r="B34" i="525" s="1"/>
  <c r="B48" i="525" s="1"/>
  <c r="B62" i="525" s="1"/>
  <c r="B76" i="525" s="1"/>
  <c r="B90" i="525" s="1"/>
  <c r="B9" i="525"/>
  <c r="B23" i="525" s="1"/>
  <c r="B37" i="525" s="1"/>
  <c r="B51" i="525" s="1"/>
  <c r="B65" i="525" s="1"/>
  <c r="B79" i="525" s="1"/>
  <c r="B93" i="525" s="1"/>
  <c r="E20" i="472"/>
  <c r="E51" i="470"/>
  <c r="E39" i="472"/>
  <c r="T21" i="478"/>
  <c r="H40" i="473"/>
  <c r="CD10" i="484"/>
  <c r="CL10" i="484"/>
  <c r="M40" i="473"/>
  <c r="N40" i="473" s="1"/>
  <c r="O40" i="473" s="1"/>
  <c r="P40" i="473" s="1"/>
  <c r="C52" i="473"/>
  <c r="C40" i="478"/>
  <c r="I38" i="469"/>
  <c r="D52" i="473"/>
  <c r="D40" i="478"/>
  <c r="G40" i="473"/>
  <c r="Q21" i="478"/>
  <c r="F51" i="470"/>
  <c r="F39" i="472"/>
  <c r="G51" i="470"/>
  <c r="G39" i="472"/>
  <c r="F52" i="473"/>
  <c r="T20" i="472"/>
  <c r="D52" i="469"/>
  <c r="N40" i="469"/>
  <c r="O40" i="469" s="1"/>
  <c r="P40" i="469" s="1"/>
  <c r="Q40" i="469" s="1"/>
  <c r="R40" i="469" s="1"/>
  <c r="D39" i="472"/>
  <c r="BQ22" i="484"/>
  <c r="BR22" i="484" s="1"/>
  <c r="BS22" i="484" s="1"/>
  <c r="BT22" i="484" s="1"/>
  <c r="AS22" i="484"/>
  <c r="CN22" i="484"/>
  <c r="AB22" i="484"/>
  <c r="D21" i="482"/>
  <c r="D7" i="537"/>
  <c r="AQ24" i="484"/>
  <c r="C33" i="482"/>
  <c r="AI24" i="484"/>
  <c r="AA24" i="484"/>
  <c r="L19" i="482"/>
  <c r="I52" i="479"/>
  <c r="I49" i="473"/>
  <c r="CH15" i="484"/>
  <c r="CC19" i="484"/>
  <c r="I38" i="473"/>
  <c r="K38" i="473" s="1"/>
  <c r="K37" i="473"/>
  <c r="AL9" i="476"/>
  <c r="AS9" i="476"/>
  <c r="AK11" i="476"/>
  <c r="AR8" i="476"/>
  <c r="AC8" i="476"/>
  <c r="AC7" i="481" s="1"/>
  <c r="AB11" i="476"/>
  <c r="AR11" i="476" s="1"/>
  <c r="AE10" i="476"/>
  <c r="AT10" i="476"/>
  <c r="E40" i="478"/>
  <c r="E52" i="473"/>
  <c r="BZ15" i="484"/>
  <c r="Q31" i="473"/>
  <c r="CI15" i="484" s="1"/>
  <c r="BX12" i="484"/>
  <c r="CF12" i="484"/>
  <c r="CN12" i="484"/>
  <c r="O28" i="473"/>
  <c r="F37" i="472"/>
  <c r="O38" i="469"/>
  <c r="P38" i="469" s="1"/>
  <c r="Q38" i="469" s="1"/>
  <c r="R38" i="469" s="1"/>
  <c r="T20" i="507"/>
  <c r="T22" i="507" s="1"/>
  <c r="F7" i="537"/>
  <c r="AL22" i="484"/>
  <c r="AD22" i="484"/>
  <c r="F21" i="482"/>
  <c r="AE22" i="484"/>
  <c r="G21" i="482"/>
  <c r="AM24" i="484" s="1"/>
  <c r="G7" i="537"/>
  <c r="W24" i="484"/>
  <c r="AU22" i="484"/>
  <c r="E38" i="478"/>
  <c r="AT22" i="484"/>
  <c r="AO24" i="484"/>
  <c r="T8" i="475"/>
  <c r="AC8" i="296"/>
  <c r="AR8" i="296"/>
  <c r="E33" i="482"/>
  <c r="AC24" i="484"/>
  <c r="AS24" i="484"/>
  <c r="AK24" i="484"/>
  <c r="W20" i="472"/>
  <c r="AF24" i="484"/>
  <c r="AV24" i="484"/>
  <c r="I50" i="469"/>
  <c r="AG24" i="484"/>
  <c r="Y24" i="484"/>
  <c r="AW24" i="484" s="1"/>
  <c r="BX9" i="484"/>
  <c r="O25" i="473"/>
  <c r="CF9" i="484"/>
  <c r="CN9" i="484"/>
  <c r="T11" i="486"/>
  <c r="BT15" i="484"/>
  <c r="W21" i="478"/>
  <c r="I40" i="473"/>
  <c r="K40" i="473" s="1"/>
  <c r="K21" i="482"/>
  <c r="AD7" i="471"/>
  <c r="AC10" i="471"/>
  <c r="AR7" i="471"/>
  <c r="CK10" i="484"/>
  <c r="CC10" i="484"/>
  <c r="AA15" i="359"/>
  <c r="P38" i="473"/>
  <c r="CO22" i="484"/>
  <c r="CG22" i="484"/>
  <c r="AJ10" i="296"/>
  <c r="AB10" i="475" s="1"/>
  <c r="AK7" i="296"/>
  <c r="AB7" i="475"/>
  <c r="AB24" i="484"/>
  <c r="BJ19" i="484"/>
  <c r="CG19" i="484"/>
  <c r="BR16" i="484"/>
  <c r="AR9" i="471"/>
  <c r="AD9" i="471"/>
  <c r="AC9" i="481"/>
  <c r="BQ19" i="484"/>
  <c r="CN19" i="484"/>
  <c r="H37" i="472"/>
  <c r="AN9" i="471"/>
  <c r="AO9" i="471" s="1"/>
  <c r="AE9" i="475"/>
  <c r="AM10" i="471"/>
  <c r="AF8" i="471"/>
  <c r="AG8" i="471" s="1"/>
  <c r="AT8" i="471"/>
  <c r="AE8" i="481"/>
  <c r="BS12" i="484"/>
  <c r="CN20" i="484"/>
  <c r="BQ20" i="484"/>
  <c r="AQ10" i="471"/>
  <c r="H33" i="482"/>
  <c r="BX21" i="484"/>
  <c r="CN21" i="484"/>
  <c r="O37" i="473"/>
  <c r="CF21" i="484"/>
  <c r="BL15" i="484"/>
  <c r="AQ10" i="296"/>
  <c r="S10" i="475"/>
  <c r="AB10" i="296"/>
  <c r="AC7" i="296"/>
  <c r="AR7" i="296"/>
  <c r="I51" i="473"/>
  <c r="I37" i="478"/>
  <c r="CS10" i="484"/>
  <c r="AW22" i="484"/>
  <c r="BM22" i="484"/>
  <c r="BN22" i="484" s="1"/>
  <c r="BB22" i="484"/>
  <c r="BY22" i="484"/>
  <c r="BT9" i="484"/>
  <c r="BD9" i="484"/>
  <c r="BE9" i="484" s="1"/>
  <c r="BF9" i="484" s="1"/>
  <c r="AR9" i="296"/>
  <c r="AC9" i="296"/>
  <c r="I35" i="472"/>
  <c r="S36" i="469"/>
  <c r="T36" i="469" s="1"/>
  <c r="AN24" i="484" l="1"/>
  <c r="AR24" i="484"/>
  <c r="AJ24" i="484"/>
  <c r="D33" i="482"/>
  <c r="BY20" i="484"/>
  <c r="P36" i="473"/>
  <c r="BZ20" i="484" s="1"/>
  <c r="Q40" i="473"/>
  <c r="R40" i="473" s="1"/>
  <c r="P32" i="473"/>
  <c r="CH16" i="484" s="1"/>
  <c r="BY16" i="484"/>
  <c r="CO16" i="484"/>
  <c r="AV8" i="471"/>
  <c r="Y8" i="481"/>
  <c r="S38" i="469"/>
  <c r="T38" i="469" s="1"/>
  <c r="G52" i="473"/>
  <c r="G40" i="478"/>
  <c r="AG9" i="475"/>
  <c r="AG9" i="481"/>
  <c r="AO10" i="471"/>
  <c r="L40" i="473"/>
  <c r="H40" i="478"/>
  <c r="H52" i="473"/>
  <c r="C39" i="472"/>
  <c r="CQ15" i="484"/>
  <c r="H51" i="470"/>
  <c r="H39" i="472"/>
  <c r="L21" i="482"/>
  <c r="AU24" i="484"/>
  <c r="AB10" i="481"/>
  <c r="AM9" i="476"/>
  <c r="AT9" i="476"/>
  <c r="AL11" i="476"/>
  <c r="AF7" i="481"/>
  <c r="AC11" i="476"/>
  <c r="AS11" i="476" s="1"/>
  <c r="AS8" i="476"/>
  <c r="AD8" i="476"/>
  <c r="AD7" i="481" s="1"/>
  <c r="AF10" i="476"/>
  <c r="AU10" i="476"/>
  <c r="R31" i="473"/>
  <c r="CJ15" i="484" s="1"/>
  <c r="CA15" i="484"/>
  <c r="BZ16" i="484"/>
  <c r="CG12" i="484"/>
  <c r="P28" i="473"/>
  <c r="CO12" i="484"/>
  <c r="BY12" i="484"/>
  <c r="AR10" i="296"/>
  <c r="G33" i="482"/>
  <c r="AE24" i="484"/>
  <c r="AD24" i="484"/>
  <c r="F33" i="482"/>
  <c r="AL24" i="484"/>
  <c r="AT24" i="484"/>
  <c r="T10" i="475"/>
  <c r="U22" i="507"/>
  <c r="S7" i="534"/>
  <c r="R7" i="534" s="1"/>
  <c r="BU15" i="484"/>
  <c r="BV15" i="484" s="1"/>
  <c r="I40" i="478"/>
  <c r="I52" i="473"/>
  <c r="BY9" i="484"/>
  <c r="CO9" i="484"/>
  <c r="P25" i="473"/>
  <c r="CG9" i="484"/>
  <c r="I39" i="472"/>
  <c r="I52" i="469"/>
  <c r="S40" i="469"/>
  <c r="T40" i="469" s="1"/>
  <c r="AS8" i="296"/>
  <c r="U8" i="475"/>
  <c r="AD8" i="296"/>
  <c r="S40" i="473"/>
  <c r="T40" i="473" s="1"/>
  <c r="I38" i="478"/>
  <c r="BU22" i="484"/>
  <c r="BV22" i="484" s="1"/>
  <c r="AC10" i="296"/>
  <c r="U10" i="475" s="1"/>
  <c r="AD7" i="296"/>
  <c r="V7" i="475" s="1"/>
  <c r="AS7" i="296"/>
  <c r="CG21" i="484"/>
  <c r="CO21" i="484"/>
  <c r="BY21" i="484"/>
  <c r="P37" i="473"/>
  <c r="CH20" i="484"/>
  <c r="Q36" i="473"/>
  <c r="I37" i="472"/>
  <c r="AS9" i="296"/>
  <c r="AD9" i="296"/>
  <c r="V9" i="475" s="1"/>
  <c r="BU9" i="484"/>
  <c r="BV9" i="484" s="1"/>
  <c r="BC22" i="484"/>
  <c r="BZ22" i="484"/>
  <c r="BM15" i="484"/>
  <c r="BN15" i="484" s="1"/>
  <c r="BT12" i="484"/>
  <c r="AU8" i="471"/>
  <c r="X8" i="481"/>
  <c r="U9" i="475"/>
  <c r="BS16" i="484"/>
  <c r="AK10" i="296"/>
  <c r="AC10" i="475" s="1"/>
  <c r="AL7" i="296"/>
  <c r="AC7" i="475"/>
  <c r="Q38" i="473"/>
  <c r="CH22" i="484"/>
  <c r="CP22" i="484"/>
  <c r="U7" i="475"/>
  <c r="CO20" i="484"/>
  <c r="BR20" i="484"/>
  <c r="AF9" i="481"/>
  <c r="AF9" i="475"/>
  <c r="AN10" i="471"/>
  <c r="BR19" i="484"/>
  <c r="CO19" i="484"/>
  <c r="AE9" i="471"/>
  <c r="AD9" i="481"/>
  <c r="AS9" i="471"/>
  <c r="BK19" i="484"/>
  <c r="CH19" i="484"/>
  <c r="AR10" i="471"/>
  <c r="AD10" i="471"/>
  <c r="AS7" i="471"/>
  <c r="AE7" i="471"/>
  <c r="CP16" i="484" l="1"/>
  <c r="Q32" i="473"/>
  <c r="CI16" i="484" s="1"/>
  <c r="AV10" i="476"/>
  <c r="AG10" i="476"/>
  <c r="AC10" i="481"/>
  <c r="AN9" i="476"/>
  <c r="AO9" i="476" s="1"/>
  <c r="AU9" i="476"/>
  <c r="AM11" i="476"/>
  <c r="AT8" i="476"/>
  <c r="AD11" i="476"/>
  <c r="AT11" i="476" s="1"/>
  <c r="AE8" i="476"/>
  <c r="CB15" i="484"/>
  <c r="S31" i="473"/>
  <c r="T31" i="473" s="1"/>
  <c r="CD15" i="484" s="1"/>
  <c r="CR15" i="484"/>
  <c r="R32" i="473"/>
  <c r="CA16" i="484"/>
  <c r="CH12" i="484"/>
  <c r="BZ12" i="484"/>
  <c r="CP12" i="484"/>
  <c r="Q28" i="473"/>
  <c r="AE8" i="296"/>
  <c r="V8" i="475"/>
  <c r="AT8" i="296"/>
  <c r="BZ9" i="484"/>
  <c r="CP9" i="484"/>
  <c r="Q25" i="473"/>
  <c r="CH9" i="484"/>
  <c r="CP19" i="484"/>
  <c r="BS19" i="484"/>
  <c r="AF7" i="471"/>
  <c r="AG7" i="471" s="1"/>
  <c r="AT7" i="471"/>
  <c r="AE10" i="471"/>
  <c r="AS10" i="471"/>
  <c r="BS20" i="484"/>
  <c r="CP20" i="484"/>
  <c r="CQ16" i="484"/>
  <c r="BT16" i="484"/>
  <c r="CA22" i="484"/>
  <c r="BD22" i="484"/>
  <c r="CI20" i="484"/>
  <c r="R36" i="473"/>
  <c r="CA20" i="484"/>
  <c r="CH21" i="484"/>
  <c r="CP21" i="484"/>
  <c r="BZ21" i="484"/>
  <c r="Q37" i="473"/>
  <c r="AS10" i="296"/>
  <c r="BL19" i="484"/>
  <c r="CI19" i="484"/>
  <c r="AT9" i="471"/>
  <c r="AF9" i="471"/>
  <c r="AG9" i="471" s="1"/>
  <c r="AE9" i="481"/>
  <c r="R38" i="473"/>
  <c r="CI22" i="484"/>
  <c r="CQ22" i="484"/>
  <c r="AL10" i="296"/>
  <c r="AD10" i="475" s="1"/>
  <c r="AM7" i="296"/>
  <c r="AN7" i="296" s="1"/>
  <c r="AO7" i="296" s="1"/>
  <c r="AD7" i="475"/>
  <c r="BU12" i="484"/>
  <c r="BV12" i="484" s="1"/>
  <c r="AT9" i="296"/>
  <c r="AE9" i="296"/>
  <c r="AE7" i="296"/>
  <c r="AD10" i="296"/>
  <c r="AT7" i="296"/>
  <c r="Y9" i="481" l="1"/>
  <c r="AW10" i="476"/>
  <c r="AO10" i="296"/>
  <c r="AG10" i="475" s="1"/>
  <c r="AG7" i="475"/>
  <c r="CL15" i="484"/>
  <c r="AV9" i="471"/>
  <c r="AE7" i="481"/>
  <c r="AE11" i="476"/>
  <c r="W7" i="475"/>
  <c r="AF7" i="296"/>
  <c r="AG10" i="471"/>
  <c r="AV7" i="471"/>
  <c r="AG8" i="481"/>
  <c r="AW9" i="476"/>
  <c r="CT15" i="484"/>
  <c r="CC15" i="484"/>
  <c r="AD10" i="481"/>
  <c r="AV9" i="476"/>
  <c r="AF8" i="481"/>
  <c r="AN11" i="476"/>
  <c r="AF8" i="476"/>
  <c r="AU8" i="476"/>
  <c r="AU11" i="476"/>
  <c r="CS15" i="484"/>
  <c r="CK15" i="484"/>
  <c r="CB16" i="484"/>
  <c r="S32" i="473"/>
  <c r="T32" i="473" s="1"/>
  <c r="CJ16" i="484"/>
  <c r="CI12" i="484"/>
  <c r="CA12" i="484"/>
  <c r="R28" i="473"/>
  <c r="CQ12" i="484"/>
  <c r="AT10" i="296"/>
  <c r="CQ9" i="484"/>
  <c r="CA9" i="484"/>
  <c r="R25" i="473"/>
  <c r="S25" i="473" s="1"/>
  <c r="T25" i="473" s="1"/>
  <c r="CI9" i="484"/>
  <c r="W8" i="475"/>
  <c r="AF8" i="296"/>
  <c r="AG8" i="296" s="1"/>
  <c r="AU8" i="296"/>
  <c r="AM10" i="296"/>
  <c r="AE10" i="475" s="1"/>
  <c r="AE7" i="475"/>
  <c r="S38" i="473"/>
  <c r="T38" i="473" s="1"/>
  <c r="CJ22" i="484"/>
  <c r="CR22" i="484"/>
  <c r="AU9" i="471"/>
  <c r="X9" i="481"/>
  <c r="BM19" i="484"/>
  <c r="CJ19" i="484"/>
  <c r="S36" i="473"/>
  <c r="T36" i="473" s="1"/>
  <c r="CB20" i="484"/>
  <c r="CJ20" i="484"/>
  <c r="BU16" i="484"/>
  <c r="BV16" i="484" s="1"/>
  <c r="CR16" i="484"/>
  <c r="V10" i="475"/>
  <c r="BT19" i="484"/>
  <c r="CQ19" i="484"/>
  <c r="AE10" i="296"/>
  <c r="AU7" i="296"/>
  <c r="AF9" i="296"/>
  <c r="AU9" i="296"/>
  <c r="W9" i="475"/>
  <c r="CI21" i="484"/>
  <c r="R37" i="473"/>
  <c r="CQ21" i="484"/>
  <c r="CA21" i="484"/>
  <c r="BE22" i="484"/>
  <c r="BF22" i="484" s="1"/>
  <c r="CD22" i="484" s="1"/>
  <c r="CB22" i="484"/>
  <c r="BT20" i="484"/>
  <c r="CQ20" i="484"/>
  <c r="AT10" i="471"/>
  <c r="AU7" i="471"/>
  <c r="AF10" i="471"/>
  <c r="CT16" i="484" l="1"/>
  <c r="AV9" i="296"/>
  <c r="AG9" i="296"/>
  <c r="X7" i="481"/>
  <c r="AF11" i="476"/>
  <c r="AG8" i="476"/>
  <c r="AG7" i="296"/>
  <c r="AF10" i="296"/>
  <c r="AV7" i="296"/>
  <c r="CK19" i="484"/>
  <c r="BN19" i="484"/>
  <c r="CL19" i="484" s="1"/>
  <c r="CL9" i="484"/>
  <c r="CD9" i="484"/>
  <c r="CT9" i="484"/>
  <c r="AF10" i="481"/>
  <c r="AO11" i="476"/>
  <c r="AG10" i="481" s="1"/>
  <c r="X7" i="475"/>
  <c r="CL22" i="484"/>
  <c r="CT22" i="484"/>
  <c r="AW8" i="296"/>
  <c r="Y8" i="475"/>
  <c r="CL16" i="484"/>
  <c r="CD16" i="484"/>
  <c r="CD20" i="484"/>
  <c r="CL20" i="484"/>
  <c r="AV10" i="471"/>
  <c r="AE10" i="481"/>
  <c r="AV11" i="476"/>
  <c r="AV8" i="476"/>
  <c r="CS16" i="484"/>
  <c r="CC22" i="484"/>
  <c r="CK16" i="484"/>
  <c r="CC16" i="484"/>
  <c r="S28" i="473"/>
  <c r="T28" i="473" s="1"/>
  <c r="CB12" i="484"/>
  <c r="CJ12" i="484"/>
  <c r="CR12" i="484"/>
  <c r="AU10" i="296"/>
  <c r="W10" i="475"/>
  <c r="AV8" i="296"/>
  <c r="X8" i="475"/>
  <c r="CR9" i="484"/>
  <c r="CJ9" i="484"/>
  <c r="CB9" i="484"/>
  <c r="BU20" i="484"/>
  <c r="CR20" i="484"/>
  <c r="BU19" i="484"/>
  <c r="CR19" i="484"/>
  <c r="CC20" i="484"/>
  <c r="CK20" i="484"/>
  <c r="X9" i="475"/>
  <c r="CK22" i="484"/>
  <c r="CS22" i="484"/>
  <c r="AN10" i="296"/>
  <c r="AF10" i="475" s="1"/>
  <c r="AF7" i="475"/>
  <c r="AU10" i="471"/>
  <c r="S37" i="473"/>
  <c r="T37" i="473" s="1"/>
  <c r="CJ21" i="484"/>
  <c r="CB21" i="484"/>
  <c r="CR21" i="484"/>
  <c r="CL21" i="484" l="1"/>
  <c r="CD21" i="484"/>
  <c r="CT21" i="484"/>
  <c r="CS20" i="484"/>
  <c r="BV20" i="484"/>
  <c r="CT20" i="484" s="1"/>
  <c r="CS19" i="484"/>
  <c r="BV19" i="484"/>
  <c r="CT19" i="484" s="1"/>
  <c r="CL12" i="484"/>
  <c r="CD12" i="484"/>
  <c r="CT12" i="484"/>
  <c r="AG10" i="296"/>
  <c r="AW7" i="296"/>
  <c r="Y7" i="475"/>
  <c r="AW9" i="296"/>
  <c r="Y9" i="475"/>
  <c r="AG11" i="476"/>
  <c r="AW8" i="476"/>
  <c r="Y7" i="481"/>
  <c r="X10" i="481"/>
  <c r="CS12" i="484"/>
  <c r="CK12" i="484"/>
  <c r="CC12" i="484"/>
  <c r="AV10" i="296"/>
  <c r="CK9" i="484"/>
  <c r="CS9" i="484"/>
  <c r="CC9" i="484"/>
  <c r="X10" i="475"/>
  <c r="CK21" i="484"/>
  <c r="CC21" i="484"/>
  <c r="CS21" i="484"/>
  <c r="H25" i="467"/>
  <c r="BJ13" i="467"/>
  <c r="G33" i="467"/>
  <c r="H9" i="467"/>
  <c r="BJ14" i="467"/>
  <c r="H10" i="467"/>
  <c r="H26" i="467"/>
  <c r="AW10" i="296" l="1"/>
  <c r="Y10" i="475"/>
  <c r="Y10" i="481"/>
  <c r="AW11" i="476"/>
  <c r="AB18" i="452" l="1"/>
  <c r="AN18" i="452"/>
  <c r="AM18" i="452"/>
  <c r="AK18" i="452"/>
  <c r="K18" i="452"/>
  <c r="AB11" i="452"/>
  <c r="AB17" i="452" s="1"/>
  <c r="V17" i="452"/>
  <c r="AN11" i="452"/>
  <c r="AN17" i="452" s="1"/>
  <c r="M11" i="452"/>
  <c r="M17" i="452" s="1"/>
  <c r="M18" i="452"/>
  <c r="V18" i="452"/>
  <c r="K17" i="452"/>
  <c r="AV12" i="452"/>
  <c r="AV18" i="452" s="1"/>
  <c r="AM17" i="452"/>
  <c r="AK11" i="452"/>
  <c r="AK17" i="452" s="1"/>
  <c r="AC18" i="452"/>
  <c r="AC11" i="452"/>
  <c r="AC17" i="452" s="1"/>
  <c r="N11" i="452"/>
  <c r="N17" i="452" s="1"/>
  <c r="N18" i="452"/>
  <c r="AV11" i="452" l="1"/>
  <c r="AV17" i="4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 Magno</author>
  </authors>
  <commentList>
    <comment ref="L14" authorId="0" shapeId="0" xr:uid="{00000000-0006-0000-2F00-000001000000}">
      <text>
        <r>
          <rPr>
            <b/>
            <sz val="9"/>
            <color indexed="81"/>
            <rFont val="Tahoma"/>
            <family val="2"/>
          </rPr>
          <t>Se corrigio dato proporcionado</t>
        </r>
        <r>
          <rPr>
            <sz val="9"/>
            <color indexed="81"/>
            <rFont val="Tahoma"/>
            <family val="2"/>
          </rPr>
          <t xml:space="preserve">
</t>
        </r>
      </text>
    </comment>
    <comment ref="L20" authorId="0" shapeId="0" xr:uid="{00000000-0006-0000-2F00-000002000000}">
      <text>
        <r>
          <rPr>
            <b/>
            <sz val="9"/>
            <color indexed="81"/>
            <rFont val="Tahoma"/>
            <family val="2"/>
          </rPr>
          <t>Renuncio la profesora no la ocupo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 Magno</author>
  </authors>
  <commentList>
    <comment ref="G12" authorId="0" shapeId="0" xr:uid="{00000000-0006-0000-3000-000001000000}">
      <text>
        <r>
          <rPr>
            <sz val="9"/>
            <color indexed="81"/>
            <rFont val="Tahoma"/>
            <family val="2"/>
          </rPr>
          <t xml:space="preserve">Convocatoria sin Fecha de inicio de actividades
</t>
        </r>
      </text>
    </comment>
    <comment ref="C19" authorId="0" shapeId="0" xr:uid="{00000000-0006-0000-3000-000002000000}">
      <text>
        <r>
          <rPr>
            <b/>
            <sz val="9"/>
            <color indexed="81"/>
            <rFont val="Tahoma"/>
            <family val="2"/>
          </rPr>
          <t xml:space="preserve">UAML:
Gnada pero no ocupada por el profesor
</t>
        </r>
      </text>
    </comment>
    <comment ref="K19" authorId="0" shapeId="0" xr:uid="{00000000-0006-0000-3000-000003000000}">
      <text>
        <r>
          <rPr>
            <b/>
            <sz val="9"/>
            <color indexed="81"/>
            <rFont val="Tahoma"/>
            <family val="2"/>
          </rPr>
          <t>UAML:
No ocupada por el profesor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CarolUAML</author>
  </authors>
  <commentList>
    <comment ref="C4" authorId="0" shapeId="0" xr:uid="{65B71FFC-ED94-4900-AFD8-E590E0C4AA9E}">
      <text>
        <r>
          <rPr>
            <b/>
            <sz val="9"/>
            <color indexed="81"/>
            <rFont val="Tahoma"/>
            <family val="2"/>
          </rPr>
          <t>CarolUAML:</t>
        </r>
        <r>
          <rPr>
            <sz val="9"/>
            <color indexed="81"/>
            <rFont val="Tahoma"/>
            <family val="2"/>
          </rPr>
          <t xml:space="preserve">
EL PROYECTO CONACYT "EJE MICROBIOTA-INTESTINO-CEREBRO COMO MODULADOR DE LA SOCIABILIDAD Y DETONADOR DE PATOLOGÍAS NEURODEGENERATIVAS Y NEUROPSIQUIÁTRICAS"</t>
        </r>
      </text>
    </comment>
    <comment ref="C5" authorId="0" shapeId="0" xr:uid="{A4671AD2-BAE6-49D9-B360-F69EDE21DA60}">
      <text>
        <r>
          <rPr>
            <b/>
            <sz val="9"/>
            <color indexed="81"/>
            <rFont val="Tahoma"/>
            <family val="2"/>
          </rPr>
          <t>CarolUAML:</t>
        </r>
        <r>
          <rPr>
            <sz val="9"/>
            <color indexed="81"/>
            <rFont val="Tahoma"/>
            <family val="2"/>
          </rPr>
          <t xml:space="preserve">
EL PROYECTO CONACYT "EJE MICROBIOTA-INTESTINO-CEREBRO COMO MODULADOR DE LA SOCIABILIDAD Y DETONADOR DE PATOLOGÍAS NEURODEGENERATIVAS Y NEUROPSIQUIÁTRICAS" </t>
        </r>
      </text>
    </comment>
  </commentList>
</comments>
</file>

<file path=xl/sharedStrings.xml><?xml version="1.0" encoding="utf-8"?>
<sst xmlns="http://schemas.openxmlformats.org/spreadsheetml/2006/main" count="16815" uniqueCount="4167">
  <si>
    <t>DIVISIÓN</t>
  </si>
  <si>
    <t>CBI</t>
  </si>
  <si>
    <t>CSH</t>
  </si>
  <si>
    <t>CBS</t>
  </si>
  <si>
    <t>TOTAL</t>
  </si>
  <si>
    <t>UNIDAD</t>
  </si>
  <si>
    <t>UAM</t>
  </si>
  <si>
    <t>Docencia</t>
  </si>
  <si>
    <t>Total</t>
  </si>
  <si>
    <t>Azcapotzalco</t>
  </si>
  <si>
    <t>Xochimilco</t>
  </si>
  <si>
    <t>LICENCIATURA</t>
  </si>
  <si>
    <t>DIV</t>
  </si>
  <si>
    <t>La categoría trimestres cursados correspondiente a los trimestres donde el alumno tuvo alguna actividad académica</t>
  </si>
  <si>
    <t>PLAN DE ESTUDIO</t>
  </si>
  <si>
    <t>DIVISION</t>
  </si>
  <si>
    <t>Lerma</t>
  </si>
  <si>
    <t>LER</t>
  </si>
  <si>
    <t>Total Unidad</t>
  </si>
  <si>
    <t>Ingeniería en Recursos Hídricos</t>
  </si>
  <si>
    <t>Políticas Públicas</t>
  </si>
  <si>
    <t>Biología Ambiental</t>
  </si>
  <si>
    <t>SEP</t>
  </si>
  <si>
    <t>Arte y Comunicación Digitales</t>
  </si>
  <si>
    <t>Arte y Comunicaciones Digitales</t>
  </si>
  <si>
    <t>Asignadas</t>
  </si>
  <si>
    <t>Pagadas</t>
  </si>
  <si>
    <t>Mujer</t>
  </si>
  <si>
    <t>Hombre</t>
  </si>
  <si>
    <t>P</t>
  </si>
  <si>
    <t>O</t>
  </si>
  <si>
    <t>I</t>
  </si>
  <si>
    <t>Femenino</t>
  </si>
  <si>
    <t>Masculino</t>
  </si>
  <si>
    <t>Rectoría</t>
  </si>
  <si>
    <t>Aspirantes</t>
  </si>
  <si>
    <t>Plan</t>
  </si>
  <si>
    <t>División</t>
  </si>
  <si>
    <t>Matrícula</t>
  </si>
  <si>
    <t>Egreso</t>
  </si>
  <si>
    <t>Convenios</t>
  </si>
  <si>
    <t>INDICE</t>
  </si>
  <si>
    <t>APOYO INSTITUCIONAL</t>
  </si>
  <si>
    <t>Baja definitiva: Es la pérdida de la calidad de alumno por renuncia expresa del interesado —es decir, del propio alumno—, e imputable al mismo (artículo 18, fracción II, del RESUAM).</t>
  </si>
  <si>
    <t xml:space="preserve">Baja reglamentaria:
Es la perdida de la calidad de alumno como consecuencia de una sanción aplicada al estudiante, por haber incurrido en cualquiera de las causas establecidas en el artículo 18, fracciones III, IV y VII, incisos a) y b), del RESUAM.
</t>
  </si>
  <si>
    <t>TC</t>
  </si>
  <si>
    <t>CONACyT</t>
  </si>
  <si>
    <t>Becas para grupos vulnerables pagadas</t>
  </si>
  <si>
    <t>Mujeres</t>
  </si>
  <si>
    <t>Hombres</t>
  </si>
  <si>
    <t>Becas de Excelencia</t>
  </si>
  <si>
    <t xml:space="preserve">Beca para estudios de lenguas extranjeras </t>
  </si>
  <si>
    <t>Beca de movilidad internacional</t>
  </si>
  <si>
    <t>Beca de movilidad nacional</t>
  </si>
  <si>
    <t>TRIMESTRES CURSADOS PROMEDIO PARA TERMINAR ESTUDIOS DE LICENCIATURA</t>
  </si>
  <si>
    <t>ASOCIADO</t>
  </si>
  <si>
    <t>TITULAR</t>
  </si>
  <si>
    <t>Beca de Servicio Social</t>
  </si>
  <si>
    <t>TITULADOS DE LICENCIATURA (Por Plan)</t>
  </si>
  <si>
    <t>Prom/Lic</t>
  </si>
  <si>
    <t>Licenciaturas</t>
  </si>
  <si>
    <t>2011-2015</t>
  </si>
  <si>
    <t>Aprobación de la creación de tres UEA interdivisionales 5010000 Complejidad e Interdisciplina, 5010001 Análisis de Problemáticas Complejas I y 5010002 Análisis de Problemáticas Complejas II que se impartirán en los trimestres V, XI y XII de las licenciaturas de la Unidad Lerma.</t>
  </si>
  <si>
    <t>387.A</t>
  </si>
  <si>
    <t>12.13.6</t>
  </si>
  <si>
    <t>14.15.13</t>
  </si>
  <si>
    <t>Colegio Académico</t>
  </si>
  <si>
    <t>FECHA</t>
  </si>
  <si>
    <t>ACUERDO</t>
  </si>
  <si>
    <t>ÓRGANO</t>
  </si>
  <si>
    <t>48.RICBI</t>
  </si>
  <si>
    <t>Consejo Divisional CBI</t>
  </si>
  <si>
    <t>Consejo Divisional CBS</t>
  </si>
  <si>
    <t>Consejo Divisional CSH</t>
  </si>
  <si>
    <t>Consejo Académico Lerma</t>
  </si>
  <si>
    <t xml:space="preserve"> Biología Ambiental</t>
  </si>
  <si>
    <t xml:space="preserve"> Políticas Públicas</t>
  </si>
  <si>
    <t>Psicología Biomédica</t>
  </si>
  <si>
    <t>Ingeniería en Computación y Telecomunicaciones</t>
  </si>
  <si>
    <t>Total Unidad:</t>
  </si>
  <si>
    <t>Plazas</t>
  </si>
  <si>
    <t>Div</t>
  </si>
  <si>
    <t>PTC defs</t>
  </si>
  <si>
    <t>Reconocimiento</t>
  </si>
  <si>
    <t xml:space="preserve">SNI </t>
  </si>
  <si>
    <t>Tot/PTC</t>
  </si>
  <si>
    <t>Fuentes: Catálogo de Profesores de Tiempo Completo del PROMEP; CONACyT</t>
  </si>
  <si>
    <t>ASISTENTE</t>
  </si>
  <si>
    <t>Contrataciones definitivas</t>
  </si>
  <si>
    <t>Fuente:</t>
  </si>
  <si>
    <t>PLAZA</t>
  </si>
  <si>
    <t>C</t>
  </si>
  <si>
    <t>D</t>
  </si>
  <si>
    <t>B</t>
  </si>
  <si>
    <t>A</t>
  </si>
  <si>
    <t>BIOL.011.14</t>
  </si>
  <si>
    <t>ING.002.15</t>
  </si>
  <si>
    <t>HUM.012.15</t>
  </si>
  <si>
    <t>CEA.009.14</t>
  </si>
  <si>
    <t>CB.002.15</t>
  </si>
  <si>
    <t>ING.006.16</t>
  </si>
  <si>
    <t>ING.004.15</t>
  </si>
  <si>
    <t>ING.003.15</t>
  </si>
  <si>
    <t>BIOL.008.15</t>
  </si>
  <si>
    <t>CS.001.16</t>
  </si>
  <si>
    <t>CS.006.14</t>
  </si>
  <si>
    <t>CO.L.CSH.c.007.15</t>
  </si>
  <si>
    <t>CS.015.15</t>
  </si>
  <si>
    <t>SAL.001.15</t>
  </si>
  <si>
    <t>BIOL.024.15</t>
  </si>
  <si>
    <t>CS.016.15</t>
  </si>
  <si>
    <t>CEA.011.14</t>
  </si>
  <si>
    <t>HUM.014.15</t>
  </si>
  <si>
    <t>HUM.015.15</t>
  </si>
  <si>
    <t>CO.L.CSH.b.002.15</t>
  </si>
  <si>
    <t>CONVOCATORIAS</t>
  </si>
  <si>
    <t>DICTÁMENES</t>
  </si>
  <si>
    <t>observaciones</t>
  </si>
  <si>
    <t>CONVOCATORIA</t>
  </si>
  <si>
    <t>DEPTO</t>
  </si>
  <si>
    <t>CATEGORÍA</t>
  </si>
  <si>
    <t>INICIO ACTIVIDADES SEGÚN CONVOCATORIA</t>
  </si>
  <si>
    <t>HORARIO</t>
  </si>
  <si>
    <t>DICTAMEN</t>
  </si>
  <si>
    <t>FECHA DICTAMEN</t>
  </si>
  <si>
    <t>GANADOR</t>
  </si>
  <si>
    <t>NIVEL</t>
  </si>
  <si>
    <t>CO.L.CSH.c.006.13</t>
  </si>
  <si>
    <t>Procesos Sociales</t>
  </si>
  <si>
    <t>Asociado</t>
  </si>
  <si>
    <t>09:00-14:00 y 16:00-19:00</t>
  </si>
  <si>
    <t>Raúl Hernández Mar</t>
  </si>
  <si>
    <t>Convocatoria sin Fecha de inicio de actividades</t>
  </si>
  <si>
    <t>CO.L.CSH.c.007.13</t>
  </si>
  <si>
    <t>Manuel Lara Caballero</t>
  </si>
  <si>
    <t>CO.L.CSH.c.011.13</t>
  </si>
  <si>
    <t>Mónica Adriana Sosa Juarico</t>
  </si>
  <si>
    <t>CO.L.CSH.c.012.13</t>
  </si>
  <si>
    <t>CS.016.14</t>
  </si>
  <si>
    <t>Desierta</t>
  </si>
  <si>
    <t>CO.L.CBI.b.004.13</t>
  </si>
  <si>
    <t>Recursos de la Tierra</t>
  </si>
  <si>
    <t>09:00-17:00</t>
  </si>
  <si>
    <t>CB.004.14</t>
  </si>
  <si>
    <t>CO.L.CBS.a.003.13</t>
  </si>
  <si>
    <t>Ciencias Ambientales</t>
  </si>
  <si>
    <t>Titular</t>
  </si>
  <si>
    <t>Marcos López Pérez</t>
  </si>
  <si>
    <t>CO.L.CBS.c.002.13</t>
  </si>
  <si>
    <t>Ciencias de la Salud</t>
  </si>
  <si>
    <t>SAL.002.14</t>
  </si>
  <si>
    <t>CO.L.CBS.c.003.13</t>
  </si>
  <si>
    <t>SAL.003.14</t>
  </si>
  <si>
    <t>Ganada pero no ocupada por el profesor</t>
  </si>
  <si>
    <t>CO.L.CBI.b.005.13</t>
  </si>
  <si>
    <t>CB.005.14</t>
  </si>
  <si>
    <t>Juan Manuel Germán Acacio</t>
  </si>
  <si>
    <t>CO.L.CBI.a.003.13</t>
  </si>
  <si>
    <t>Procesos Productivos</t>
  </si>
  <si>
    <t>ING.008.14</t>
  </si>
  <si>
    <t>CO.L.CBI.b.004.14</t>
  </si>
  <si>
    <t>10:00-18:00</t>
  </si>
  <si>
    <t>Lázaro Raymundo Reyes Gutiérrez</t>
  </si>
  <si>
    <t>CO.L.CBI.b.001.14</t>
  </si>
  <si>
    <t>Yuri Reyes Mercado</t>
  </si>
  <si>
    <t>CO.L.CBI.b.003.14</t>
  </si>
  <si>
    <t>Eloísa Domínguez Mariani</t>
  </si>
  <si>
    <t>CO.L.CBI.b.002.14</t>
  </si>
  <si>
    <t>Héctor Eduardo Jardón Valadez</t>
  </si>
  <si>
    <t>CO.L.CBI.a.001.14</t>
  </si>
  <si>
    <t>Jacobo Sandoval Gutiérrez</t>
  </si>
  <si>
    <t>CO.L.CBS.b.001.14</t>
  </si>
  <si>
    <t>Ciencias de la Alimentación</t>
  </si>
  <si>
    <t>BIOL.011.15</t>
  </si>
  <si>
    <t>CO.L.CSH.b.001.15</t>
  </si>
  <si>
    <t>Estudios Culturales</t>
  </si>
  <si>
    <t>09:00-14:00 y 15:00-18:00</t>
  </si>
  <si>
    <t>HUM.005.15</t>
  </si>
  <si>
    <t>CO.L.CSH.a.002.15</t>
  </si>
  <si>
    <t>Artes y Humanidades</t>
  </si>
  <si>
    <t>María Paz Sastre Domínguez</t>
  </si>
  <si>
    <t>CO.L.CSH.a.001.15</t>
  </si>
  <si>
    <t>Claudia Mosqueda Gómez</t>
  </si>
  <si>
    <t>CO.L.CSH.a.003.15</t>
  </si>
  <si>
    <t>Manuel Rocha Iturbide</t>
  </si>
  <si>
    <t>CO.L.CBS.c.001.15</t>
  </si>
  <si>
    <t>Guzmán Ramos Kioko Rubí</t>
  </si>
  <si>
    <t>CO.L.CSH.c.002.15</t>
  </si>
  <si>
    <t>CS.011.15</t>
  </si>
  <si>
    <t>CO.L.CSH.c.003.15</t>
  </si>
  <si>
    <t>CS.012.15</t>
  </si>
  <si>
    <t>CO.L.CSH.c.001.15</t>
  </si>
  <si>
    <t>Güereca Torres Eva Raquel</t>
  </si>
  <si>
    <t>CO.L.CSH.c.004.15</t>
  </si>
  <si>
    <t>CS.014.15</t>
  </si>
  <si>
    <t>Aragón Andrade Felipe Orlando</t>
  </si>
  <si>
    <t>CO.L.CSH.c.005.15</t>
  </si>
  <si>
    <t>López Moreno Ignacio</t>
  </si>
  <si>
    <t>CO.L.CBS.b.001.15</t>
  </si>
  <si>
    <t>BIOL.023.15</t>
  </si>
  <si>
    <t>CO.L.CBS.c.003.15</t>
  </si>
  <si>
    <t>SAL.003.15</t>
  </si>
  <si>
    <t>CO.L.CBI.c.001.15</t>
  </si>
  <si>
    <t>Sistemas de Información y Comunicaciones</t>
  </si>
  <si>
    <t>CO.L.CBS.c.002.15</t>
  </si>
  <si>
    <t>Montiel Castro Augusto Jacobo</t>
  </si>
  <si>
    <t>CO.L.CBI.c.002.15</t>
  </si>
  <si>
    <t>CO.L.CSH.b.003.15</t>
  </si>
  <si>
    <t>9:00-14:00 y 15:00-18:00</t>
  </si>
  <si>
    <t>Hernández Razo Oscar Enrique</t>
  </si>
  <si>
    <t>CO.L.CSH.c.006.15</t>
  </si>
  <si>
    <t>FLORES PEDROCHE, JOSE FRANCISCO</t>
  </si>
  <si>
    <t>HERNANDEZ ZAPATA, ERNESTO</t>
  </si>
  <si>
    <t>BUSSY , ANNE LAURE SABINE</t>
  </si>
  <si>
    <t>LOPEZ GALVAN, EDGAR</t>
  </si>
  <si>
    <t>BENITEZ DAVILA, MONICA FRANCISCA</t>
  </si>
  <si>
    <t>CHAVEZ BECKER, CARLOS GABRIEL</t>
  </si>
  <si>
    <t>AGUILAR ASTORGA, CARLOS RICARDO</t>
  </si>
  <si>
    <t>BLASQUEZ MARTINEZ, LIDIA IVONNE</t>
  </si>
  <si>
    <t>MARTINEZ GONZALEZ, NATAL ALEJANDRO</t>
  </si>
  <si>
    <t>LIST SANCHEZ, RURIK HERMANN</t>
  </si>
  <si>
    <t>PACHECO LOPEZ, GUSTAVO</t>
  </si>
  <si>
    <t>LOPEZ PEREZ, MARCOS</t>
  </si>
  <si>
    <t>CASTILLO GUAJARDO, DERIK</t>
  </si>
  <si>
    <t>VON BULOW,  PHILIPP</t>
  </si>
  <si>
    <t>PEREZ MARTINEZ, FRANCISCO</t>
  </si>
  <si>
    <t>REYES GUTIERREZ, LAZARO RAYMUNDO</t>
  </si>
  <si>
    <t>SASTRE DOMÍNGUEZ, MARÍA PAZ</t>
  </si>
  <si>
    <t>LARA CABALLERO, MANUEL</t>
  </si>
  <si>
    <t>ORTIZ HENDRESON, GLADYS</t>
  </si>
  <si>
    <t>PELZ SERRANO, KARLA</t>
  </si>
  <si>
    <t>JIMENEZ GUZMAN, JUDITH</t>
  </si>
  <si>
    <t>MIRANDA DE LA LAMA, GENARO CVABODNI</t>
  </si>
  <si>
    <t>REYES MERCADO, YURI</t>
  </si>
  <si>
    <t>LAGUNA SANCHEZ, GERARDO ABEL</t>
  </si>
  <si>
    <t>PUERTA HUERTA, JOSE PEDRO ANTONIO</t>
  </si>
  <si>
    <t>DOMINGUEZ MARIANI, ELOISA</t>
  </si>
  <si>
    <t>SANDOVAL GUTIERREZ, JACOBO</t>
  </si>
  <si>
    <t>BERISTAIN CARDOSO, RICARDO</t>
  </si>
  <si>
    <t>JARDON VALADEZ, HECTOR EDUARDO</t>
  </si>
  <si>
    <t>FIGUEROA ROMERO, RAUL</t>
  </si>
  <si>
    <t>MARTINEZ TIBURCIO, MARIA GABRIELA</t>
  </si>
  <si>
    <t>ROZGA LUTER, RYSZARD EDWARD</t>
  </si>
  <si>
    <t>HERNANDEZ MAR, RAUL</t>
  </si>
  <si>
    <t>GÜERECA TORRES, EVA RAQUEL</t>
  </si>
  <si>
    <t>GUZMAN RAMOS, KIOKO RUBI</t>
  </si>
  <si>
    <t>GARCIA ARELLANO, HUMBERTO</t>
  </si>
  <si>
    <t>CHAVEZ TOVAR, JOSE CUAUHTEMOC</t>
  </si>
  <si>
    <t>ALAVEZ ESPIDIO, SILVESTRE DE JESUS</t>
  </si>
  <si>
    <t>SOTO CORTÉS, GABRIEL</t>
  </si>
  <si>
    <t>MOSQUEDA GÓMEZ, CLAUDIA</t>
  </si>
  <si>
    <t>SANCHEZ CARDONA, LUZ MARIA</t>
  </si>
  <si>
    <t>ROCHA ITURBIDE, MANUEL</t>
  </si>
  <si>
    <t>Nombre</t>
  </si>
  <si>
    <t>Categoría</t>
  </si>
  <si>
    <t>Nivel</t>
  </si>
  <si>
    <t>Inicio</t>
  </si>
  <si>
    <t>Depto</t>
  </si>
  <si>
    <t xml:space="preserve">Total </t>
  </si>
  <si>
    <t>PP</t>
  </si>
  <si>
    <t>SIC</t>
  </si>
  <si>
    <t>RT</t>
  </si>
  <si>
    <t>CAM</t>
  </si>
  <si>
    <t>CAL</t>
  </si>
  <si>
    <t>CSA</t>
  </si>
  <si>
    <t>AH</t>
  </si>
  <si>
    <t>EC</t>
  </si>
  <si>
    <t>PS</t>
  </si>
  <si>
    <t>Vigencia</t>
  </si>
  <si>
    <t>2015-2017</t>
  </si>
  <si>
    <t>2014-2015</t>
  </si>
  <si>
    <t>2015-2016</t>
  </si>
  <si>
    <t>2013-2015</t>
  </si>
  <si>
    <t>2014-2016</t>
  </si>
  <si>
    <t>2015-2018</t>
  </si>
  <si>
    <t>2016-2018</t>
  </si>
  <si>
    <t>Beca Permanencia</t>
  </si>
  <si>
    <t>Beca Docencia</t>
  </si>
  <si>
    <t>Apoyo</t>
  </si>
  <si>
    <t>Perfil PRODEP</t>
  </si>
  <si>
    <t>PP = PROCESOS PRODUCTIVOS</t>
  </si>
  <si>
    <t>RT = RECURSOS DE LA TIERRA</t>
  </si>
  <si>
    <t>SIC = SISTEMAS DE INFORMACION Y COMUNICACION</t>
  </si>
  <si>
    <t>CAL = CIENCIAS DE LA ALIMENTACION</t>
  </si>
  <si>
    <t>CAM = CIENCIAS AMBIENTALES</t>
  </si>
  <si>
    <t>CSA = CIENCIAS DE LA SALUD</t>
  </si>
  <si>
    <t>AH = ARTES Y HUMANIDADES</t>
  </si>
  <si>
    <t>EC = ESTUDIOS CULTURALES</t>
  </si>
  <si>
    <t>PS = PROCESOS SOCIALES</t>
  </si>
  <si>
    <t>Plaza</t>
  </si>
  <si>
    <t>Num Ec</t>
  </si>
  <si>
    <t>Hrs</t>
  </si>
  <si>
    <t>Aprobación del Dictamen de la "Comisión de Planes y Programas de Estudio", consistente en la dictaminación y armonización de la Propuesta de Creación de la Licenciatura en Educación y Tecnologías Digitales, de la División de Ciencias Sociales y Humanidades, y envío de la misma al Colegio Académico para su análisis, discusión y, en su caso, autorización.</t>
  </si>
  <si>
    <t>Educación y Tecnologías Digitales</t>
  </si>
  <si>
    <t>Aprobación de la propuesta inicial de Creación de la Licenciatura en Ingeniería en Computación y Telecomunicaciones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</si>
  <si>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inicial de Creación de la Licenciatura en Psicología Biomédica de la División de Ciencias Biológicas y de la Salud, presentada por el Consejo Académico de la Unidad Lerma, y remitirla al Consejo Divisional para que continúe con la formulación del plan y los programas de estudio, de acuerdo con lo previsto en los artículos 32 y 33 del Reglamento de Estudios Superiores.</t>
  </si>
  <si>
    <t>Aprobación del Dictamen de la "Comisión de Planes y Programas de Estudio", consistente en la dictaminación y armonización de la Propuesta Inicial de Creación del Plan de Estudios de la Licenciatura en Psicología Biomédica, de la División de Ciencias Biológicas y de la Salud, y envio de la propuesta, con modificaciones, al Colegio Académico para su análisis, discusión y, en su caso, autorización.</t>
  </si>
  <si>
    <t>Creación de la Licenciatura en Ingeniería en Recursos Hídricos, con el plan y los programas de estudio correspondientes, de la División de Ciencias Básicas e Ingeniería de la Unidad Lerma, con excepción de los programas de estudio de las UEA 5010000, 5010001, 5010002, 5110006 y 5110008, mismos que serán presentados posteriormente al Colegio Académico.</t>
  </si>
  <si>
    <t>Creación de las UEA 5110006 Movimiento de Cuerpos de Agua y 5110008 Política y Gestión Integral del Agua, que se impartirán en los trimestres VIII y X, de la Licenciatura en Ingeniería en Recursos Hídricos de la Unidad Lerma.</t>
  </si>
  <si>
    <t>Aprobación de la Adecuación al Plan y Programas de Estudio de la Licenciatura en Ingeniería en Recursos Hídricos, la cualentrará en vigor en el trimestre 16-Otoño</t>
  </si>
  <si>
    <t>Recepción de la información presentada por el Consejo Divisional de Ciencias Básicas e Ingeniería, sobre las adecuaciones efectuadas al plan y programas de estudio de la Licenciatura en Ingeniería en Recursos Hídricos.</t>
  </si>
  <si>
    <t>El Colegio Académico recibió la información del Consejo Divisional de Ciencias Básicas e Ingeniería de la Unidad Lerma, sobre las adecuaciones efectuadas al plan y los programas de estudio de la Licenciatura en Ingeniería en Recursos Hídricos, cuya entrada en vigor será en el Trimestre 2016-O.</t>
  </si>
  <si>
    <t>Creación de la Licenciatura en Biología Ambiental, con el plan y los programas de estudio correspondientes, de la División de Ciencias Biológicas y de la Salud de la Unidad Lerma. </t>
  </si>
  <si>
    <t>Creación de la Licenciatura en Políticas Públicas, con el plan y los programas de estudio correspondientes, de la División de Ciencias Sociales y Humanidades de la Unidad Lerma.</t>
  </si>
  <si>
    <t>Creación de la Licenciatura en Arte y Comunicación Digitales, con el plan y programas de estudio correspondientes, de la División de Ciencias Sociales y Humanidades de la Unidad Lerma.</t>
  </si>
  <si>
    <t>Aprobación del dictamen que presenta la Comisión de Docencia del Consejo Divisional de Ciencias Biológicas y de la Salud sobre la creación del Plan y Programas de la Licenciatura en Ciencias Agroalimentarias.</t>
  </si>
  <si>
    <t xml:space="preserve">Aprobación en lo particular de la propuesta de creación de la Licenciatura en Educación y Tecnologías de Información y Comunicación. </t>
  </si>
  <si>
    <t>Aprobación de la Propuesta y Justificación de creación del Plan de Estudios de la Licenciatura en Ingeniería en Sistemas y Telecomunicaciones, de conformidad con el Dictamen que presentó la Comisión Planes y Programas de Estudios, a fin de presentarla ante el Consejo Académico para su dictaminación y armonización,.</t>
  </si>
  <si>
    <t>Aprobación del Dictamen de la "Comisión de Planes y Programas de Estudio", consistente en la dictaminación y armonización de la Propuesta Inicial de Creación de la Licenciatura en Ingeniería en Computación y Telecomunicaciones, de la División de Ciencias Básicas e Ingeniería, y envíode la misma al Colegio Académico para su análisis, discusión y, en su caso, autorización</t>
  </si>
  <si>
    <t>Aprobación del Dictamen que presenta la Comisión de Planes y Programas de Estudio, respecto de la Propuesta Inicial de la Creación del Plan de Estudios de la Licenciatura en Psicología Biomédica.</t>
  </si>
  <si>
    <t>LOPEZ MORENO IGNACIO</t>
  </si>
  <si>
    <t>CIENCIAS BÁSICAS E INGENIERÍA</t>
  </si>
  <si>
    <t>CRUZ MONTERROSA ROSY GABRIELA</t>
  </si>
  <si>
    <t>MONTIEL CASTRO AUGUSTO JACOBO</t>
  </si>
  <si>
    <t>RAYAS AMOR ADOLFO ARMANDO</t>
  </si>
  <si>
    <t>CIENCIAS SOCIALES Y HUMANIDADES</t>
  </si>
  <si>
    <t xml:space="preserve">Nombre del Cuerpo Académico </t>
  </si>
  <si>
    <t xml:space="preserve">Grado </t>
  </si>
  <si>
    <t>Responsable</t>
  </si>
  <si>
    <t xml:space="preserve">División </t>
  </si>
  <si>
    <t>Gobernanza , Participación Ciudadana, Cohesión y Capital Social en los Ámbitos Urbano y Rural</t>
  </si>
  <si>
    <t>UAM-L-CA-4</t>
  </si>
  <si>
    <t xml:space="preserve">En formación </t>
  </si>
  <si>
    <t xml:space="preserve">CSH </t>
  </si>
  <si>
    <t xml:space="preserve">Materiales Nanoestructurados </t>
  </si>
  <si>
    <t xml:space="preserve">Políticas Públicas Economía, Sociedad y Territorio </t>
  </si>
  <si>
    <t>UAM-L-CA-1</t>
  </si>
  <si>
    <t xml:space="preserve">Transporte, Destino y Tratamiento de Contaminantes </t>
  </si>
  <si>
    <t>UAM-L-CA-3</t>
  </si>
  <si>
    <t>MIEMBROS</t>
  </si>
  <si>
    <t>Observaciones</t>
  </si>
  <si>
    <t>Grado</t>
  </si>
  <si>
    <t>M</t>
  </si>
  <si>
    <t>SNI / SNCA</t>
  </si>
  <si>
    <t>SNI-I</t>
  </si>
  <si>
    <t>SNI-II</t>
  </si>
  <si>
    <t>SNI-VI</t>
  </si>
  <si>
    <t>SNI-III</t>
  </si>
  <si>
    <t>SNI-IV</t>
  </si>
  <si>
    <t>SNCA-DMA</t>
  </si>
  <si>
    <t>SNI-V</t>
  </si>
  <si>
    <t>SNI-I Físico-Matemáticas y Ciencias de la Tierra;</t>
  </si>
  <si>
    <t>SNI-II Biología y Química;</t>
  </si>
  <si>
    <t>SNI-III Medicina y Ciencias de la Salud;</t>
  </si>
  <si>
    <t>SNI-IV Humanidades y Ciencias de la Conducta;</t>
  </si>
  <si>
    <t>SNI-V Ciencias Sociales;</t>
  </si>
  <si>
    <t>SNI-VI Biotecnología y Ciencias Agropecuarias;</t>
  </si>
  <si>
    <t>SNI-VII Ingenierías</t>
  </si>
  <si>
    <t>SNCA-DMA Dirección en Medios Audiovisuales</t>
  </si>
  <si>
    <t>Departamentos</t>
  </si>
  <si>
    <t>Áreas del Conocimiento del Sistema Nacional de Investigadores (SNI) y del Sistema Nacional de Creadores de Arte (SNCA)</t>
  </si>
  <si>
    <t>ÁREAS DE INVESTIGACIÓN</t>
  </si>
  <si>
    <t>ACUERDO CA-UAML</t>
  </si>
  <si>
    <t>CUERPOS ACADÉMICOS</t>
  </si>
  <si>
    <t>EDI</t>
  </si>
  <si>
    <t>AÑO</t>
  </si>
  <si>
    <t>PUNTAJE</t>
  </si>
  <si>
    <t>2014-2019</t>
  </si>
  <si>
    <t>2015-2020</t>
  </si>
  <si>
    <t>2013-2018</t>
  </si>
  <si>
    <t>Año</t>
  </si>
  <si>
    <t>Órgano</t>
  </si>
  <si>
    <t>Fecha</t>
  </si>
  <si>
    <t>Acuerdo</t>
  </si>
  <si>
    <t>Dictamen</t>
  </si>
  <si>
    <t>Función</t>
  </si>
  <si>
    <t>CD-CBI</t>
  </si>
  <si>
    <t>02.05</t>
  </si>
  <si>
    <t>Creación</t>
  </si>
  <si>
    <t>Vigente</t>
  </si>
  <si>
    <t>Apoyo institucional</t>
  </si>
  <si>
    <t>Lineamientos Particulares para las Políticas de Planeación Operativas Divisionales</t>
  </si>
  <si>
    <t>CD-CBS</t>
  </si>
  <si>
    <t>03.12.07</t>
  </si>
  <si>
    <t>Lineamientos Particulares de Planeación de la División de Ciencias Biológicas y de la Salud</t>
  </si>
  <si>
    <t>CD-CSH</t>
  </si>
  <si>
    <t>16.03</t>
  </si>
  <si>
    <t>Lineamientos particulares de la División de Ciencias Sociales y Humanidades de la Unidad Lerma para la Movilidad de los Alumnos</t>
  </si>
  <si>
    <t>08.13.03</t>
  </si>
  <si>
    <t xml:space="preserve">Investigación, creación e innovación </t>
  </si>
  <si>
    <t>Lineamientos para la aprobación de proyectos de investigación de la División de Ciencias Biológicas y de la Salud</t>
  </si>
  <si>
    <t>12.03</t>
  </si>
  <si>
    <t>Lineamientos para la Presentación y Aprobación de Proyectos de Investigación a realizarse en los Departamentos de la División de Ciencias Sociales y Humanidades, Unidad Lerma</t>
  </si>
  <si>
    <t>14.04</t>
  </si>
  <si>
    <t>Servicio y vinculación con la sociedad</t>
  </si>
  <si>
    <t>Lineamientos de Servicio Social, División de Ciencias Sociales y Humanidades</t>
  </si>
  <si>
    <t>CA-UAML</t>
  </si>
  <si>
    <t>Instructivo de la Biblioteca de la Unidad Lerma</t>
  </si>
  <si>
    <t>Instructivo de Infraestructura y Servicios Digitales de la Unidad Lerma</t>
  </si>
  <si>
    <t>Propuesta de Instructivo respecto del funcionamiento interno y operativo para regularizar el uso y préstamo del equipo de impresión “3D Stratasys Mojo”</t>
  </si>
  <si>
    <t>Lineamientos para la Solicitud, Aprobación, Informe y Evaluación del Periodo Sabático del Personal Académico de la División de Ciencias Básicas e Ingeniería</t>
  </si>
  <si>
    <t>Criterios y procedimientos para la expedición de constancias de acreditación del requisito de idioma en la Unidad Lerma</t>
  </si>
  <si>
    <t>Instructivo de Prácticas de Campo de la Unidad Lerma.</t>
  </si>
  <si>
    <t>Lineamientos que establecen las funciones, modalidades de integración y operación de los Comités de Estudios de Licenciatura o Posgrado de la División de Ciencias Básicas e Ingeniería</t>
  </si>
  <si>
    <t>Criterios que regirán para establecer el número de horas de actividad docente frente agrupo respecto de la Beca al Reconocimiento de la Carrera Docente</t>
  </si>
  <si>
    <t>Lineamientos sobre la operatividad de las Licenciaturas de la División de Ciencias Básicas e Ingeniería.</t>
  </si>
  <si>
    <t>05.15.09</t>
  </si>
  <si>
    <t>Criterios de la División de Ciencias Biológicas y de la Salud para el otorgamiento de la Beca al Reconocimiento de la carrera Docente</t>
  </si>
  <si>
    <t>14.15.11</t>
  </si>
  <si>
    <t>Lineamientos para la Revalidación, Establecimiento de Equivalencias y Acreditación de Estudios.</t>
  </si>
  <si>
    <t>20.15.04</t>
  </si>
  <si>
    <t>Criterios para la presentación y entrega de la distribución de coeficientes de participación y horas frente a grupo del personal académico de la División de Ciencias Biológicas y de la Salud</t>
  </si>
  <si>
    <t>43.08</t>
  </si>
  <si>
    <t>Criterios de la División de Ciencias Sociales y Humanidades de la Unidad Lerma para el otorgamiento de la Beca al Reconocimiento de la Carrera Docente</t>
  </si>
  <si>
    <t>Criterios para la Organización de la Investigación en la Unidad Lerma</t>
  </si>
  <si>
    <t>Lineamientos particulares para la presentación, aprobación, evaluación, y supresión de los Proyectos de Investigación de la División de Ciencias Básicas e Ingeniería</t>
  </si>
  <si>
    <t>Lineamientos particulares para la creación, modificación, evaluación y supresión de las Áreas de Investigación de la División</t>
  </si>
  <si>
    <t>09.15.02</t>
  </si>
  <si>
    <t>19.15.08</t>
  </si>
  <si>
    <t>Modificación</t>
  </si>
  <si>
    <t>Lineamientos para registro, presentación, renovación, terminación y baja de Proyectos de Investigación, a realizarse en la División de Ciencias Biológicas y de la Salud</t>
  </si>
  <si>
    <t>43.07</t>
  </si>
  <si>
    <t>Lineamientos particulares para la creación, modificación o supresión de áreas de investigación de la División de Ciencias Sociales y Humanidades</t>
  </si>
  <si>
    <t>26.03</t>
  </si>
  <si>
    <t xml:space="preserve">Preservación y difusión de la cultura </t>
  </si>
  <si>
    <t>Lineamientos para la integración y funcionamiento del Consejo y Comités Editoriales de la División de Ciencias Sociales y Humanidades de la Universidad Autónoma Metropolitana</t>
  </si>
  <si>
    <t>Lineamientos para la presentación, evaluación y aprobación de Proyectos de Servicio Social de la División de Ciencias Básicas e Ingeniería</t>
  </si>
  <si>
    <t>03.15.04</t>
  </si>
  <si>
    <t>Lineamientos de Servicio Social de la División de Ciencias Biológicas y de la Salud. Unidad Lerma</t>
  </si>
  <si>
    <t>JD</t>
  </si>
  <si>
    <t>DD</t>
  </si>
  <si>
    <t>SA</t>
  </si>
  <si>
    <t>Matriz termoplástica de polímeros biodegradables para la remoción de metales pesados en proceso continuo</t>
  </si>
  <si>
    <t>Instituto Mexicano de la Propiedad Industrial</t>
  </si>
  <si>
    <t>MX/a/2015/016654</t>
  </si>
  <si>
    <t>PATENTES SOLICITADAS POR PROFESORES DE LA UAM-L
(La solicitud debe haberse realizado mietras el profesor está adscrito a la Unidad Lerma)</t>
  </si>
  <si>
    <r>
      <t xml:space="preserve">Concepción Keiko Shirai Matsumoto, Oscar Velasco Garduño, Miquel Gimeno seco y </t>
    </r>
    <r>
      <rPr>
        <b/>
        <u/>
        <sz val="10"/>
        <rFont val="Arial"/>
        <family val="2"/>
      </rPr>
      <t>Beristain-Cardoso Ricardo.</t>
    </r>
  </si>
  <si>
    <t>TRIM</t>
  </si>
  <si>
    <t>15-I</t>
  </si>
  <si>
    <t>DEF</t>
  </si>
  <si>
    <t>COMPLEJIDAD E INTERDISCIPLINA</t>
  </si>
  <si>
    <t>RUL</t>
  </si>
  <si>
    <t>REYES GUTIERREZ LAZARO RAYMUNDO</t>
  </si>
  <si>
    <t>TEMP</t>
  </si>
  <si>
    <t>SALAZAR LAURELES JOSE LUIS</t>
  </si>
  <si>
    <t>SILVA LUNA CARLOS DAVID</t>
  </si>
  <si>
    <t>DIVERSIDAD BIOLOGICA</t>
  </si>
  <si>
    <t>FUNDAMENTOS DEL ESTADO MODERNO</t>
  </si>
  <si>
    <t>GOBIERNO Y POLITICAS PUBLICAS</t>
  </si>
  <si>
    <t>15-O</t>
  </si>
  <si>
    <t>GESTION E INSTITUCIONES</t>
  </si>
  <si>
    <t>ADMINISTRACION Y POLITICAS PUBLICAS</t>
  </si>
  <si>
    <t>HISTORIA, SUJETOS Y SABERES</t>
  </si>
  <si>
    <t>TEMAS SELECTOS</t>
  </si>
  <si>
    <t>ARTE INTERACTIVO</t>
  </si>
  <si>
    <t>ESTETICA Y PRACTICAS DEL ARTE DIGITAL CONTEMPORANEO</t>
  </si>
  <si>
    <t>15-P</t>
  </si>
  <si>
    <t>SORDO ZABAY EMILIO</t>
  </si>
  <si>
    <t>ESTADO Y SOCIEDAD EN MEXICO</t>
  </si>
  <si>
    <t>INTRODUCCION AL ARTE DIGITAL</t>
  </si>
  <si>
    <t>COMUNICACION CREATIVA EN CULTURA DIGITAL</t>
  </si>
  <si>
    <t>Gestión</t>
  </si>
  <si>
    <t>Cargo</t>
  </si>
  <si>
    <t>Jefe Depto</t>
  </si>
  <si>
    <t>Jefa Depto</t>
  </si>
  <si>
    <t>Secr Acad</t>
  </si>
  <si>
    <t>Director</t>
  </si>
  <si>
    <t>Coord</t>
  </si>
  <si>
    <t>Fin</t>
  </si>
  <si>
    <t>X</t>
  </si>
  <si>
    <t>UAML</t>
  </si>
  <si>
    <t>Nombre del Proyecto</t>
  </si>
  <si>
    <t>Decisión</t>
  </si>
  <si>
    <t>Inic</t>
  </si>
  <si>
    <t>Caracterizacion de la flora asociada al Queso Poro para documentar la presencia de microorganismos nocivos para la salud, así como de microorganismos que pudieran contribuir al desarrollo del sabor y otras características sensoriales del producto</t>
  </si>
  <si>
    <t>Dra Judith Jiménez Guzman</t>
  </si>
  <si>
    <t>13.13.08.21</t>
  </si>
  <si>
    <t>aprobación</t>
  </si>
  <si>
    <t>Diseño in sílico y síntesis de péptidos basados en secuencias de proteínas que forman las sedas de araña, para la producción y formulación de biomateriales</t>
  </si>
  <si>
    <t>Dra Elizabeth Del Moral Ramlrez</t>
  </si>
  <si>
    <t>13.13.08.18</t>
  </si>
  <si>
    <t>01.15.09.07</t>
  </si>
  <si>
    <t>corrección de fechas</t>
  </si>
  <si>
    <t>19.15.09.01</t>
  </si>
  <si>
    <t>baja</t>
  </si>
  <si>
    <t>Efectos del transporte y el manejo pre-sacrificio sobre el bienestar animal y la calidad de ta carne en ovinos comerciales en México</t>
  </si>
  <si>
    <t>Dr. Genaro Miranda de la Lama</t>
  </si>
  <si>
    <t>13.13.08.22</t>
  </si>
  <si>
    <t>01.15.09.08</t>
  </si>
  <si>
    <t>Evaluación de las características físico-químicas y el tiempo de vida de anaquel de la carne bovina con y sin presencia de hematomas</t>
  </si>
  <si>
    <t>Dra. Rosy Gabriela Cruz Monterrosa</t>
  </si>
  <si>
    <t>13.13.08.20</t>
  </si>
  <si>
    <t>13.13.08.19</t>
  </si>
  <si>
    <t>Análisis metagenómico del resistoma y otras proteínas de interés biotecnológico en ecosistemas de especial relevancia en el Estado de México</t>
  </si>
  <si>
    <t xml:space="preserve">Dr. Marcos López Pérez </t>
  </si>
  <si>
    <t>13.13.08.07</t>
  </si>
  <si>
    <t>Caracterización de las enzimas involucradas en la biosíntesis dTDP-L-ramnosa, ramnolípidos y polihidroxialcanoatos (phas) en Pseudomonas aeruginosa</t>
  </si>
  <si>
    <t xml:space="preserve">Dr. Humberto García Arellano </t>
  </si>
  <si>
    <t>13.13.08.05</t>
  </si>
  <si>
    <t>Caracterización microbiana y monitoreo de contaminantes en las ciénagas de Lerma</t>
  </si>
  <si>
    <t>Dr. Arturo Aburto Medina</t>
  </si>
  <si>
    <t>13.13.08.11</t>
  </si>
  <si>
    <t>01.15.10.02</t>
  </si>
  <si>
    <t>cancelación</t>
  </si>
  <si>
    <t>Conectividad del paisaje, efecto de las barreras artificiales y conservación de la vida silvestre.</t>
  </si>
  <si>
    <t>Dr. Rurik Hermann List Sánchez List.</t>
  </si>
  <si>
    <t>13.13.08.10</t>
  </si>
  <si>
    <t>19.15.11.03</t>
  </si>
  <si>
    <t>renovación</t>
  </si>
  <si>
    <t>Diversidad de macroalgas marinas mexicanas: filogenia y biogeografía</t>
  </si>
  <si>
    <t>Dr. José Francisco Flores Pedroche.</t>
  </si>
  <si>
    <t>19.15.12.01</t>
  </si>
  <si>
    <t>registro</t>
  </si>
  <si>
    <t>Ecología y conservación de carnívoros en ambientes modificados por el hombre</t>
  </si>
  <si>
    <t>M. en C. Heliot Zarza Villanueva</t>
  </si>
  <si>
    <t>13.13.08.09</t>
  </si>
  <si>
    <t>19.15.11.04</t>
  </si>
  <si>
    <t>Efecto de la estructura de comunidades de competidores en la cosecha máxima</t>
  </si>
  <si>
    <t>Dr. Derik Castillo Guajardo</t>
  </si>
  <si>
    <t>13.13.08.06</t>
  </si>
  <si>
    <t>01.15.09.03</t>
  </si>
  <si>
    <t>19.15.11.01</t>
  </si>
  <si>
    <t>Evaluación experimental del efecto de los agroquímicos en la productividad, la variación morfológica de semillas y la variabilidad genética de plántulas de maiz (lea mays) en una parcela</t>
  </si>
  <si>
    <t>Dr. Cesar Antonio Abarca García</t>
  </si>
  <si>
    <t>13.13.08.08</t>
  </si>
  <si>
    <t>18.15.04.02</t>
  </si>
  <si>
    <t>Formación de patrones en sistemas biológicos</t>
  </si>
  <si>
    <t>Dra. Mayra Núñez López</t>
  </si>
  <si>
    <t>13.13.08.12</t>
  </si>
  <si>
    <t>01.15.10.01</t>
  </si>
  <si>
    <t>Genética de la conservación y ecologla de especies focales</t>
  </si>
  <si>
    <t>Dra Karla Pelz Serrano</t>
  </si>
  <si>
    <t>13.13.08.01</t>
  </si>
  <si>
    <t>01.15.09.01</t>
  </si>
  <si>
    <t>Interacción y coexistencia entre depredadores similares con gran variación del tamaño corporal y dimorfismo sexual: Patrones poblacionales a gran escala y la importancia de los atributos</t>
  </si>
  <si>
    <t>Dr. José Cuauhtémoc Chávez Tovar</t>
  </si>
  <si>
    <t>13.13.08.03</t>
  </si>
  <si>
    <t>Microbiota: una alternativa terapéutica para la mejora de la salud y el bienestar de primates en cautiverio</t>
  </si>
  <si>
    <t>Dr. Augusto J . Montiel Castro</t>
  </si>
  <si>
    <t>13.13.08.14</t>
  </si>
  <si>
    <t>Obtención de enzimas de interés industrial mediante una aproximación metagenómica de la cuenca del rio Lerma.</t>
  </si>
  <si>
    <t>13.13.08.04</t>
  </si>
  <si>
    <t>19.15.11.02</t>
  </si>
  <si>
    <t>Participación de la dinámica mitocondrial en la homeostasis celular durante la diferenciación de tejidos</t>
  </si>
  <si>
    <t>Dra. Paulina Cortés Hernán</t>
  </si>
  <si>
    <t>13.13.08.13</t>
  </si>
  <si>
    <t>01.15.09.04</t>
  </si>
  <si>
    <t>14.15.09.01</t>
  </si>
  <si>
    <t>Variación de la conducta sexual de libélulas como indicador del deterioro del hábitat entre las Ciénegas de Lerma. Estado de México</t>
  </si>
  <si>
    <t>Dra. Celia Oliver Morales</t>
  </si>
  <si>
    <t>13.13.08.02</t>
  </si>
  <si>
    <t>18.15.04.01</t>
  </si>
  <si>
    <t>Análisis estructural y funcional de la proteína glucocinasa para entender mecanismos de la alteración en el metabolismo de la glucosa por mutaciones humanas</t>
  </si>
  <si>
    <t>Dr Julio Lenin Domínguez Ramirez</t>
  </si>
  <si>
    <t>13.13.08.15</t>
  </si>
  <si>
    <t>01.15.09.05</t>
  </si>
  <si>
    <t>Desarrollo de la patologia de la Enfermedad de Alzheimer inducida por el consumo de una dieta rica en grasas· Evaluación de un tratamiento farmacológico preventivo</t>
  </si>
  <si>
    <t>Dr. Gustavo Pacheco López</t>
  </si>
  <si>
    <t>13.13.08.17</t>
  </si>
  <si>
    <t>01.15.09.06</t>
  </si>
  <si>
    <t>El nematodo CaenorhabiditIs elegans como modelo para la identificación y estudio de compuestos con actividad biológica sobre las vías metabólicas y mecanismos moleculares que controlan los procesos de envejecimiento y enfermedad</t>
  </si>
  <si>
    <t>Dr. Silvestre De Jesús Alavez Espidio</t>
  </si>
  <si>
    <t>13.13.08.16</t>
  </si>
  <si>
    <t>Impacto neurocognitivo de la obesidad juvenil: aproximaciones experimental y clínica.</t>
  </si>
  <si>
    <t>Dr. Gustavo Pacheco Lopez.</t>
  </si>
  <si>
    <t>Acoplamiento de la Nitrificación/Desnitrificación para la eliminación simultanea de compuestos fenólicos, sulfuro y amonio en un bioreactor híbrido</t>
  </si>
  <si>
    <t>18.04</t>
  </si>
  <si>
    <t>Análisis teórico-experimental de la fisura en el rotor del sistema rotor-soportes</t>
  </si>
  <si>
    <t>05.06</t>
  </si>
  <si>
    <t>24.08</t>
  </si>
  <si>
    <t>Aplicación y evaluación de energías sustentables en sistemas mecatrónicos rotatorios</t>
  </si>
  <si>
    <t>05.05</t>
  </si>
  <si>
    <t>Autoequipamiento</t>
  </si>
  <si>
    <t>Biodegradación anaerobía de contaminantes en efluentes antropogénicos y cuerpos acuáticos</t>
  </si>
  <si>
    <t xml:space="preserve">Cómputo Académico en la UAM Lerma. </t>
  </si>
  <si>
    <t>Dr. Héctor Eduardo Jardón Valadez</t>
  </si>
  <si>
    <t>36.04</t>
  </si>
  <si>
    <t>cambio de responsable</t>
  </si>
  <si>
    <t>Desarrollo de sistemas productivos que elaboren artículos orientados a cubrir necesidades sociales y/o industriales específicas, que utilizan insumos principales residuos de poda</t>
  </si>
  <si>
    <t>18.06</t>
  </si>
  <si>
    <t>Diseño y construcción de prototipo de un nuevo sistema de puertas con dispositivo inhibidor de la apertura de las misas del lado contrario</t>
  </si>
  <si>
    <t>Diseño y desarrollo del prototipo de un módem OFDM de banda ancha con codificación de canal FEC para la transmisión de datos por línea eléctrica doméstica</t>
  </si>
  <si>
    <t>18.05</t>
  </si>
  <si>
    <t>Energía solar</t>
  </si>
  <si>
    <t>Fundamentos y enseñanza de la Física</t>
  </si>
  <si>
    <t>Hidrógeno y energías sustentables</t>
  </si>
  <si>
    <t>Implantación de la cultura del ecodiseño en productos, procesos y servicios, para favorecer la innovación y sustentabilidad en las organizaciones.</t>
  </si>
  <si>
    <t>Laboratorio de investigación y desarrollo de cómputo móvil</t>
  </si>
  <si>
    <t>Materia Condensada Blanda</t>
  </si>
  <si>
    <t>36.03</t>
  </si>
  <si>
    <t>Materiales semiconductores y cómputo cuántico</t>
  </si>
  <si>
    <t>36.05</t>
  </si>
  <si>
    <t>18.07</t>
  </si>
  <si>
    <t>CIENCIAS BIOLÓGICAS Y DE LA SALUD</t>
  </si>
  <si>
    <t>Vigencia al 31 dic</t>
  </si>
  <si>
    <t>Análisis de políticas públicas de seguridad pública en municipios mexiquenses: el caso de SUBSEMUN</t>
  </si>
  <si>
    <t>Dra. Ma. Gabriela Martínez Tiburcio</t>
  </si>
  <si>
    <t>Condiciones territoriales, cambio estructural y crecimiento económico regional y urbano de México 1988-2014.</t>
  </si>
  <si>
    <t>Mtra. Mónica Adriana Sosa</t>
  </si>
  <si>
    <t>43.10</t>
  </si>
  <si>
    <t>Diagnóstico para la implementación del piloto de las líneas directrices para una acción filantrópica más eficaz en México 2015-2016.</t>
  </si>
  <si>
    <t>Mtro. Carlos Chávez Bécker</t>
  </si>
  <si>
    <t>43.11</t>
  </si>
  <si>
    <t>Economía regional de conocimiento; modelos y métodos de análisis y medición existentes y propuestos para México</t>
  </si>
  <si>
    <t>Dr. Ryszard E. Rozga Luter</t>
  </si>
  <si>
    <t>Intercambio Político entre organizaciones de la sociedad civil con el gobierno. Los casos del PDHDF y las OCS del Estado de México.</t>
  </si>
  <si>
    <t>Dr. Carlos Ricardo Aguilar Astorga</t>
  </si>
  <si>
    <t>Jóvenes, internet y redes sociales digitales. El caso de los jóvenes estudiantes de la UAM-lerma.</t>
  </si>
  <si>
    <t>Dra. Gladys Ortiz Henderson</t>
  </si>
  <si>
    <t>43.12</t>
  </si>
  <si>
    <t>La eficacia del Estado y las políticas públicas.</t>
  </si>
  <si>
    <t>Dr. Raúl Figueroa Romero</t>
  </si>
  <si>
    <t>43.13</t>
  </si>
  <si>
    <t>Los Comités Ciudadanos en México. Un enfoque de política pública.</t>
  </si>
  <si>
    <t xml:space="preserve">Dr. Manuel Lara Caballero </t>
  </si>
  <si>
    <t>Observatorio Metropolitano de Políticas Públicas e Incidencia (OMPPI).</t>
  </si>
  <si>
    <t>Mtro. Raúl Hernández Mar</t>
  </si>
  <si>
    <t>Educación intercultural y contenidos mediáticos: acciones de intervención en el aula para formar audiencias activas favorables a la educación intercultural en el municipio de Lerma de Villada, Estado de México</t>
  </si>
  <si>
    <t>Ventanilla única. La producción web de interfaces gráficas de usuario frente a los servicios públicos del Estado nacional</t>
  </si>
  <si>
    <t>Dra. Paz Sastre Domínguez</t>
  </si>
  <si>
    <t>Creatividad e imaginación en el arte. Modelos cognitivos para comprender el desarrollo creativo de proyectos artísticos</t>
  </si>
  <si>
    <t>Dra. Gemma Argüello Manresa</t>
  </si>
  <si>
    <t>Detritus</t>
  </si>
  <si>
    <t>Dra. Luz María Sánchez Cardona.</t>
  </si>
  <si>
    <t>Proyecto de Servicio social con el Municipio de Lerma</t>
  </si>
  <si>
    <t>16.10</t>
  </si>
  <si>
    <t>24.11</t>
  </si>
  <si>
    <t>Dra. Ma. Gabriela Martínez Tíburcio</t>
  </si>
  <si>
    <t>Mtro. Carlos Chávez Becker</t>
  </si>
  <si>
    <t>24.12</t>
  </si>
  <si>
    <t>24.13</t>
  </si>
  <si>
    <t>24.14</t>
  </si>
  <si>
    <t>Dr. Oniel Francisco Díaz Jiménez</t>
  </si>
  <si>
    <t>24.15</t>
  </si>
  <si>
    <t>Dra. Lidia lvonne Blásquez Martinez</t>
  </si>
  <si>
    <t>Dra. Karla Pelz Serrano.</t>
  </si>
  <si>
    <t>Dra. Paz Sastre Martinez</t>
  </si>
  <si>
    <t>36.06</t>
  </si>
  <si>
    <t>Dr. Manuel Lara Caballero</t>
  </si>
  <si>
    <t>36.07</t>
  </si>
  <si>
    <t>Mtra. Mónica Adriana Sosa Juarico</t>
  </si>
  <si>
    <t>41.08</t>
  </si>
  <si>
    <t>Mtro. Raúl Hernández Mar.</t>
  </si>
  <si>
    <t>41.09</t>
  </si>
  <si>
    <t>41.10</t>
  </si>
  <si>
    <t>41.11</t>
  </si>
  <si>
    <t>Dr. Ryszard E. Rozga Luter.</t>
  </si>
  <si>
    <t>Laboratorio de Investigación de Políticas Públicas</t>
  </si>
  <si>
    <t>Apoyo en el análisis y procesamiento de la información contenida en los productos de trabajo del personal académico resguardados en el CIPA</t>
  </si>
  <si>
    <t>Análisis de Políticas Públicas de seguridad pública en municipios mexiquenses: el caso de SUBSEMUN</t>
  </si>
  <si>
    <t>Gobernanza y Consejos consultivos nacionales (Gobernanza)</t>
  </si>
  <si>
    <t>Intercambio político entre organizaciones de la sociedad civil con el gobierno. Los casos del PDHDF y las OCS del Estado de México</t>
  </si>
  <si>
    <t>La Contraloría Social como instrumento de la rendición cuentas en la Administración Pública EstataL</t>
  </si>
  <si>
    <t>Gestión Sustentable de Ecosistemas de Innovación Social (interdivisional)</t>
  </si>
  <si>
    <t>Efectos de la Violencia en México sobre la Conservación de Especies (interdivisional)</t>
  </si>
  <si>
    <t>Ventanilla única. La producción web de interfaces gráficas de usuario frente a los servicios del Estado Nacional</t>
  </si>
  <si>
    <t>El ciclo económico presupuesta! a nivel municipal</t>
  </si>
  <si>
    <t>Condiciones territoriales, cambio estructural y crecimiento económico regional y urbano de México 1988-2014</t>
  </si>
  <si>
    <t>Observatorio Metropolitano de Politicas Públicas e Incidencia (OMPPI).</t>
  </si>
  <si>
    <t>Los comités comunitarios en la Cruzada Nacional contra el Hambre. Un enfoque de política pública</t>
  </si>
  <si>
    <t>CSH-INT</t>
  </si>
  <si>
    <t>02.14.12</t>
  </si>
  <si>
    <t>03.15.03</t>
  </si>
  <si>
    <t>Mtra. Patricia Manzano Fischer</t>
  </si>
  <si>
    <t>Ecología de la lechuza de campanario (Tyto alba) en ambientes antropogénicos del Valle de México. (Ecología de la lechuza)</t>
  </si>
  <si>
    <t>Diagnóstico y Soluciones para hacer de la UAM Lerma una Universidad Sostenible</t>
  </si>
  <si>
    <t>09.15.03</t>
  </si>
  <si>
    <t>14.15.12.01</t>
  </si>
  <si>
    <t>Conservación y restauración de áreas naturales protegidas del Estado de México (CEPANAF)</t>
  </si>
  <si>
    <t>Dr. José Cuauhtémoc Chávez Tovar.</t>
  </si>
  <si>
    <t>Conservación y restauración en materia forestal (CONAFOR)</t>
  </si>
  <si>
    <t>14.15.12.02</t>
  </si>
  <si>
    <t>14.15.12.03</t>
  </si>
  <si>
    <t>14.15.12.04</t>
  </si>
  <si>
    <t>14.15.12.05</t>
  </si>
  <si>
    <t>Proyecto genérico: normatividad ambiental (PROFEPA)</t>
  </si>
  <si>
    <t>Dr. José Cuauhtémoc Chávez Tovar.
Dr. Rurik Hermann List Sánchez</t>
  </si>
  <si>
    <t>Desarrollo forestal sustentable del Estado de México (PROBOSQUE)</t>
  </si>
  <si>
    <t>Dr. Adolfo Armando Rayas Amor</t>
  </si>
  <si>
    <t>Investigación y desarrollo en ciencia y tecnología nucleares (ININ)</t>
  </si>
  <si>
    <t>Dr. Silvestre de Jesús Alavez Espidio</t>
  </si>
  <si>
    <t>18.15.03.01</t>
  </si>
  <si>
    <t>18.15.03.02</t>
  </si>
  <si>
    <t>Agricultura. Ambiente y Sociedad (Colpos-Monteclllo)</t>
  </si>
  <si>
    <t>Diseño y Difusión de Programas, Acciones y Normatividad en materia ambiental (H. Ayuntamiento Toluca</t>
  </si>
  <si>
    <t>06.04</t>
  </si>
  <si>
    <t>06.05</t>
  </si>
  <si>
    <t>18.03</t>
  </si>
  <si>
    <t>Dr. Adolfo García Fontes</t>
  </si>
  <si>
    <t>Comisión Nacional del Agua-Dirección Local Estado de México (CONAGUA EDO, MEX.)</t>
  </si>
  <si>
    <t>Caracterización cinética y transferencia de oxígeno en un reactor aerobio de lecho flotante alimentado con agua residual proveniente del río Lerma</t>
  </si>
  <si>
    <t>Educación Hídrica, o divulgación de conceptos fundamentales de la cultura del agua</t>
  </si>
  <si>
    <t>Preparación de material didáctico virtual</t>
  </si>
  <si>
    <t>24.06</t>
  </si>
  <si>
    <t>25.04</t>
  </si>
  <si>
    <t>Normatividad Ambiental (PROFEPA)</t>
  </si>
  <si>
    <t>Desarrollo transformador sostenible (WORLD VISION MÉXICO)</t>
  </si>
  <si>
    <t>Infraestructura hidráulica y saneamiento (CAEM)</t>
  </si>
  <si>
    <t>Centro interamericano de recursos del agua (UAEM-CIRA)</t>
  </si>
  <si>
    <t>35.05</t>
  </si>
  <si>
    <t>cambio de nombre</t>
  </si>
  <si>
    <t>35.06</t>
  </si>
  <si>
    <t>Preservación, administración y seguridad hídrica (CONAGUA)</t>
  </si>
  <si>
    <t>23.10</t>
  </si>
  <si>
    <t>Instituto Nacional de Investigaciones Nucleares (ININ)</t>
  </si>
  <si>
    <t>Investigación y Desarrollo en Ciencia y Tecnología Nucleares (ININ)</t>
  </si>
  <si>
    <t>DIPPPA de Rectoría General</t>
  </si>
  <si>
    <t>Bajas</t>
  </si>
  <si>
    <t>UAM-L</t>
  </si>
  <si>
    <t>Concursos Oposición</t>
  </si>
  <si>
    <t>L</t>
  </si>
  <si>
    <t>ALUMNOS</t>
  </si>
  <si>
    <t>Intercambiada con UAM-I</t>
  </si>
  <si>
    <t>Intercambiada con UAM-A</t>
  </si>
  <si>
    <t>Intercambiada con UAM-X</t>
  </si>
  <si>
    <t>Plazas UAM-Lerma por División</t>
  </si>
  <si>
    <t xml:space="preserve">INGRESOS POR APOYOS EXTERNOS </t>
  </si>
  <si>
    <t>Patentes</t>
  </si>
  <si>
    <t>Contratos y Convenios</t>
  </si>
  <si>
    <t>PROYECTOS DE INVESTIGACIÓN</t>
  </si>
  <si>
    <t>PROYECTOS DE SERVICIO SOCIAL</t>
  </si>
  <si>
    <t>Actividades Deportivas</t>
  </si>
  <si>
    <t>Difusión de Licenciaturas</t>
  </si>
  <si>
    <t>Lineamientos, Criterios e Instructivos</t>
  </si>
  <si>
    <t>Proyectos de Investigación</t>
  </si>
  <si>
    <t>PRODEP / SNI</t>
  </si>
  <si>
    <t>Áreas y Cuerpos Académicos</t>
  </si>
  <si>
    <t>Prod. Científica (TIPPA)</t>
  </si>
  <si>
    <t>Prod. Total (TIPPA)</t>
  </si>
  <si>
    <t>Proys Servicio Social</t>
  </si>
  <si>
    <t>Trimestres para egresar</t>
  </si>
  <si>
    <t>PRODEP</t>
  </si>
  <si>
    <t>Reconocimiento a profesores con perfil deseable. El perfil deseable, de acuerdo con el Prodep, se refiere a: ser profesor de tiempo completo, haber obtenido el grado preferente (doctor) o mínimo (maestro o en su caso una especialidad médica) y demostrar fehacientemente la participación en actividades de docencia, generación o aplicación innovadora del conocimiento, tutoría y gestión académica individual o grupal</t>
  </si>
  <si>
    <t>Dr. Ricardo Beristaín Cardoso</t>
  </si>
  <si>
    <t>Dra. Luz María Sánchez Cardona</t>
  </si>
  <si>
    <t>ÓRGANOS PERSONALES</t>
  </si>
  <si>
    <t>Dr. Ernesto Hernández Zapata</t>
  </si>
  <si>
    <t>Dr. Francisco Pérez Martínez</t>
  </si>
  <si>
    <t>Dr. Rurik Hermann List Sánchez</t>
  </si>
  <si>
    <t>Dr. Natal Alejandro Martínez González</t>
  </si>
  <si>
    <t>Dra. Mónica Francisca Benítez Dávila</t>
  </si>
  <si>
    <t>Director de División</t>
  </si>
  <si>
    <t>Dr. Gabriel Soto Cortés</t>
  </si>
  <si>
    <t>Dr. Pablo Castro Domingo</t>
  </si>
  <si>
    <t>Dra. Rina María González Cervantes</t>
  </si>
  <si>
    <t>Rector de Unidad</t>
  </si>
  <si>
    <t>Dr. Emilio Sordo Zabay</t>
  </si>
  <si>
    <t>Directora de División</t>
  </si>
  <si>
    <t>Dr. Genaro Cvabodni Miranda de la Lama</t>
  </si>
  <si>
    <t>Dr. Philipp von Bülow</t>
  </si>
  <si>
    <t>Jefatura del Depto de Procesos Productivos</t>
  </si>
  <si>
    <t>Jefatura del Depto de Recursos de la Tierra</t>
  </si>
  <si>
    <t>Jefatura del Depto de Sistemas de Información y Comunicaciones</t>
  </si>
  <si>
    <t>Jefatura del Depto de Artes y Humanidades</t>
  </si>
  <si>
    <t>Jefatura del Depto de Estudios Culturales</t>
  </si>
  <si>
    <t>Jefatura del Depto de Procesos Sociales</t>
  </si>
  <si>
    <t>Jefatura del Depto de Ccias Ambientales</t>
  </si>
  <si>
    <t>Jefatura del Depto de Ccias de la Alimentación</t>
  </si>
  <si>
    <t>Jefatura del Depto de Ccias de la Salud</t>
  </si>
  <si>
    <t>Dr. Alejandro Mendoza Reséndiz</t>
  </si>
  <si>
    <t>Dr. José Luis Salazar Laureles</t>
  </si>
  <si>
    <t>Dr. Gustavo Basurto Islas</t>
  </si>
  <si>
    <t>Dr. José Geiser Villavicencio Pulido</t>
  </si>
  <si>
    <t>Dra. Elizabeth Del Moral Ramírez</t>
  </si>
  <si>
    <t>Dra. Mayra Diaz Ramírez</t>
  </si>
  <si>
    <t>Dr. Daniel Rojas Navarrete</t>
  </si>
  <si>
    <t>Mtra. Celia Riboulet Beheran</t>
  </si>
  <si>
    <t>Mtro. Gerardo Vázquez Hernández</t>
  </si>
  <si>
    <t>Departamento</t>
  </si>
  <si>
    <t>Vis/Plaz</t>
  </si>
  <si>
    <t>CD_CBI</t>
  </si>
  <si>
    <t>LINEAMIENTOS, CRITERIOS E INSTRUCTIVOS</t>
  </si>
  <si>
    <t>CD_CBS</t>
  </si>
  <si>
    <t>CD_CSH</t>
  </si>
  <si>
    <t>CA_UAML</t>
  </si>
  <si>
    <t>Comisión encargada de Analizar, evaluar y dictaminar las propuestas de creación de las Áreas de Investigación</t>
  </si>
  <si>
    <t>Comisión encargada de Analizar, evaluar y dictaminar las solicitudes de revalidación, establecimiento de equivalencias y acreditación de estudios que se presenten al Consejo Divisional para su aprobación.</t>
  </si>
  <si>
    <t>Comisión encargada de Analizar, evaluar y dictaminar los proyectos de investigación que se presenten al Consejo Divisional para su aprobación.</t>
  </si>
  <si>
    <t>Comisión encargada de Analizar, evaluar y dictaminar los Proyectos de Servicio Social que se presenten al Consejo Divisional para su aprobación.</t>
  </si>
  <si>
    <t>Comisión encargada de elaborar los Criterios que regirán para establecer el número de horas de actividad docente frente agrupo respecto de la Beca al Reconocimiento de la Carrera Docente</t>
  </si>
  <si>
    <t>Comisión de Docencia, encargada de a) Elaborar los lineamientos para el otorgamiento de revalidación, establecimiento de equivalencias, acreditación de estudios así como de la recuperación de la calidad de alumno. b) Analizar y dictaminar considerando las Políticas operacionales de docencia (POD) sobre las solicitudes de equivalencias así como de la recuperación de la calidad de alumno y c) Analizar y dictaminar cualquier otro asunto relacionado con docencia que esté dentro del ámbito de competencia del Consejo Divisional.Comisión de Planes y Programas</t>
  </si>
  <si>
    <t>Comisión de Faltas de los alumnos</t>
  </si>
  <si>
    <t>Comisión de Investigación encargada de a) Elaborar los Lineamientos para el registro, renovación, terminación y baja de los proyectos de investigación que presente el personal académico de la División. b) Analizar y dictaminar sobre las propuestas de áreas y proyectos de investigación que presenten los Departamentos de la División.</t>
  </si>
  <si>
    <t>Comisión de Planes y Programas, encargada de a) Analizar y dictaminar considerando las políticas operacionales de docencia (POD) las propuestas de creación, adecuación, modificación o supresión de planes y programas de estudio, diplomados, cursos de educación continua, cursos de actualización docente y b) Elaborar la estrategia de migración del modelo educativo para los planes y programas de la división.</t>
  </si>
  <si>
    <t>Comisión de Servicio Social encargada de a) Analizar y Dictaminar sobre el registro de proyectos de servicio social. b) Analizar y dictaminar sobre cualquier otro asunto relacionado con el servicio social que esté dentro del ámbito de competencia del Consejo Divisional.</t>
  </si>
  <si>
    <t>Comisión de Faltas de los Alumnos de la División de Ciencias Sociales y Humanidades</t>
  </si>
  <si>
    <t>Comisión de Investigación</t>
  </si>
  <si>
    <t>Comisión de Planes y Programas de Estudio que conocerá y dictaminará las propuestas de adecuación, creación, modificación y supresión de éstos</t>
  </si>
  <si>
    <t>Comisión de Servicio Social que se encargará de conocer y dictaminar sobre las propuestas de Proyectos de Servicio Social</t>
  </si>
  <si>
    <t>Comisión encargada de analizar y dictaminar sobre las propuestas de creación, modificación o supresión de las Áreas de Investigación.</t>
  </si>
  <si>
    <t>Comisión encargada de crear los Lineamientos Editoriales de la División de Ciencias Sociales y Humanidades de la Unidad Lerma.</t>
  </si>
  <si>
    <t>Comisión encargada de revisar los criterios y mecanismos de aplicación para el otorgamiento de la Beca al Reconocimiento de la Carrera Docente</t>
  </si>
  <si>
    <t>Consejo Editorial de la División de Ciencias Sociales y Humanidades de la Unidad Lerma</t>
  </si>
  <si>
    <t>Comisión encargada de proponer instructivos respecto del funcionamiento interno y operativo para regular el uso de los servicios e instalaciones en la Unidad Lerma</t>
  </si>
  <si>
    <t>Comisión encargada de determinar la instancia que expedirá las constancias para acreditar la comprensión del idioma; los criterios y procedimientos del examen correspondiente; así como establecer los requisitos para la aceptación de constancias de otras instituciones; de conformidad con el numeral 2 del Acuerdo 184.6 del Colegio Académico.</t>
  </si>
  <si>
    <t>Comisión encargada de analizar y dictaminar las propuestas de creación de las áreas de investigación que se presenten al Consejo Académico de la Unidad Lerma; así como de elaborar una propuesta de Criterios para la Organización de la Investigación en la Unidad;</t>
  </si>
  <si>
    <t>Comisión de Planes y Programas de Estudio</t>
  </si>
  <si>
    <t>Comisión encargada de analizar y dictaminar sobre las propuestas de programas de servicio social.</t>
  </si>
  <si>
    <t>Comisiones</t>
  </si>
  <si>
    <t>PREMIO A LA DOCENCIA</t>
  </si>
  <si>
    <t>Dr. Gerardo Abel Laguna Sánchez</t>
  </si>
  <si>
    <t>BECA A LA DOCENCIA</t>
  </si>
  <si>
    <t>RECONOCIMIENTOS DOCENCIA</t>
  </si>
  <si>
    <t>DICTAMINADORAS DIVISIONALES</t>
  </si>
  <si>
    <t>Dr. Humberto García Arellano</t>
  </si>
  <si>
    <t>Dra. Karla Pelz Serrano</t>
  </si>
  <si>
    <t>Dr. Rysard Edward Rozga Luter</t>
  </si>
  <si>
    <t>Dr. Rurik Hermann List Sánchez Titular</t>
  </si>
  <si>
    <t>Electo</t>
  </si>
  <si>
    <t>Acuerdos (sin contar aprobación orden del día)</t>
  </si>
  <si>
    <t>Sesiones</t>
  </si>
  <si>
    <t>Acuerdos por sesión</t>
  </si>
  <si>
    <t>SESIONES DE ÓRGANOS COLEGIADOS</t>
  </si>
  <si>
    <t>Electa</t>
  </si>
  <si>
    <t>ÓRGANOS COLEGIADOS</t>
  </si>
  <si>
    <t>Reconocimientos Docencia</t>
  </si>
  <si>
    <t>Dictaminadoras divisionales</t>
  </si>
  <si>
    <t>Sesiones órganos colegiados</t>
  </si>
  <si>
    <t>UAMC</t>
  </si>
  <si>
    <t>HFG</t>
  </si>
  <si>
    <t>Carga por Plaza</t>
  </si>
  <si>
    <t>SNI/SNC</t>
  </si>
  <si>
    <t>PLAN DE ESTUDIOS</t>
  </si>
  <si>
    <t>INSTITUCIONES PÚBLICAS (Educación Media Superior)</t>
  </si>
  <si>
    <t>INSTITUCIONES PÚBLICAS (Licenciatura Universitaria y Tecnológica)</t>
  </si>
  <si>
    <t>PÚBLICAS</t>
  </si>
  <si>
    <t>SOLICITUDES 1er INGRESO (PÚBLICAS / TOTAL)</t>
  </si>
  <si>
    <t>2011-2012</t>
  </si>
  <si>
    <t>2012-2013</t>
  </si>
  <si>
    <t>2013-2014</t>
  </si>
  <si>
    <t>Solicitudes 1er Ingreso</t>
  </si>
  <si>
    <t>1er Ingreso</t>
  </si>
  <si>
    <t>México</t>
  </si>
  <si>
    <t>Estado de México</t>
  </si>
  <si>
    <t>Lerma y alrededores*</t>
  </si>
  <si>
    <t>*Capulhuac, Huixquilucan, Lerma, Naucalpan, Ocoyoacac, Otzolotepec, San Mateo Atenco y Toluca</t>
  </si>
  <si>
    <t>PRIVADAS</t>
  </si>
  <si>
    <t>1er INGRESO (PÚBLICAS / TOTAL)</t>
  </si>
  <si>
    <t>INSTITUCIONES PRIVADAS (Educación Media Superior)</t>
  </si>
  <si>
    <t>INSTITUCIONES PRIVADAS (Licenciatura Universitaria y Tecnológica)</t>
  </si>
  <si>
    <t>PÚBLICAS+PRIVADAS</t>
  </si>
  <si>
    <t>INSTITUCIONES PRIVADAS+PÚBLICAS (Licenciatura Universitaria y Tecnológica)</t>
  </si>
  <si>
    <t>INSTITUCIONES PÚBLICAS / TOTAL (Licenciatura Universitaria y Tecnológica)</t>
  </si>
  <si>
    <t>IRH</t>
  </si>
  <si>
    <t>ACD</t>
  </si>
  <si>
    <t>BA</t>
  </si>
  <si>
    <t>Fuente: http://www.anuies.mx/informacion-y-servicios/informacion-estadistica-de-educacion-superior/anuario-estadistico-de-educacion-superior</t>
  </si>
  <si>
    <t>PERFIL SOCIOECONÓMICO DE LOS ALUMNOS ADMITIDOS</t>
  </si>
  <si>
    <t>Trabajan</t>
  </si>
  <si>
    <t>Menos de 1,000</t>
  </si>
  <si>
    <t>De 1,000 a 1,999</t>
  </si>
  <si>
    <t>De 2,000 a 2, 999</t>
  </si>
  <si>
    <t>De 3,000 a 3,999</t>
  </si>
  <si>
    <t>De 4,000 a 4,999</t>
  </si>
  <si>
    <t>De 5,000 a 6,999</t>
  </si>
  <si>
    <t>De 7,000 a 9,999</t>
  </si>
  <si>
    <t>De 10,000 a 14,999</t>
  </si>
  <si>
    <t>De 15,000 ó más</t>
  </si>
  <si>
    <t>Secundaria completa</t>
  </si>
  <si>
    <t>Superior completa</t>
  </si>
  <si>
    <t>Posgrado</t>
  </si>
  <si>
    <t>Ninguno</t>
  </si>
  <si>
    <t>Primaria completa</t>
  </si>
  <si>
    <t>Ingreso personal mensual</t>
  </si>
  <si>
    <t>Sist de Inf y Comunicaciones</t>
  </si>
  <si>
    <t>Sin Adscripción</t>
  </si>
  <si>
    <t>Aso</t>
  </si>
  <si>
    <t>Tit</t>
  </si>
  <si>
    <t>Aso= Asociado</t>
  </si>
  <si>
    <t>Tit= Titular</t>
  </si>
  <si>
    <t>Plazas UAM-Lerma por División y Departamento</t>
  </si>
  <si>
    <t xml:space="preserve">L </t>
  </si>
  <si>
    <t>Licenciatrua</t>
  </si>
  <si>
    <t>Maestría</t>
  </si>
  <si>
    <t>Doctorado</t>
  </si>
  <si>
    <t>UNIDAD LERMA</t>
  </si>
  <si>
    <t>ÁREAS DE INVESTIGACIÓN Y CUERPOS ACADÉMICOS</t>
  </si>
  <si>
    <t>Total UAM-L</t>
  </si>
  <si>
    <t>Órganos Personales</t>
  </si>
  <si>
    <t>PUBLICACIÓN SEMANARIO</t>
  </si>
  <si>
    <t>FINAL ACTIVIDADES SEGÚN CONVOCATORIA</t>
  </si>
  <si>
    <t>EC.L.CBI.c.004.15</t>
  </si>
  <si>
    <t>Sistemas de Información y Comunicación</t>
  </si>
  <si>
    <t>ING.018.15</t>
  </si>
  <si>
    <t>Santa Fe Dueñas Adolfo</t>
  </si>
  <si>
    <t>EC.L.CBS.a.003.15</t>
  </si>
  <si>
    <t>CD.CBS.L.002.15</t>
  </si>
  <si>
    <t>Flores Hernández Noé</t>
  </si>
  <si>
    <t>EC.L.CBS.a.004.15</t>
  </si>
  <si>
    <t>CD.CBS.L.003.15</t>
  </si>
  <si>
    <t>Manzano Fischer Patricia</t>
  </si>
  <si>
    <t>EC.L.CBI.b.001.15</t>
  </si>
  <si>
    <t>BIOL.025.15</t>
  </si>
  <si>
    <t>Velázquez Peña Sarai</t>
  </si>
  <si>
    <t>EC.L.CSH.c.005.15</t>
  </si>
  <si>
    <t>COMD.CSHL.01.15</t>
  </si>
  <si>
    <t>Estrada Rodríguez José Luis</t>
  </si>
  <si>
    <t>EC.L.CSH.c.006.15</t>
  </si>
  <si>
    <t>COMD.CSHL.02.15</t>
  </si>
  <si>
    <t>De la Rosa Rodriguez José Javier</t>
  </si>
  <si>
    <t>EC.L.CSH.a.002.16</t>
  </si>
  <si>
    <t>COMD.CSHL.01.16</t>
  </si>
  <si>
    <t>Solis García Hugo</t>
  </si>
  <si>
    <t>EC.L.CSH.a.003.16</t>
  </si>
  <si>
    <t>COMD.CSH-02.16</t>
  </si>
  <si>
    <t>Pareyon Morales Gabriel Juan</t>
  </si>
  <si>
    <t>EC.L.CBS.a.002.16</t>
  </si>
  <si>
    <t>CD.CBS.L.005.16</t>
  </si>
  <si>
    <t>EC.L.CBS.a.001.16</t>
  </si>
  <si>
    <t>CD.CBS.L.006.16</t>
  </si>
  <si>
    <t>EC.L.CBI.a.001.16</t>
  </si>
  <si>
    <t>CBIL.01.16</t>
  </si>
  <si>
    <t>Lopez Ortega Jorge</t>
  </si>
  <si>
    <t>EC.L.CBI.b.001.16</t>
  </si>
  <si>
    <t>CBIL.02.16</t>
  </si>
  <si>
    <t>Muhammad Ehsan</t>
  </si>
  <si>
    <t>EC.L.CBS.a.003.16</t>
  </si>
  <si>
    <t>CD.CBS.L.004.16</t>
  </si>
  <si>
    <t>Zarza Villanueva Eliot</t>
  </si>
  <si>
    <t>EC.L.CBI.a.003.16</t>
  </si>
  <si>
    <t>09:00-13:00 (M.T.)</t>
  </si>
  <si>
    <t>CBIL.03.16</t>
  </si>
  <si>
    <t>Soriano Avendaño Luis Arturo</t>
  </si>
  <si>
    <t>EC.L.CBI.a.004.16</t>
  </si>
  <si>
    <t>CBIL.04.16</t>
  </si>
  <si>
    <t>Bosquez Molina Ernesto Arturo</t>
  </si>
  <si>
    <t>EC.L.CBI.b.003.16</t>
  </si>
  <si>
    <t>CBIL.05.16</t>
  </si>
  <si>
    <t>Zamora Villafranco Erika</t>
  </si>
  <si>
    <t>EC.L.CBI.c.001.16</t>
  </si>
  <si>
    <t>CBIL.06.16</t>
  </si>
  <si>
    <t>Quiroz Velálquez Victor Eduardo</t>
  </si>
  <si>
    <t>EC.L.CBI.c.002.16</t>
  </si>
  <si>
    <t>CBIL.07.16</t>
  </si>
  <si>
    <t>Castillo Velazquez José Ignacio</t>
  </si>
  <si>
    <t>EC.L.CBI.a.002.16</t>
  </si>
  <si>
    <t>CBIL.09.16</t>
  </si>
  <si>
    <t>López Ortega Jorge</t>
  </si>
  <si>
    <t>EC.L.CBI.b.002.16</t>
  </si>
  <si>
    <t>CBIL.08.16</t>
  </si>
  <si>
    <t>EC.L.CSH.c.001.16</t>
  </si>
  <si>
    <t>COMD.CSHL.07.16</t>
  </si>
  <si>
    <t>EC.L.CBI.a.005.16</t>
  </si>
  <si>
    <t>Titular MT</t>
  </si>
  <si>
    <t>09:00-13:00</t>
  </si>
  <si>
    <t>CBIL.10.16</t>
  </si>
  <si>
    <t>Montes de Oca Armeaga Saúl</t>
  </si>
  <si>
    <t>EC.L.CBS.a.004.16</t>
  </si>
  <si>
    <t>CD.CBS.L.007.16</t>
  </si>
  <si>
    <t>DESIERTA</t>
  </si>
  <si>
    <t>EC.L.CBI.b.004.16</t>
  </si>
  <si>
    <t>11:00-19:00</t>
  </si>
  <si>
    <t>CBIL.11.16</t>
  </si>
  <si>
    <t>CD.CBS.L.008.16</t>
  </si>
  <si>
    <t>EC.L.CBS.b.001.16</t>
  </si>
  <si>
    <t>CD.CBS.L.009.16</t>
  </si>
  <si>
    <t>Flores Najera Angélica</t>
  </si>
  <si>
    <t>EC.L.CBS.c.001.16</t>
  </si>
  <si>
    <t>CD.CBS.L.010.16</t>
  </si>
  <si>
    <t>Guadarrama López Ana Laura</t>
  </si>
  <si>
    <t>CD.CBS.L.011.16</t>
  </si>
  <si>
    <t>Flores Monter Yasiri Mayeli</t>
  </si>
  <si>
    <t>Concursos Curriculares</t>
  </si>
  <si>
    <t>HERNÁNDEZ RAZO ÓSCAR ENRIQUE</t>
  </si>
  <si>
    <t>SOLÍS GARCÍA HUGO</t>
  </si>
  <si>
    <t>LÓPEZ MALDONADO GUILLERMO</t>
  </si>
  <si>
    <t>CBS: Transferida a UAM-I</t>
  </si>
  <si>
    <t>AM</t>
  </si>
  <si>
    <t>SI</t>
  </si>
  <si>
    <t>AL</t>
  </si>
  <si>
    <t>SILVA LOPEZ RAFAELA BLANCA</t>
  </si>
  <si>
    <t>PUBLICACIÓN DICTAMEN EN SEMANARIO</t>
  </si>
  <si>
    <t>BIOL.006.13</t>
  </si>
  <si>
    <t>Humberto García Arellano</t>
  </si>
  <si>
    <t>HUM.001.16</t>
  </si>
  <si>
    <t>CO.L.CSH.a.001.16</t>
  </si>
  <si>
    <t>08:00-13:00 y 15:00-18:00</t>
  </si>
  <si>
    <t>HUM.005.16</t>
  </si>
  <si>
    <t>CO.L.CBS.a.001.16</t>
  </si>
  <si>
    <t>BIOL.012.16</t>
  </si>
  <si>
    <t>Aguirre Garrido José Luis</t>
  </si>
  <si>
    <t>CO.L.CBI.c.001.16</t>
  </si>
  <si>
    <t>ING.011.16</t>
  </si>
  <si>
    <t>López Maldonado Guillermo</t>
  </si>
  <si>
    <t>CO.L.CSH.a.002.16</t>
  </si>
  <si>
    <t>HUM.008.16</t>
  </si>
  <si>
    <t>CO.L.CBS.b.001.16</t>
  </si>
  <si>
    <t>BIOL.016.16</t>
  </si>
  <si>
    <t>CO.L.CBS.b.002.16</t>
  </si>
  <si>
    <t>BIOL.022.16</t>
  </si>
  <si>
    <t>Rayas Amor Adolfo Armando</t>
  </si>
  <si>
    <t>CO.L.CBI.a.001.16</t>
  </si>
  <si>
    <t>ING.009.16</t>
  </si>
  <si>
    <t>CO.L.CBS.a.002.16</t>
  </si>
  <si>
    <t>BIOL.021.16</t>
  </si>
  <si>
    <t>CO.L.CBI.a.002.16</t>
  </si>
  <si>
    <t>CO.L.CBI.c.002.16</t>
  </si>
  <si>
    <t>ING.014.16</t>
  </si>
  <si>
    <t>CO.L.CBI.c.003.16</t>
  </si>
  <si>
    <t>CO.L.CBS.b.003.16</t>
  </si>
  <si>
    <t>CO.L.CBS.a.003.16</t>
  </si>
  <si>
    <t>CO.L.CBI.b.001.16</t>
  </si>
  <si>
    <t>CO.L.CBI.b.002.16</t>
  </si>
  <si>
    <t xml:space="preserve">Femenino </t>
  </si>
  <si>
    <t>Asignadas 2016</t>
  </si>
  <si>
    <t>Pagadas 2016</t>
  </si>
  <si>
    <t>CO.L.CBS.a.001.13</t>
  </si>
  <si>
    <t>24/0672013</t>
  </si>
  <si>
    <t>CS.008.18</t>
  </si>
  <si>
    <t>renuncio a  la semana de ocupar la plaza</t>
  </si>
  <si>
    <t>No se presentaron aspirantes</t>
  </si>
  <si>
    <t>CEA.001.17</t>
  </si>
  <si>
    <t>De la Rosa Rodríguez Javier</t>
  </si>
  <si>
    <t>En proceso</t>
  </si>
  <si>
    <t>BIOL.001.17</t>
  </si>
  <si>
    <t>Díaz Ramírez Mayra</t>
  </si>
  <si>
    <t>CO.L.CSH.a.003.16</t>
  </si>
  <si>
    <t>CO.L.CSH.b.002.16</t>
  </si>
  <si>
    <t>CO.L.CSH.b.003.16</t>
  </si>
  <si>
    <t>EC.L.CBI.c.003.16</t>
  </si>
  <si>
    <t>Asociado MT</t>
  </si>
  <si>
    <t>CBIL.02.17</t>
  </si>
  <si>
    <t>EC.L.CSH.a.004.16</t>
  </si>
  <si>
    <t>COMD.CSHL.004.17</t>
  </si>
  <si>
    <t>Edimar Olivares Sonia</t>
  </si>
  <si>
    <t>EC.L.CSH.b.001.16</t>
  </si>
  <si>
    <t>COMD.CSHL.002.17</t>
  </si>
  <si>
    <t>EC.L.CSH.b.002.16</t>
  </si>
  <si>
    <t>COMD.CSHL.001.17</t>
  </si>
  <si>
    <t>Garcia Ávila Héctor Alejandro</t>
  </si>
  <si>
    <t>EC.L.CBI.b.006.16</t>
  </si>
  <si>
    <t>UAMX</t>
  </si>
  <si>
    <t>1
1</t>
  </si>
  <si>
    <t>SNI-V
SNI-V</t>
  </si>
  <si>
    <t>C
1</t>
  </si>
  <si>
    <t>2013-2015
2016-2018</t>
  </si>
  <si>
    <t>16-jun-16
16-jun-19</t>
  </si>
  <si>
    <t>17-jun-13
17-jun-16</t>
  </si>
  <si>
    <t>2014-2016
2017-2019</t>
  </si>
  <si>
    <t>C
C</t>
  </si>
  <si>
    <t>SNI-IV
SNI-IV</t>
  </si>
  <si>
    <t>2010-2013
2014-2017</t>
  </si>
  <si>
    <t>1
2</t>
  </si>
  <si>
    <t>SNI-II
SNI-II</t>
  </si>
  <si>
    <t>2012-2015
2016-2020</t>
  </si>
  <si>
    <t>2
2</t>
  </si>
  <si>
    <t>SNI-III
SNI-III</t>
  </si>
  <si>
    <t>2013-2015
2016-2017</t>
  </si>
  <si>
    <t>SNI-VI
SNI-VI</t>
  </si>
  <si>
    <t>2
1</t>
  </si>
  <si>
    <t>2014-2015
2016-2019</t>
  </si>
  <si>
    <t>2011-2013
2014-2017</t>
  </si>
  <si>
    <t>SNI-I
SNI-I</t>
  </si>
  <si>
    <t>Rector</t>
  </si>
  <si>
    <t>UAMI</t>
  </si>
  <si>
    <t>2017-2019</t>
  </si>
  <si>
    <t>UAMA</t>
  </si>
  <si>
    <t>SNI-VII
SNI-VII</t>
  </si>
  <si>
    <t>2012-2015
2016-2019</t>
  </si>
  <si>
    <t>2013-2015
2016-2019</t>
  </si>
  <si>
    <t>15-ene-16
15-ene-20</t>
  </si>
  <si>
    <t>09-jul-15
16-ene-16</t>
  </si>
  <si>
    <t>Coord
Jefe Depto</t>
  </si>
  <si>
    <t>09-jul-14
18-ene-16
16-mar-16</t>
  </si>
  <si>
    <t>Coord
JD encargado
Coord</t>
  </si>
  <si>
    <t>FIN</t>
  </si>
  <si>
    <t>INICIO</t>
  </si>
  <si>
    <t>SABÁTICO</t>
  </si>
  <si>
    <t>Aprobación de la formulación del Plan y Programas de Estudio de la Licenciatura en Ingeniería en Computación y Telecomunicaciones, y remisión de los mismos al Consejo Académico para su dictaminación y armonización.</t>
  </si>
  <si>
    <t>Ingeniería en Sistemas Mecatrónicos Industriales</t>
  </si>
  <si>
    <t>Aprobación del dictamen presentado por la Comisión de Planes y Programas de Estudio, con relación
a la propuesta inicial de creación del Plan de Estudios de la Licenciatura en Ingeniería en Sistemas
Mecatrónicos Industriales, de la División de Ciencias Básicas e Ingeniería y envío de la propuesta al
Colegio Académico para su análisis y eventual autorización</t>
  </si>
  <si>
    <t>Aprobación del dictamen presentado por la Comisión de Planes y Programas de Estudio, con relación
a la propuesta de creación del Plan y Programas de Estudio de la Licenciatura en Ingeniería en Computación y Telecomunicaciones, de la División de Ciencias Básicas e Ingeniería y remisión de la
propuesta al Colegio Académico para que emita la resolución correspondiente.</t>
  </si>
  <si>
    <t>Aprobación del dictamen presentado por la Comisión de Planes y Programas de Estudio, con relación a la propuesta de creación del Plan y Programas de Estudio de la Licenciatura en Psicología Biomédica, de la División de Ciencias Biológicas y de la Salud y remisión de la propuesta al Colegio Académico para su análisis y eventual autorización.</t>
  </si>
  <si>
    <t>Recepción de la información presentada por el Consejo Divisional de Ciencias Biológicas y de la Salud, sobre las adecuaciones efectuadas al plan y programas de estudio de la Licenciatura en Biología Ambiental.</t>
  </si>
  <si>
    <t>NOTA 54.1.RICBS</t>
  </si>
  <si>
    <t>Doctorado en Ciencias Biológicas y de las Salud</t>
  </si>
  <si>
    <t>14.16.5</t>
  </si>
  <si>
    <t>Aprobación del Dictamen que presentó la Comisión Académica sobre la "Modificación al Plan
y Programas de Estudio del Doctorado en Ciencias Biológicas y de las Salud".</t>
  </si>
  <si>
    <t>14.16.6</t>
  </si>
  <si>
    <t>Aprobación del Dictamen que presentó la Comisión de Planes y Programas de Estudio,
respecto de la Adecuación del Plan y Programas de Estudio de la Licenciatura en Biología
Ambiental.</t>
  </si>
  <si>
    <t>Aprobación de la propuesta del Consejo Académico de la Unidad Lerma, consistente en la creación del plan y los programas de estudio de la Licenciatura en Ingeniería en Computación y Telecomunicaciones. (Inicio: 17P)</t>
  </si>
  <si>
    <t>405.A</t>
  </si>
  <si>
    <t>El Colegio Académico recibió la información del Consejo Divisional de Ciencias Biológicas y de la Salud de la Unidad Lerma, sobre la adecuación efectuada al plan y programas de estudio de la Licenciatura en Biología Ambiental, cuya entrada en vigor será en el Trimestre 2017-P.</t>
  </si>
  <si>
    <t>MUJERES</t>
  </si>
  <si>
    <t>HOMBRES</t>
  </si>
  <si>
    <t>MUJERES/TOTAL</t>
  </si>
  <si>
    <t>Admisión</t>
  </si>
  <si>
    <t>MATRÍCULA EDUCACIÓN MEDIA SUPERIOR</t>
  </si>
  <si>
    <t>MATRÍCULA INSTITUCIONES PRIVADAS+PÚBLICAS (Educación Media Superior)</t>
  </si>
  <si>
    <t>DEMANDA E INGRESO EN LICENCIATURAS UNIVERSITARIAS Y TECNOLÓGICAS</t>
  </si>
  <si>
    <t>PLANES DE ESTUDIO UAML</t>
  </si>
  <si>
    <t>CBI-L</t>
  </si>
  <si>
    <t>CBS-L</t>
  </si>
  <si>
    <t>CSH-L</t>
  </si>
  <si>
    <t>NUMERO DE LICENCIATURAS</t>
  </si>
  <si>
    <t>Aspirantes por sexo</t>
  </si>
  <si>
    <t xml:space="preserve">ASPIRANTES A LICENCIATURA POR SEXO </t>
  </si>
  <si>
    <t xml:space="preserve">La categoría admitidos  comprende a los elegidos en los procesos de selección. </t>
  </si>
  <si>
    <t>Admisión Anual</t>
  </si>
  <si>
    <t>ADMISIÓN / LICENCIATURA</t>
  </si>
  <si>
    <t>Aspirantes / LICENCIATURA</t>
  </si>
  <si>
    <t>Aspirantes  Anual</t>
  </si>
  <si>
    <t>ASPIRANTES A LICENCIATURA</t>
  </si>
  <si>
    <t>Admisión Acumulada</t>
  </si>
  <si>
    <t xml:space="preserve">ADMISIÓN A LICENCIATURA POR SEXO </t>
  </si>
  <si>
    <t>Admisión por sexo</t>
  </si>
  <si>
    <t>ADMISIÓN/ASPIRANTES A LICENCIATURA</t>
  </si>
  <si>
    <t>Admisión / Aspirantes</t>
  </si>
  <si>
    <t>Trabajo Permanente</t>
  </si>
  <si>
    <t>Trabajo Eventual</t>
  </si>
  <si>
    <t>Trabajan de 1 a 20 hrs</t>
  </si>
  <si>
    <t>Trabajan más de 20 horas</t>
  </si>
  <si>
    <t>No Trabajan</t>
  </si>
  <si>
    <t>Menos de $1,000</t>
  </si>
  <si>
    <t>Menos de $2,000</t>
  </si>
  <si>
    <t>Menos de $3,000</t>
  </si>
  <si>
    <t>Menos de $4,000</t>
  </si>
  <si>
    <t>Menos de $5,000</t>
  </si>
  <si>
    <t>Menos de $7,000</t>
  </si>
  <si>
    <t>$7,000 o más</t>
  </si>
  <si>
    <t>Situación Laboral</t>
  </si>
  <si>
    <t>Media Superior o Técnica completa</t>
  </si>
  <si>
    <t>Al menos Posgrado</t>
  </si>
  <si>
    <t>Al menos Superior completa</t>
  </si>
  <si>
    <t>Al menos Media Superior o Técnica completa</t>
  </si>
  <si>
    <t>Al menos Secundaria completa</t>
  </si>
  <si>
    <t>Al menos Primaria completa</t>
  </si>
  <si>
    <t>Inscripción primer ingreso Anual</t>
  </si>
  <si>
    <t>Inscripción primer ingreso Acumulada</t>
  </si>
  <si>
    <t>PRIMER INGRESO / LICENCIATURA</t>
  </si>
  <si>
    <t>Primer Ingreso</t>
  </si>
  <si>
    <t>ANUAL</t>
  </si>
  <si>
    <t>ACUMULADO</t>
  </si>
  <si>
    <t>ADMISIÓN/ASPIRANTES A LICENCIATURA POR SEXO</t>
  </si>
  <si>
    <t>Nombre del Área</t>
  </si>
  <si>
    <t>Jefe/a de Área</t>
  </si>
  <si>
    <t>Miembros</t>
  </si>
  <si>
    <t>Total Miembros</t>
  </si>
  <si>
    <t>Dr. Carlos Rocardo Aguilar Astorga</t>
  </si>
  <si>
    <t>Dr. Lázaro Raymundo Reyes Gutiérrez</t>
  </si>
  <si>
    <t>Dra. Kioko Rubí Guzmán Ramos</t>
  </si>
  <si>
    <t>UAM-L-CA-5</t>
  </si>
  <si>
    <t>Consolidado</t>
  </si>
  <si>
    <t>Biociencia y Biotecnología Agroalimentaria</t>
  </si>
  <si>
    <t>UAM-L-CA-6</t>
  </si>
  <si>
    <t>En consolidación</t>
  </si>
  <si>
    <t>Ecología y Conservación de Vida Silvestre</t>
  </si>
  <si>
    <t>Redes de Investigación</t>
  </si>
  <si>
    <t>Nombre de la Red</t>
  </si>
  <si>
    <t>Partricipantes</t>
  </si>
  <si>
    <t>Autores y Coautores</t>
  </si>
  <si>
    <t>Entorno Virtual del Aprendizaje en métodos Numéricos para Ingeniería</t>
  </si>
  <si>
    <t>Dra. Rafaela Blanca Silva López
Dr. Emilio Sordo Zabay</t>
  </si>
  <si>
    <t xml:space="preserve">PRIMER INGRESO A LICENCIATURA POR SEXO </t>
  </si>
  <si>
    <t>Primer Ingreso por sexo</t>
  </si>
  <si>
    <t>PRIMER INGRESO / ADMISIÓN A LICENCIATURA</t>
  </si>
  <si>
    <t>Primer Ingreso / Admisión</t>
  </si>
  <si>
    <t>Promedio anual de matrícula</t>
  </si>
  <si>
    <t>MATRÍCULA / LICENCIATURA</t>
  </si>
  <si>
    <t>PRIMER INGRESO/ADMISIÓN A LICENCIATURA POR SEXO</t>
  </si>
  <si>
    <t>Matrícula por sexo</t>
  </si>
  <si>
    <t>Alumnado Activo</t>
  </si>
  <si>
    <t>Alumnado Activo / LICENCIATURA</t>
  </si>
  <si>
    <t xml:space="preserve">ALUMNADO ACTIVO POR SEXO </t>
  </si>
  <si>
    <t>MATRÍCULA PROMEDIO ANUAL</t>
  </si>
  <si>
    <t>Bajas Definitivas</t>
  </si>
  <si>
    <t>Bajas Reglamentarias</t>
  </si>
  <si>
    <t>Bajas Totales</t>
  </si>
  <si>
    <t>Bajas Totales Acumuladas</t>
  </si>
  <si>
    <t>Bajas Totales Acumuladas / primer ingreso acumulado</t>
  </si>
  <si>
    <t>La matrícula es el número de alumnos inscritos o reinscritos con (estado 1) o sin (estado 10) UEA inscritas</t>
  </si>
  <si>
    <t xml:space="preserve">Dr. Yuri Reyes Mercado </t>
  </si>
  <si>
    <t xml:space="preserve">Dr. Ricardo Beristain Cardoso </t>
  </si>
  <si>
    <t xml:space="preserve">Mtro. Carlos Chávez Becker </t>
  </si>
  <si>
    <t>Dra. Curz Monterrosa Rosy Gabriela
Dra. Díaz Ramirez Mayra
Dr. Miranda de la Lama Genaro Cvabodni
Dr. Rayas Amor Adolfo Armando</t>
  </si>
  <si>
    <t>Dr. Chávez Tovar José Cuauhtémoc 
Dr. List Sánchez Rurik Herman
Mtro. Zarza Villanueva Heliot
Dra. Pelz Serrano Karla</t>
  </si>
  <si>
    <t>Dra. Rafaela Blanca Silva López</t>
  </si>
  <si>
    <t>Desiganda</t>
  </si>
  <si>
    <t>Designado</t>
  </si>
  <si>
    <t>Dr. José Francisco Flores Pedrochce</t>
  </si>
  <si>
    <t xml:space="preserve">Titular </t>
  </si>
  <si>
    <t>Dra. Claudia Mosqueda Gómez</t>
  </si>
  <si>
    <t>Designada</t>
  </si>
  <si>
    <t>Dr. Vicente Ángel Ramírez Barrera</t>
  </si>
  <si>
    <t>Dr. Jacobo Sandoval Gutiérrez</t>
  </si>
  <si>
    <t>Políticas Operativas de la Unidad Lerma</t>
  </si>
  <si>
    <t>Mtro. Daniel Hernández Gutiérrez</t>
  </si>
  <si>
    <t>Comisión encargada de elaborar las políticas operativas de la Unidad Lerma</t>
  </si>
  <si>
    <t>Comisión encargada de elaborar una propuesta de Lineamientos para la formulación, presentación y evaluación de los proyectos terminales de Licenciatrua</t>
  </si>
  <si>
    <t>Comisión encargada de elaborar una propuesta de Lineamientos para la especificación de los contenidos y requerimientos mínimos de las aulas virtuales en apoyo a las UEA de la División de Ciencias Básicas e Ingeniería</t>
  </si>
  <si>
    <t>Comisión que analizará, discutirá y elaborará la adecuación al Plan y Programas de Estudio del Doctorado en Ciencias Biológicas y de la Salud para la incorporación de la Unidad Lerma</t>
  </si>
  <si>
    <t>Comisión encargada de proponer los procedimientos para el mejor funcionamiento del Consejo Divisional</t>
  </si>
  <si>
    <t>Comisión encargada de analizar, evaluar y dictaminar las solicitudes de apoyo presupuestal para actividades relacionadas con Proyectos de Investigación aprobados por el Consejo Divisional de Ciencias Sociales y Humanidades</t>
  </si>
  <si>
    <t>Dr. Carlos David Silva Luna</t>
  </si>
  <si>
    <t>Mtro. José Pedro Antonio Puerta Huerta</t>
  </si>
  <si>
    <t>Dra. Eloísa Domínguez Mariani</t>
  </si>
  <si>
    <t>Dr. Yuri Reyes Mercado</t>
  </si>
  <si>
    <t>Dr. José Felix Aguirre Garrido</t>
  </si>
  <si>
    <t>Dr. José Francisco Flores Pedroche</t>
  </si>
  <si>
    <t>Dr. Humberto Garcia Arellano</t>
  </si>
  <si>
    <t>Dra. Judith Jiménez Guzman</t>
  </si>
  <si>
    <t>Dr. Augusto Jacobo Montiel Castro</t>
  </si>
  <si>
    <t>Dra. Lidia Ivonne Blásquez Martínez</t>
  </si>
  <si>
    <t>Dr. Manuel Rocha Iturbide</t>
  </si>
  <si>
    <t>Dr. Rozga Luter Ryszard Edward</t>
  </si>
  <si>
    <t>Dr. Orcar Enrique Hernández Razo</t>
  </si>
  <si>
    <t>Dra. Gabriela Martínez Tiburcio</t>
  </si>
  <si>
    <t>Dr. Rodrigo Rosales González</t>
  </si>
  <si>
    <t>Mtra. Maribel Dávila Jaime</t>
  </si>
  <si>
    <t>Instructivo de Laboratorios y Talleres de Docencia y de Investigación, Creación e Innovación de la Unidad Lerma</t>
  </si>
  <si>
    <t>Instructivo de Acceso, Permanencia y Seguridad en las Instalaciones de la Unidad Lerma</t>
  </si>
  <si>
    <t>01-mzo-16</t>
  </si>
  <si>
    <t>42.4</t>
  </si>
  <si>
    <t>Lineamientos para evaluar y determinar el otorgamiento de la Beca al Reconocimiento de la Carrera Docente</t>
  </si>
  <si>
    <t>49.5</t>
  </si>
  <si>
    <t>Lineamientos sobre Prácticas de Campo de la División de Ciencias Básicas e Ingeniería</t>
  </si>
  <si>
    <t>49.6</t>
  </si>
  <si>
    <t>50.2</t>
  </si>
  <si>
    <t>03.08</t>
  </si>
  <si>
    <t>Lineamientos editoriales para la integración y funcionamiento del Consejo y comités editoriales de la División de Ciencias Sociales y Humanidades de la Universidad Autónoma Metropolitana Unidad Lerma</t>
  </si>
  <si>
    <t>Fecha de Incio</t>
  </si>
  <si>
    <t>Fecha de Terminación</t>
  </si>
  <si>
    <t>Comisión encargada de elaborar la propuesta de "Lineamientos para las Prácticas de Campo de los Alumnos de la DCBI"</t>
  </si>
  <si>
    <t>Comisión encargada de revisar y, en su caso, proponer la adecuación del plan y los programas de estudio de la Licenciatura en Ingeniería en Recurso Hídricos</t>
  </si>
  <si>
    <t>Comisión encragada de elaborar la propuesta de Informe de desarrollo y funcionamiento de la División</t>
  </si>
  <si>
    <t>30-mzo-15</t>
  </si>
  <si>
    <t>13.13.9</t>
  </si>
  <si>
    <t xml:space="preserve">Comisión encargada de elaborar la propuesta de Lineamientos de Servicio Social </t>
  </si>
  <si>
    <t>13.13.10</t>
  </si>
  <si>
    <t>Comisión encargada de elaborar la propuesta acerca de viabilidad de ofertar la Licenciatura en Medicina</t>
  </si>
  <si>
    <t>06.14.6</t>
  </si>
  <si>
    <t>No se consideran los estados 13 ni 19 del AGA</t>
  </si>
  <si>
    <t>Alumnado Activo por sexo</t>
  </si>
  <si>
    <t>Bajas Definitivas Acumuladas</t>
  </si>
  <si>
    <t>Bajas Reglamentarias Acumuladas</t>
  </si>
  <si>
    <t>Bajas Definitivas Acumuladas / primer ingreso acumulado</t>
  </si>
  <si>
    <t>Bajas Reglamentarias Acumuladas / primer ingreso acumulado</t>
  </si>
  <si>
    <t>Bajas Reglamentarias / alumnado activo</t>
  </si>
  <si>
    <t>Bajas Definitivas / alumnado activo</t>
  </si>
  <si>
    <t>Bajas Totales / alumnado activo</t>
  </si>
  <si>
    <t>CBI*</t>
  </si>
  <si>
    <t>*</t>
  </si>
  <si>
    <t>La Comisión se instaló el 25 de febrero de 2016</t>
  </si>
  <si>
    <t>CSH***</t>
  </si>
  <si>
    <t>***</t>
  </si>
  <si>
    <t>La Comisión se instaló el 14 de diciembre de 2015</t>
  </si>
  <si>
    <t>CBS**</t>
  </si>
  <si>
    <t>**</t>
  </si>
  <si>
    <t>La Comisión se instaló el 28 de julio de 2015</t>
  </si>
  <si>
    <t>Dr. Gerardo A. Laguna Sánchez</t>
  </si>
  <si>
    <t xml:space="preserve">Dr. Philipp von Bülow </t>
  </si>
  <si>
    <t>Dr. Phillipp von Bülow</t>
  </si>
  <si>
    <t>Dr. Ricardo Beristain Cardoso.</t>
  </si>
  <si>
    <t>Supresión</t>
  </si>
  <si>
    <t>Dr. Edgar López Galván</t>
  </si>
  <si>
    <t>continuación</t>
  </si>
  <si>
    <t>04-Jjun-16</t>
  </si>
  <si>
    <t>Caracterización de los recursos hídricos del Valle de Toluca.</t>
  </si>
  <si>
    <t>continuación y cambio de responsable</t>
  </si>
  <si>
    <t xml:space="preserve">Dr. Ernesto Hernández Zapata </t>
  </si>
  <si>
    <t>Efecto de la alta viscosidad del petróleo en flujos petróleo-gas en tuberías inclinadas</t>
  </si>
  <si>
    <t>Estudio de un tratamiento secuencial electroquímico-biológico para depurar un agua residual industrial</t>
  </si>
  <si>
    <t>Dr. Ricardo Beristain Cardoso</t>
  </si>
  <si>
    <t xml:space="preserve">Dr. Francisco Pérez Martínez </t>
  </si>
  <si>
    <t>Aplicación de Metodología para el diseño de ontologías con notación gráfica</t>
  </si>
  <si>
    <t>Procesos soportados por internet</t>
  </si>
  <si>
    <t>AZC</t>
  </si>
  <si>
    <t xml:space="preserve">Dr. Homero Jiménez Rábiela </t>
  </si>
  <si>
    <t>Mtro. Ricardo Luna Paz</t>
  </si>
  <si>
    <t xml:space="preserve">Dr. Isaías Hernández Pérez </t>
  </si>
  <si>
    <t>Dr. Homero Jiménez Rábiela</t>
  </si>
  <si>
    <t xml:space="preserve">Interacciones de la migración de las márgenes de ríos con el comportamiento hidráulico y el transporte de sedimentos </t>
  </si>
  <si>
    <t>05.16.6</t>
  </si>
  <si>
    <t>31-mzo-16</t>
  </si>
  <si>
    <t>09.16.3</t>
  </si>
  <si>
    <t>terminación</t>
  </si>
  <si>
    <t>Evaluacion electroquímica de la actividad de la Enzima Convertidora de Angiotensina-1 (ACE-1) y la participación del zinc en el efecto inhibitorio de péptidos antihipertensívos obtenidos de fuentes alimenticias</t>
  </si>
  <si>
    <t>15.16.4</t>
  </si>
  <si>
    <t>prórroga</t>
  </si>
  <si>
    <t>15.16.6</t>
  </si>
  <si>
    <t>Evaluación experimental del efecto de los agroquímicos en la productividad, la variación morfológica de semillas y la variabilidad genética de plántulas de maiz (zea mays) en una parcela</t>
  </si>
  <si>
    <t>13.16.4</t>
  </si>
  <si>
    <t>Caraterización de la metagenómica y microbiológica de bacterias asociadas a eponjas del Phylum porifera con potencial biotecnológico en diferentes zonas del litoral mexicano</t>
  </si>
  <si>
    <t>Dr. José Félix Aguirre Garrido</t>
  </si>
  <si>
    <t>15.16.5</t>
  </si>
  <si>
    <t>Ecología, manejo y conservación del bosque mesófilo de montaña en Puebla</t>
  </si>
  <si>
    <t>Modelación matemática en ecología de poblaciones</t>
  </si>
  <si>
    <t>Ecología y conservación de aves migratorias en las ciénegas de Lerma</t>
  </si>
  <si>
    <t>Caracterización de la microbiota intestinal y la socioecología de los mono araña (Ateles feoffroyi), en poblaciones de cautiverio y libertad en México</t>
  </si>
  <si>
    <t>Dr. Silvestre De Jesús Alavez Espidio y Dr. List Sánchez List</t>
  </si>
  <si>
    <t>14.16.7</t>
  </si>
  <si>
    <t>Proteina acídica fibilar glial como biomarcador periférico de daño cerebral</t>
  </si>
  <si>
    <t>Acontecimiento y complejidad: una lectura filosófica y epistemológica para la producción de los Media Art</t>
  </si>
  <si>
    <t>Dr. Claudia Mosqueda Gómez</t>
  </si>
  <si>
    <t>Arte y Comunidad en proyectos artísticos</t>
  </si>
  <si>
    <t>Dra. Mónica Benítez Dávila</t>
  </si>
  <si>
    <t>44.1 (NOTA)</t>
  </si>
  <si>
    <t>Informe final</t>
  </si>
  <si>
    <t>El zoologico-Síntoma y sublimación en la era posmoderna</t>
  </si>
  <si>
    <t>Dra. Oweena Fogarty O´Mahoney</t>
  </si>
  <si>
    <t>Entorno, datos, señales e información: aproximaciones y procesos creativos en el campo de los nuevos medios</t>
  </si>
  <si>
    <t>Dr. Hugo Solis Garcia</t>
  </si>
  <si>
    <t>Las representaciones digitales del cuerpo como referente para la recepción y producción artístico-cultural</t>
  </si>
  <si>
    <t>Mtra. Ana Carolina Robles Salvador</t>
  </si>
  <si>
    <t>Lo sonoro, lo visual, los procesos creativos y la complejidad en un campo intermedia</t>
  </si>
  <si>
    <t>Origen y desarrollo del arte sonoro en México</t>
  </si>
  <si>
    <t>Práctica artística y contemporánea audiovisual. Creación de imágenes en movimiento y sonido desde el videoarte</t>
  </si>
  <si>
    <t>Samuel Beckett electrónico</t>
  </si>
  <si>
    <t>Visualización: prospectiva de un modelo de diseño en el arte.</t>
  </si>
  <si>
    <t>Vis. Fuerza (in)necesaria. El Sonido del México post-nacional</t>
  </si>
  <si>
    <t>Desarrollo ecónomico-educación-distribución de la riqueza en México 1980-2015</t>
  </si>
  <si>
    <t xml:space="preserve">El modelo de Bote de Basura en las decisiones de la Organización Munidal de la Salud: un proceso estratégico para lidiar con la ambigüedad </t>
  </si>
  <si>
    <t>Dra. Alma Patricia de León Calderón</t>
  </si>
  <si>
    <t>Gestión sustentable de ecosistemas e innovación social</t>
  </si>
  <si>
    <t>Género, ciencia y educación: de los actores a las políticas públicas</t>
  </si>
  <si>
    <t>Dra. Eva Raquel Güereca Torres</t>
  </si>
  <si>
    <t>La articulación territorial y la institucionalización del turismo rural en el Estado de México</t>
  </si>
  <si>
    <t>Dr. Ignacio López Moreno</t>
  </si>
  <si>
    <t>02-mzo-16</t>
  </si>
  <si>
    <t>02-mzo-19</t>
  </si>
  <si>
    <t>49.2 (NOTA)</t>
  </si>
  <si>
    <t>Transformaciones, continuidades y resistencias de las prácticas escolares de docentes y alumnos, frente a la incorporación de tecnologías digitales en escuelas primarias del Municipio de Lerma de Villada, Estado de México</t>
  </si>
  <si>
    <t>Instructivo para el servicio de préstamo de bicicletas en la Unidad Lerma</t>
  </si>
  <si>
    <t>26.8</t>
  </si>
  <si>
    <t>CONSEJO ACADÉMICO
(PROGRAMAS)</t>
  </si>
  <si>
    <t>CBI-CBS-CSH</t>
  </si>
  <si>
    <t>Apoyo a la Coordinación de Desarrollo Académico, UAM Unidad Lerma</t>
  </si>
  <si>
    <t xml:space="preserve">Educación Digital en Grande (SEGEM) </t>
  </si>
  <si>
    <t>51.4.1</t>
  </si>
  <si>
    <t>Educación, medio ambiente, tecnología y desarrollo organizacional (Scouts México)</t>
  </si>
  <si>
    <t>52.5.1</t>
  </si>
  <si>
    <t>Peraj-adopta un amig@</t>
  </si>
  <si>
    <t>52.6.1</t>
  </si>
  <si>
    <t>Dr. Homero Jiménez Raviela</t>
  </si>
  <si>
    <t>30-mzo-16</t>
  </si>
  <si>
    <t>DRT</t>
  </si>
  <si>
    <t>Producción en continuo de hidrógeno y metano mediante digestión anaerobia vía seca, utilizando desechos sólidos de frutras y verduras</t>
  </si>
  <si>
    <t>Dra.  Máría Helena Hernández Rojas</t>
  </si>
  <si>
    <t>Dr. Isaias Hernández Pérez</t>
  </si>
  <si>
    <t>05-mzo-14</t>
  </si>
  <si>
    <t>Tratamiento por Fotocatálisis de desechos de aguas residuales industriales (ININ)</t>
  </si>
  <si>
    <t>Dentro del proyecto Investigación y Desarrollo en Ciencia y Tecnología Nucleares</t>
  </si>
  <si>
    <t>Dra. Eloisa Domínguez Mariani</t>
  </si>
  <si>
    <t>30-mzo-18</t>
  </si>
  <si>
    <t>30--jun-18</t>
  </si>
  <si>
    <t>Análisis del agua en México</t>
  </si>
  <si>
    <t>Suministro de agua, alcantarillado y saneamiento a las comunidades del Estado de México (ODAPAS)</t>
  </si>
  <si>
    <t>Conservación de los sistemas de aprovechamiento y distribución de agua potable y alcantarillado del Distrito Federal (SACMEX)</t>
  </si>
  <si>
    <t>Conservación y ecología de especies en áreas protegidas del valle de Toluca (Conservación Valle de Toluca)”.</t>
  </si>
  <si>
    <t>02.15.5</t>
  </si>
  <si>
    <t>03-mzo-15</t>
  </si>
  <si>
    <t>Percepción sobre el bienestar animal: percepciones y actitudes de los ciudadanos mexicanos sobre el bienestar de los animales de zoologico, compañía, de experimentación y de granja</t>
  </si>
  <si>
    <t>05.16.4</t>
  </si>
  <si>
    <t>30-mzo-19</t>
  </si>
  <si>
    <t>Desarrollo sustentable (CFE)</t>
  </si>
  <si>
    <t>Ecología evolutiva, funcional y de la biodiversidad (IE-UNAM)</t>
  </si>
  <si>
    <t>Medio ambiente y recursos UQROO</t>
  </si>
  <si>
    <t>13.16.5</t>
  </si>
  <si>
    <t>Idenificación de compuestos con actividad anti envejecimiento en C. elegans utilizando la resistencia al estrés térmico como marcador</t>
  </si>
  <si>
    <t>16.16.5</t>
  </si>
  <si>
    <t>Mtro. Hilario Anguiano Luna</t>
  </si>
  <si>
    <t>Mtro. Carlos García Villanueva</t>
  </si>
  <si>
    <t>prorroga</t>
  </si>
  <si>
    <t>Partidos políticos y Redes sociales: Estudio comparado de las plataformas legislativas y los mensajes partidistas en redes sociales en el Estado de México, 2015 (PPYRED)</t>
  </si>
  <si>
    <t>Dr. Raúl Hernández Mar</t>
  </si>
  <si>
    <t>01-mzo-19</t>
  </si>
  <si>
    <t>H. Ayuntamiento Naucalpan : Administración Pública Municipal</t>
  </si>
  <si>
    <t>H. Ayuntamiento Toluca: Administración Pública Municipal</t>
  </si>
  <si>
    <t>H. Ayuntamiento Lerma: Administración Municipal</t>
  </si>
  <si>
    <t>Evaluación de programas federales del Órgano Superior de fiscalización del Estado de México (OSFEM)</t>
  </si>
  <si>
    <t>Gobierno, justicia y seguridad pública</t>
  </si>
  <si>
    <t>Poder Legislativo del Estado de México</t>
  </si>
  <si>
    <t>Servicios de Educación Básica para personas jóvenes y adultas. Instituto Nacional para la Educación de los Adultos (INEA)</t>
  </si>
  <si>
    <t>Programas de Desarrollo Municipal</t>
  </si>
  <si>
    <t>Samuel Becket electrónico</t>
  </si>
  <si>
    <t>Vis. Fuerza (in)necesaria. El sonido del México post-nacional</t>
  </si>
  <si>
    <t>Estudios territoriales y políticas públicas (Centro EURE SC)</t>
  </si>
  <si>
    <t>Políticas estrategicas de atención a victimas del delito en el Estado de México (CEAVEM)</t>
  </si>
  <si>
    <t>Capacitación, enseñanza, promoción y difusión en materia de derechos humanos (CODHEM)</t>
  </si>
  <si>
    <t>Modelo diagnóstico de la política científica para laboratorios de visualización (LabViz) en Internet</t>
  </si>
  <si>
    <t>Ayuntamiento de Ocoyoacac, Estado de México 2016-2018</t>
  </si>
  <si>
    <t>Género, ciencia, educación superior: de los actores a las políticas públicas</t>
  </si>
  <si>
    <t>TOTAL UAM LERMA</t>
  </si>
  <si>
    <t>Dr. Gustavo Pacheco López
Dr. Silvestre de Jesús Alavez Espidio
Dr. Augusto J. Montiel Castro
Dra. Kioko Rubí Guzmán Ramos</t>
  </si>
  <si>
    <t>Dr. Lara Caballero Manuel
Dr. Aguilar Astorga Carlos Ricardo
Dr. Figueroa Romero Raúl
Dr. Hernandez Mar Raúl
Dr. Rozga Luter Ryszard Edward
Dra. Sosa Juarico Monica Adriana</t>
  </si>
  <si>
    <t xml:space="preserve">Dr. Lara Caballero Manuel
Dr. Aguilar Astorga Carlos Ricardo
Dr. Figueroa Romero Raúl
Dr. Hernandez Mar Raúl
</t>
  </si>
  <si>
    <t>Nombre de la Comisión</t>
  </si>
  <si>
    <t>Comisión encargada de revisar, analizar y en su caso, proponer las adecuaciones y consideraciones pertinentes a la versión 1.1 del Plan de Desarrollo de la Unidad Lerma (PDL)</t>
  </si>
  <si>
    <t>07.dic-12</t>
  </si>
  <si>
    <t>Comisión de planeación y evaluación, encargada de proponer una priorización armónica de acciones a realizar en la Unidad Lerma y analizar los indicadores institucionales que permitan cumplir la misión y alcanzar la visión de la Unidad</t>
  </si>
  <si>
    <t>Comisión encargada de conducir el proceso de auscultación para el proceso de designación del Director de División de CBI</t>
  </si>
  <si>
    <t>22.5.1</t>
  </si>
  <si>
    <t>Comisión encargada de conducir el proceso de auscultación para el proceso de designación del Director de División de CBS</t>
  </si>
  <si>
    <t>26.10.1</t>
  </si>
  <si>
    <t>Comisión encargada de conducir el proceso de auscultación para el proceso de designación del Director de División de CSH</t>
  </si>
  <si>
    <t>30.3.1</t>
  </si>
  <si>
    <t>Comisión enrcargada de analizar y determinar los cupos máximos de las divisiones de la Unidad Lerma</t>
  </si>
  <si>
    <t>Ratificación de miembros de Comisión Dictaminadora Divisional de Ciencias Básicas e Ingeniería</t>
  </si>
  <si>
    <t>Ratificación de miembros de Comisión Dictaminadora Divisional de Ciencias Biológicas y de la Salud</t>
  </si>
  <si>
    <t>Ratificación de miembros de Comisión Dictaminadora Divisional de Ciencias Sociales y Humanidades</t>
  </si>
  <si>
    <t>Designación de dos miembros y un asesor: Comisión Interunitaria encargada de analizar y armonizar la propuesta de modificación del Doctorado en Ciencias Biológicas y de la Salud, en el que participan las Unidades Cuajimalpa, Iztapalapa, Lerma y Xochimilco</t>
  </si>
  <si>
    <t xml:space="preserve">Comisión de Faltas de los Alumnos del Consejo Divisional </t>
  </si>
  <si>
    <t>Comisión encargada de Elaborar la Propuesta de "Lineamientos para la Presentación, Evaluación y Aprobación de Proyectos de Investigación de la DCBI".</t>
  </si>
  <si>
    <t>06-mzo-13</t>
  </si>
  <si>
    <t>Comisión encargada de Analizar, Evaluar y Dictaminar los Proyectos de Investigación que se presentan al Consejo Divisional para su aprobación.</t>
  </si>
  <si>
    <t>Comisión encargada de Analizar, Evaluar y Dictaminar los Proyectos de Investigación que se Presentan al Consejo Divisional para su aprobación.</t>
  </si>
  <si>
    <t>Comisión de Faltas de los Alumnos de la DCBI.</t>
  </si>
  <si>
    <t>Comisión encargada de los Proyectos de Investigación de la DCBI.</t>
  </si>
  <si>
    <t>Comisión encargada de las Solicitudes de Revalidación, Establecimiento de Equivalencias y Acreditación de Estudios de la DCBI.</t>
  </si>
  <si>
    <t>28.4</t>
  </si>
  <si>
    <t>Comisión encargada de los Proyectos de Servicio Social de la DCBI.</t>
  </si>
  <si>
    <t>28.5</t>
  </si>
  <si>
    <t>Comisión encargada de las Propuestas de Creación de las Áreas de Investigación de la DCBI.</t>
  </si>
  <si>
    <t>28.6</t>
  </si>
  <si>
    <t>Comisión de Faltas de los Alumnos del Consejo Divisional de la DCBI.</t>
  </si>
  <si>
    <t>47.2</t>
  </si>
  <si>
    <t>Comisión encargada de los Planes y Programas de Estudio de la DCBI.</t>
  </si>
  <si>
    <t>47.3</t>
  </si>
  <si>
    <t>47.4</t>
  </si>
  <si>
    <t xml:space="preserve">Comisión encargada de elaborar la propuesta de modificación del Plan de la Licenciatura en Medicina, impartida en la Unidad Xochimilco, para que se oferten las UEA correspondientes a los tres primeros trimestres del Plan mencionado en la Unidad Lerma </t>
  </si>
  <si>
    <t>31-mzo-15</t>
  </si>
  <si>
    <t>06.16.1</t>
  </si>
  <si>
    <t>10.16.2</t>
  </si>
  <si>
    <t>Comisión que se encargará de elaborar los Lineamientos particulares para la Movilidad de Alumnos de la División</t>
  </si>
  <si>
    <t>No. Eco</t>
  </si>
  <si>
    <t xml:space="preserve">Categoría </t>
  </si>
  <si>
    <t xml:space="preserve">Fecha </t>
  </si>
  <si>
    <t>Fecha Ingreso Visitante</t>
  </si>
  <si>
    <t>Fecha de Termino</t>
  </si>
  <si>
    <t>Dr. Luisiel Jonatan Torres Cortés</t>
  </si>
  <si>
    <t>02.16.1</t>
  </si>
  <si>
    <t>Mtra. Alejandra García Arista</t>
  </si>
  <si>
    <t xml:space="preserve">Asociado </t>
  </si>
  <si>
    <t>05.16.7</t>
  </si>
  <si>
    <t>31-mzo-17</t>
  </si>
  <si>
    <t>Dra. Patricia Soto Tello</t>
  </si>
  <si>
    <t>05.16.8</t>
  </si>
  <si>
    <t>01.15.6</t>
  </si>
  <si>
    <t>01.15.7</t>
  </si>
  <si>
    <t>M- en C. Heliot Zarza Villanueva</t>
  </si>
  <si>
    <t>14.15.16</t>
  </si>
  <si>
    <t>12.15.2</t>
  </si>
  <si>
    <t>Dr. Adolfo Armando Reyes Amor</t>
  </si>
  <si>
    <t>14.15.7</t>
  </si>
  <si>
    <t>21.15.2</t>
  </si>
  <si>
    <t>14.15.8</t>
  </si>
  <si>
    <t>01-mzo-17</t>
  </si>
  <si>
    <t>Dra. Ruth Pérez López</t>
  </si>
  <si>
    <t>Mtra Celia Riboulet Beheran</t>
  </si>
  <si>
    <t>Dra. Sofia García Yagüe</t>
  </si>
  <si>
    <t xml:space="preserve">Asiciado </t>
  </si>
  <si>
    <t>Termino</t>
  </si>
  <si>
    <t>11/2015</t>
  </si>
  <si>
    <t>16-I</t>
  </si>
  <si>
    <t>17-O</t>
  </si>
  <si>
    <t>Dra. Owenna Fogarty O´Mahoney</t>
  </si>
  <si>
    <t>16-O</t>
  </si>
  <si>
    <t>ÍNDICE</t>
  </si>
  <si>
    <t>Dr. Alejandro Raymundo Pérez Ricárdez</t>
  </si>
  <si>
    <t>CREDS</t>
  </si>
  <si>
    <t>HRST</t>
  </si>
  <si>
    <t>HRSP</t>
  </si>
  <si>
    <t>COEF</t>
  </si>
  <si>
    <t>MB</t>
  </si>
  <si>
    <t>S</t>
  </si>
  <si>
    <t>NA</t>
  </si>
  <si>
    <t>OBSERVACIONES</t>
  </si>
  <si>
    <t>15:30-19:30</t>
  </si>
  <si>
    <t>09:00-15:00</t>
  </si>
  <si>
    <t>SUL</t>
  </si>
  <si>
    <t>ANALISIS DE PROBLEMATICAS COMPLEJAS I</t>
  </si>
  <si>
    <t>ANALISIS DE PROBLEMATICAS COMPLEJAS II</t>
  </si>
  <si>
    <t>OPTINT</t>
  </si>
  <si>
    <t>11:30-14:30</t>
  </si>
  <si>
    <t>08:00-11:00</t>
  </si>
  <si>
    <t>LAB-1</t>
  </si>
  <si>
    <t>12:30-15:30</t>
  </si>
  <si>
    <t>15:30-17:00</t>
  </si>
  <si>
    <t>16:00-17:30</t>
  </si>
  <si>
    <t>14:00-15:30</t>
  </si>
  <si>
    <t>11:00-14:00</t>
  </si>
  <si>
    <t>14:00-17:00</t>
  </si>
  <si>
    <t>11:00-12:30</t>
  </si>
  <si>
    <t>09:30-11:00</t>
  </si>
  <si>
    <t>08:00-09:30</t>
  </si>
  <si>
    <t>12:30-14:00</t>
  </si>
  <si>
    <t>LAB-13</t>
  </si>
  <si>
    <t>LAB-4</t>
  </si>
  <si>
    <t>ECUACIONES DIFERENCIALES</t>
  </si>
  <si>
    <t>MECANICA CLASICA</t>
  </si>
  <si>
    <t>CALCULO DIFERENCIAL</t>
  </si>
  <si>
    <t>CALCULO INTEGRAL</t>
  </si>
  <si>
    <t>ONDAS, CALOR Y FLUIDOS</t>
  </si>
  <si>
    <t>CALCULO DE VARIAS VARIABLES</t>
  </si>
  <si>
    <t>LAB-8</t>
  </si>
  <si>
    <t>CANALES Y SISTEMAS DE DRENAJE</t>
  </si>
  <si>
    <t>ECOLOGIA</t>
  </si>
  <si>
    <t>ESTRUCTURA DE LA MATERIA</t>
  </si>
  <si>
    <t>MECANICA DE FLUIDOS AVANZADA</t>
  </si>
  <si>
    <t>TRANSPORTE EN TUBERIAS Y SISTEMAS DE ABASTECIMIENTO</t>
  </si>
  <si>
    <t>METODOS NUMERICOS</t>
  </si>
  <si>
    <t>ADMINISTRACION DE ORGANIZACIONES</t>
  </si>
  <si>
    <t>FACTIBILIDAD TECNICA, ECONOMICA Y FINANCIERA</t>
  </si>
  <si>
    <t>CULTURA DEL AGUA</t>
  </si>
  <si>
    <t>GOBERNABILIDAD</t>
  </si>
  <si>
    <t>MARCO JURIDICO Y POLITICO DEL AGUA</t>
  </si>
  <si>
    <t>PROCESOS DE TRATAMIENTO PRIMARIO</t>
  </si>
  <si>
    <t>TOXICIDAD Y CALIDAD DEL AGUA</t>
  </si>
  <si>
    <t>PROGRAMACION APLICADA</t>
  </si>
  <si>
    <t>SISTEMAS DE INFORMACION GEOGRAFICA</t>
  </si>
  <si>
    <t>15:30-18:30</t>
  </si>
  <si>
    <t>PROYECTO DE INTEGRACION I</t>
  </si>
  <si>
    <t>PROYECTO DE INTEGRACION II</t>
  </si>
  <si>
    <t>PROYECTO INTEGRADOR: CIENCIA BASICA, ING. EN RECURSOS HIDRI.</t>
  </si>
  <si>
    <t>PROYECTO INTEGRADOR: CIENCIAS DE LA ING. EN RECURSOS HIDR.</t>
  </si>
  <si>
    <t>INTRODUCCION A LA VIDA UNIVERSITARIA</t>
  </si>
  <si>
    <t>GEOMETRIA Y TRIGONOMETRIA</t>
  </si>
  <si>
    <t>TALLER DE FISICA</t>
  </si>
  <si>
    <t>TALLER DE DESARR. DE DISEÑO Y CONSTR. DE OBJETOS DE APREND.</t>
  </si>
  <si>
    <t>TALLER DE MATEMATICAS</t>
  </si>
  <si>
    <t>SISTEMAS AVANZADOS DE TRATAMIENTO</t>
  </si>
  <si>
    <t>ORIGENES Y RUPTURAS DEL ARTE CONTEMPORANEO</t>
  </si>
  <si>
    <t>08:00-11:30
11:30-15:00</t>
  </si>
  <si>
    <t>08:00-11:30</t>
  </si>
  <si>
    <t>PRODUCCION Y COMUNICACION EN LA CULTURA COLABORATIVA</t>
  </si>
  <si>
    <t>INSTRUMENTACION DE LAS POLITICAS PUBLICAS</t>
  </si>
  <si>
    <t>POLITICAS PUBLICAS Y SISTEMA INTERNACIONAL</t>
  </si>
  <si>
    <t>HFG/Plaza</t>
  </si>
  <si>
    <t>16-P</t>
  </si>
  <si>
    <t>FUENTE: AGA</t>
  </si>
  <si>
    <t>H</t>
  </si>
  <si>
    <t>Dra. Blanca Rafaela Silva López</t>
  </si>
  <si>
    <t>EGRESADOS DE LICENCIATURA (Por Plan)</t>
  </si>
  <si>
    <t>Titulación</t>
  </si>
  <si>
    <t>Titulación/Egreso</t>
  </si>
  <si>
    <t>2012-2016</t>
  </si>
  <si>
    <t>CO.L.CBI.c.001.17</t>
  </si>
  <si>
    <t>BIOL.007.17</t>
  </si>
  <si>
    <t>Villavicencio Pulido José Geiser</t>
  </si>
  <si>
    <t>EC.L.CBI.b.001.17</t>
  </si>
  <si>
    <t>EC.L.CBS.a.001.17</t>
  </si>
  <si>
    <t>EC.L.CBS.a.002.17</t>
  </si>
  <si>
    <t>EC.L.CBS.b.001.17</t>
  </si>
  <si>
    <t>EC.L.CBI.a.001.17</t>
  </si>
  <si>
    <t>EC.L.CBI.c.001.17</t>
  </si>
  <si>
    <t>EC.L.CBS.a.003.17</t>
  </si>
  <si>
    <t>Plazas Actuales</t>
  </si>
  <si>
    <t>Plazas originales</t>
  </si>
  <si>
    <t>Dr. Gabriel Soto Cortés, UAM-L
Dr. Hugo Pablo Leyva, UAM-A
Dr. Ricardo Mercelín Jiménez, UAM-I</t>
  </si>
  <si>
    <t>PRESERVACIÓN Y DIFUSIÓN DE LA CULTURA</t>
  </si>
  <si>
    <t>DIFUSIÓN DE LAS ARTES Y DIVULGACIÓN CIENTÍFICA Y TECNOLÓGICA</t>
  </si>
  <si>
    <t>No.</t>
  </si>
  <si>
    <t>Música</t>
  </si>
  <si>
    <t>Danza</t>
  </si>
  <si>
    <t>DIVULGACIÓN CIENTÍFICA Y TECNOLÓGICA</t>
  </si>
  <si>
    <t>Actividades de divulgación científica y tecnológica</t>
  </si>
  <si>
    <t>DCBI</t>
  </si>
  <si>
    <t>Presentación de libro</t>
  </si>
  <si>
    <t>DCBS</t>
  </si>
  <si>
    <t>DCSH</t>
  </si>
  <si>
    <t>Conferencia</t>
  </si>
  <si>
    <t>Difusión cultural</t>
  </si>
  <si>
    <t>ACTIVIDADES EXTRACURRICULARES</t>
  </si>
  <si>
    <t xml:space="preserve">No. </t>
  </si>
  <si>
    <t>Nombre de la actividad</t>
  </si>
  <si>
    <t>Tipo de actividad*</t>
  </si>
  <si>
    <t>Duración en horas</t>
  </si>
  <si>
    <t>Con capacidades diferentes</t>
  </si>
  <si>
    <t>Hablantes de lengua indigena</t>
  </si>
  <si>
    <t>Actividades extracurriculares</t>
  </si>
  <si>
    <t>ALUMNOS DE LICENCIATURA QUE HABLAN ALGUNA LENGUA INDIGENA</t>
  </si>
  <si>
    <t xml:space="preserve">FUENTE: </t>
  </si>
  <si>
    <t>Lengua indigena</t>
  </si>
  <si>
    <t xml:space="preserve">Fuente: Divisiones Académicas y Coordinaciones de Rectoría. </t>
  </si>
  <si>
    <t xml:space="preserve">Espacio </t>
  </si>
  <si>
    <t xml:space="preserve">Tipo </t>
  </si>
  <si>
    <t xml:space="preserve">Oficinas </t>
  </si>
  <si>
    <t xml:space="preserve">Unidad </t>
  </si>
  <si>
    <t xml:space="preserve">Mantenimientos Preventivos </t>
  </si>
  <si>
    <t xml:space="preserve">Electricidad </t>
  </si>
  <si>
    <t xml:space="preserve">Pintura </t>
  </si>
  <si>
    <t xml:space="preserve">Plomería </t>
  </si>
  <si>
    <t xml:space="preserve">Cerrajería y otros </t>
  </si>
  <si>
    <t xml:space="preserve">Aires Acondicionados </t>
  </si>
  <si>
    <t xml:space="preserve">Mantenimientos Correctivos </t>
  </si>
  <si>
    <t>Adaptaciones menores</t>
  </si>
  <si>
    <t xml:space="preserve">Número </t>
  </si>
  <si>
    <t xml:space="preserve">Notas </t>
  </si>
  <si>
    <t xml:space="preserve">Juntas con Dirección de Obras </t>
  </si>
  <si>
    <t xml:space="preserve">Varios temas </t>
  </si>
  <si>
    <t xml:space="preserve">Porcentaje de aguas tratadas </t>
  </si>
  <si>
    <t xml:space="preserve">Todos los sistemas cuentan con fosa o biodigestor </t>
  </si>
  <si>
    <t xml:space="preserve">Aires acondicionados con refrigerante ecológico </t>
  </si>
  <si>
    <t>CANTIDAD</t>
  </si>
  <si>
    <t xml:space="preserve">Reuniones de agenda laboral con el GIC </t>
  </si>
  <si>
    <t xml:space="preserve">Porcentaje estimado de las reclamaciones de demanda interna que son atendidas a satisfacción de la representación sindical </t>
  </si>
  <si>
    <t xml:space="preserve">Horas de capacitación de personal administrativo de base por participante </t>
  </si>
  <si>
    <t>Quejas recibidas</t>
  </si>
  <si>
    <t>Quejas atendidas a satisfacción del quejoso</t>
  </si>
  <si>
    <t>Solicitudes tramitadas</t>
  </si>
  <si>
    <t>Solicitudes tramitadas de manera electrónica</t>
  </si>
  <si>
    <t>Eventos sobre promoción de la salud y número estimado de participantes (alumnos, trabajadores) distribuidos de la siguiente forma:</t>
  </si>
  <si>
    <t>DOCENCIA</t>
  </si>
  <si>
    <t>OTRA INFORMACIÓN ESTADÍSTICA</t>
  </si>
  <si>
    <t>RECTORIA</t>
  </si>
  <si>
    <t>SECRETARIA</t>
  </si>
  <si>
    <t>plazas de personal administrativo de base en plantilla</t>
  </si>
  <si>
    <t>plazas de personal administrativo de confianza en plantilla</t>
  </si>
  <si>
    <t>COORDINACIÓN DE RECURSOS HUMANOS</t>
  </si>
  <si>
    <t>Coordinación de Infraestructura y Gestión Ambiental</t>
  </si>
  <si>
    <t>Recursos humanos</t>
  </si>
  <si>
    <t>VIGILANCIA DE BASE</t>
  </si>
  <si>
    <t>VIGILANCIA EXTERNA</t>
  </si>
  <si>
    <t>1.-</t>
  </si>
  <si>
    <t>Áreas vigiladas</t>
  </si>
  <si>
    <t>230,700 m2</t>
  </si>
  <si>
    <t>2.-</t>
  </si>
  <si>
    <t>Casetas utilizadas</t>
  </si>
  <si>
    <t>3.-</t>
  </si>
  <si>
    <t>Plazas en plantilla</t>
  </si>
  <si>
    <t>4.-</t>
  </si>
  <si>
    <t>Elementos en activo (promedio)</t>
  </si>
  <si>
    <t>5.-</t>
  </si>
  <si>
    <t>Supervisores del servicio</t>
  </si>
  <si>
    <t>No. de contratos</t>
  </si>
  <si>
    <t>Períodos contratados</t>
  </si>
  <si>
    <t>Formatos recibidos de entrada y salida de bienes</t>
  </si>
  <si>
    <t>Eventos o novedades (delitos reportados)</t>
  </si>
  <si>
    <t>INTENDENCIA DE BASE</t>
  </si>
  <si>
    <t>Áreas atendidas</t>
  </si>
  <si>
    <t xml:space="preserve">Quejas recibidas y atendidas </t>
  </si>
  <si>
    <t>No. de formatos realizados para control de insumos</t>
  </si>
  <si>
    <t>REFRIGERIOS</t>
  </si>
  <si>
    <t>Refrigerios servidos</t>
  </si>
  <si>
    <t>Estudios microbiológicos realizados</t>
  </si>
  <si>
    <t>Elementos en activo</t>
  </si>
  <si>
    <t>No. de desviaciones del servicio</t>
  </si>
  <si>
    <t xml:space="preserve">No. de actas realizadas </t>
  </si>
  <si>
    <t>PROTECCIÓN CIVIL</t>
  </si>
  <si>
    <t>Brigadas consolidadas</t>
  </si>
  <si>
    <t>Horas de capacitación recibidas (en 5 cursos)</t>
  </si>
  <si>
    <t>No. de brigadistas activos</t>
  </si>
  <si>
    <t>No. de protocolos realizados</t>
  </si>
  <si>
    <t xml:space="preserve">Programa específico de p. c. elaborado </t>
  </si>
  <si>
    <t>No. de autorizaciones y dictámenes obtenidos</t>
  </si>
  <si>
    <t>No. de simulacros realizados</t>
  </si>
  <si>
    <t>Normas que se cumplen con el PEPC</t>
  </si>
  <si>
    <t>Contingencias reales atendidas</t>
  </si>
  <si>
    <t>Número de servicios de ambulancia utilizados</t>
  </si>
  <si>
    <t>COMUNICACIONES Y TRANSPORTES</t>
  </si>
  <si>
    <t>TRANSPORTE EXTERNO</t>
  </si>
  <si>
    <t>Servicios de oficialia de partes realizados</t>
  </si>
  <si>
    <t>Servicios de mantenimiento realizados a vehículos</t>
  </si>
  <si>
    <t>No. de trámites vehiculares realizados</t>
  </si>
  <si>
    <t>No. de siniestros vehiculares atendidos</t>
  </si>
  <si>
    <t xml:space="preserve">Plazas en plantilla </t>
  </si>
  <si>
    <t>Cantidad de usuarios del servicio por dia (promedio)</t>
  </si>
  <si>
    <t>PRESTAMO DE BICICLETAS</t>
  </si>
  <si>
    <t>No. de préstamos realizados</t>
  </si>
  <si>
    <t>No. de amonestaciones realizadas a usuarios</t>
  </si>
  <si>
    <t>Bicicletas en buen estado de funcionamiento</t>
  </si>
  <si>
    <t>No. de reparaciones menores a bicicletas (que no requieren cambio de piezas)</t>
  </si>
  <si>
    <t>No. de reparaciones mayores a bicicletas (que si requieren cambio de piezas)</t>
  </si>
  <si>
    <t>Eventos atendidos (robo o perdida)</t>
  </si>
  <si>
    <t xml:space="preserve">No. de adquisiciones o  suministros de refacciones </t>
  </si>
  <si>
    <t>Formatos implementados para control de mantenimiento</t>
  </si>
  <si>
    <t>JARDINERIA</t>
  </si>
  <si>
    <t>No. de solicitudes de servicio atendidas</t>
  </si>
  <si>
    <t>No. de servicios de poda de pasto realizados, incluyendo cancha de futbol</t>
  </si>
  <si>
    <t>Servicios de deshierbe realizados en áreas de gravilla</t>
  </si>
  <si>
    <t>AUXILIARES O GENERALES</t>
  </si>
  <si>
    <t>No. de garrafones con agua adquiridos</t>
  </si>
  <si>
    <t>No. de mudanzas realizadas por cambio de bodegas de almacen</t>
  </si>
  <si>
    <t>TIPO DE SERVICIO</t>
  </si>
  <si>
    <t>VIGILANCIA</t>
  </si>
  <si>
    <t>INTENDENCIA</t>
  </si>
  <si>
    <t>REFRIGERIO</t>
  </si>
  <si>
    <t>TRANSPORTE</t>
  </si>
  <si>
    <t>PRÉSTAMO DE BICICLETAS</t>
  </si>
  <si>
    <t>ÁREAS VERDES</t>
  </si>
  <si>
    <t>Apoyo a la realización de eventos (exámen de selección, EMYF, jornada de salud, serial atlético, etc.)</t>
  </si>
  <si>
    <t>OTROS SERVICIOS</t>
  </si>
  <si>
    <t>Recursos materiales</t>
  </si>
  <si>
    <t># LRQ Requisiciones</t>
  </si>
  <si>
    <t>Elaboradas</t>
  </si>
  <si>
    <t>Tramitadas</t>
  </si>
  <si>
    <t xml:space="preserve">Inversión </t>
  </si>
  <si>
    <t xml:space="preserve">Consumo </t>
  </si>
  <si>
    <t>Mostrador</t>
  </si>
  <si>
    <t>Canceladas</t>
  </si>
  <si>
    <t># LPE - Pedidos</t>
  </si>
  <si>
    <t xml:space="preserve">Fincados </t>
  </si>
  <si>
    <t>Recibidos</t>
  </si>
  <si>
    <t>Cancelados</t>
  </si>
  <si>
    <t># LST - Trámites de Gestion</t>
  </si>
  <si>
    <t>Trámitados</t>
  </si>
  <si>
    <t xml:space="preserve"># LC - Contratos </t>
  </si>
  <si>
    <t>Arrendamiento</t>
  </si>
  <si>
    <t>Adquisiciones</t>
  </si>
  <si>
    <t>Servicios Profesionales</t>
  </si>
  <si>
    <t xml:space="preserve">Servicios </t>
  </si>
  <si>
    <t xml:space="preserve">Tiempo (Días) Promedio </t>
  </si>
  <si>
    <t>LRQ</t>
  </si>
  <si>
    <t>LST</t>
  </si>
  <si>
    <t xml:space="preserve">Tiempo (Días) Maximos </t>
  </si>
  <si>
    <t># Pagos por transferencia</t>
  </si>
  <si>
    <t>Arrendadores</t>
  </si>
  <si>
    <t xml:space="preserve">Prestadores de Servicios </t>
  </si>
  <si>
    <t xml:space="preserve">Proveedores </t>
  </si>
  <si>
    <t># Pagos con cheque</t>
  </si>
  <si>
    <t># Pago con cheque</t>
  </si>
  <si>
    <t>Academicos</t>
  </si>
  <si>
    <t xml:space="preserve">Alumnos </t>
  </si>
  <si>
    <t xml:space="preserve">Administrativos </t>
  </si>
  <si>
    <t>Personal de Base</t>
  </si>
  <si>
    <t># Pagos con transferencia</t>
  </si>
  <si>
    <t>Alumnos</t>
  </si>
  <si>
    <t>Presupuesto asignado</t>
  </si>
  <si>
    <t>Presupuesto ejercido</t>
  </si>
  <si>
    <t># transferencias</t>
  </si>
  <si>
    <t xml:space="preserve">Porcentaje </t>
  </si>
  <si>
    <t>Montos transferidos</t>
  </si>
  <si>
    <t xml:space="preserve">Padron </t>
  </si>
  <si>
    <t xml:space="preserve">Altas </t>
  </si>
  <si>
    <t>SERVICIOS ADMINISTRATIVOS</t>
  </si>
  <si>
    <t>DOCUMENTO</t>
  </si>
  <si>
    <t>ESTADO</t>
  </si>
  <si>
    <t>RUBRO</t>
  </si>
  <si>
    <t>NÚMERO</t>
  </si>
  <si>
    <t xml:space="preserve">SOLICITUDES ATENDIDAS </t>
  </si>
  <si>
    <t>TIEMPO PROMEDIO DE TRÁMITE</t>
  </si>
  <si>
    <t>TIEMPO</t>
  </si>
  <si>
    <t>DÍAS</t>
  </si>
  <si>
    <t>FORMA DE PAGO</t>
  </si>
  <si>
    <t>TIPO</t>
  </si>
  <si>
    <t>FORMA DE PAGO A PROOVEDORES Y PRESTADORES DE SERVICIOS</t>
  </si>
  <si>
    <t>FORMA DE PAGO A MIEMBORS DE LA COMUNIDAD UNIVERSITARIA (EXCEPTO NÓMINA)</t>
  </si>
  <si>
    <t>PRESUPUESTO ASIGNADO Y EJERCIDO</t>
  </si>
  <si>
    <t>MODALIDAD</t>
  </si>
  <si>
    <t>ENTIDAD</t>
  </si>
  <si>
    <t>MONTO</t>
  </si>
  <si>
    <t xml:space="preserve">MONTO DEL PRESUPUESTO TRANSFERIDO </t>
  </si>
  <si>
    <t>PADRÓN DE PROVEEDORES</t>
  </si>
  <si>
    <t>MOVIMIENTO</t>
  </si>
  <si>
    <t>Servicios Administrativos</t>
  </si>
  <si>
    <t>RUL/SUL</t>
  </si>
  <si>
    <t>TIPO DE BIEN</t>
  </si>
  <si>
    <t>SERVICIOS DE INFORMACIÓN Y COMUNICACIONES</t>
  </si>
  <si>
    <t>Fuente: Coordinación de Sistemas de Información y Comunicaciones</t>
  </si>
  <si>
    <t>*REDIL: Red Inalámbrica de Lerma</t>
  </si>
  <si>
    <t xml:space="preserve">BIENES Y SERVICIOS </t>
  </si>
  <si>
    <t>Información y comunicaciones</t>
  </si>
  <si>
    <t>No. de reuniones  con las instancias de apoyo de la SUL</t>
  </si>
  <si>
    <t>No. de acuerdos generados en las reuniones con las instancias de apoyo de la SUL</t>
  </si>
  <si>
    <t>No. de reuniones para seguimiento del ejercicio presupuestal</t>
  </si>
  <si>
    <t>No. de reuniones dela Comisión del Sistema de Gestión de la Calidad</t>
  </si>
  <si>
    <t>No. de Procesos del SGC elaborados</t>
  </si>
  <si>
    <t>No. de circulares emitidas por la SUL</t>
  </si>
  <si>
    <t>No. de horas de capacitación para el personal de mandos medios de la Unidad</t>
  </si>
  <si>
    <t>No. de Contratos elaborados de servicios que ofrece la OSUL</t>
  </si>
  <si>
    <t>No. de procedimientos de adjudicación asignados por el Comité de la Unidad Lerma (CL)</t>
  </si>
  <si>
    <t>No. de solicitudes de acceso a la información respondidas</t>
  </si>
  <si>
    <t>No. de tramites diversos realizados en apoyo a los miembros de la comunidad universitaria (oficios SUL)</t>
  </si>
  <si>
    <t>No. de participaciones en Juntas Administrativas</t>
  </si>
  <si>
    <t>SECRETARÍA DE UNIDAD</t>
  </si>
  <si>
    <t>CONCEPTO</t>
  </si>
  <si>
    <t>Secretaría de Unidad</t>
  </si>
  <si>
    <t>REINSCRITOS POR LICENCIATURA, TRIMESTRE, GÉNERO</t>
  </si>
  <si>
    <t xml:space="preserve">CREDENCIALES EMITIDAS POR GÉNERO </t>
  </si>
  <si>
    <t xml:space="preserve">CREDENCIALES </t>
  </si>
  <si>
    <t xml:space="preserve">HOMBRES </t>
  </si>
  <si>
    <t xml:space="preserve">MUJERES </t>
  </si>
  <si>
    <t xml:space="preserve">TOTALES </t>
  </si>
  <si>
    <t xml:space="preserve">REPOSICIONES ALUMNOS  </t>
  </si>
  <si>
    <t xml:space="preserve">ALUMNOS NUEVO INGRESO </t>
  </si>
  <si>
    <t>TRABAJADORES</t>
  </si>
  <si>
    <t xml:space="preserve">TRÁMITES GESTIONADOS  POR GÉNERO </t>
  </si>
  <si>
    <t xml:space="preserve">TIPO DE TRAMITE </t>
  </si>
  <si>
    <t>Certificados</t>
  </si>
  <si>
    <t xml:space="preserve">Títulos </t>
  </si>
  <si>
    <t>SERVICIOS ESCOLARES</t>
  </si>
  <si>
    <t>Servicios Escolares</t>
  </si>
  <si>
    <t>Editorial</t>
  </si>
  <si>
    <t>SERVICIOS DE APOYO DOCUMENTAL</t>
  </si>
  <si>
    <t>CONCEPTO / SERVICIO</t>
  </si>
  <si>
    <t>Apoyo documental</t>
  </si>
  <si>
    <t>CO.L.CBI.b.002.13</t>
  </si>
  <si>
    <t>CO.L.CBI.c.001.13</t>
  </si>
  <si>
    <t>CO.L.CBS.a.002.12</t>
  </si>
  <si>
    <t>CO.L.CBS.a.002.13</t>
  </si>
  <si>
    <t>CO.L.CBS.a.001.12</t>
  </si>
  <si>
    <t>CO.L.CBS.c.001.13</t>
  </si>
  <si>
    <t>CO.L.CSH.c.003.13</t>
  </si>
  <si>
    <t>CO.L.CSH.c.005.13</t>
  </si>
  <si>
    <t>CO.L.CSH.c.004.13</t>
  </si>
  <si>
    <t>CO.L.CSH.c.001.13</t>
  </si>
  <si>
    <t>CO.L.CSH.c.002.13</t>
  </si>
  <si>
    <t>cdb/024.12</t>
  </si>
  <si>
    <t>CDB/007.13</t>
  </si>
  <si>
    <t>CDB/006.13</t>
  </si>
  <si>
    <t>CDB/025.12</t>
  </si>
  <si>
    <t>CO.CS/014.13</t>
  </si>
  <si>
    <t>CS.023.13</t>
  </si>
  <si>
    <t>CS.021.13</t>
  </si>
  <si>
    <t>CS.020.13</t>
  </si>
  <si>
    <t>CS.017.13</t>
  </si>
  <si>
    <t>CS.022.13</t>
  </si>
  <si>
    <t>CLAVE</t>
  </si>
  <si>
    <t>Interno/Externo</t>
  </si>
  <si>
    <t>Interno</t>
  </si>
  <si>
    <t>Divisional / Interdivisional</t>
  </si>
  <si>
    <t>Interdivisional</t>
  </si>
  <si>
    <t>Externo</t>
  </si>
  <si>
    <t xml:space="preserve">Divisional   </t>
  </si>
  <si>
    <t>Divisional</t>
  </si>
  <si>
    <t>Conservación del jaguar y otros felinos en la Reserva de la Biósfera La Encrucijada y en el Sistema Estuarino Puerto Arista</t>
  </si>
  <si>
    <t xml:space="preserve">Interno </t>
  </si>
  <si>
    <t>N° Consec.</t>
  </si>
  <si>
    <t>Contraparte</t>
  </si>
  <si>
    <t>Objeto</t>
  </si>
  <si>
    <t>Área a que pertenece</t>
  </si>
  <si>
    <t>Monto del convenio</t>
  </si>
  <si>
    <t>B. UAM</t>
  </si>
  <si>
    <t>Indirectos</t>
  </si>
  <si>
    <t>Fecha de Firma</t>
  </si>
  <si>
    <t>Sello Jurídico</t>
  </si>
  <si>
    <t>CANTAB Tecnología, S. de R.L. de C.V.</t>
  </si>
  <si>
    <t>“LA UAM-L” se compromete a realizar para “LA EMPRESA”, las actividades de investigación relacionadas con el proyecto denominado “Desarrollo de sistema de entrenamiento en realidad virtual para disminución del índice de acoso escolar”, conforme a las condiciones establecidas en el Anexo Único</t>
  </si>
  <si>
    <t>División de Ciencias Básicas y de Ingeniería</t>
  </si>
  <si>
    <t>Universidad Mexiquense del Bicentenario</t>
  </si>
  <si>
    <t>La colaboración entre “LAS PARTES” en los campos de la docencia, la investigación y la preservación y difusión de la cultura, a fin de realizar conjuntamente actividades académicas, científicas y culturales, en áreas de interés común.</t>
  </si>
  <si>
    <t>No aplica</t>
  </si>
  <si>
    <t>Sin sello</t>
  </si>
  <si>
    <t>Consejo Mexiquense de Ciencia y Tecnología</t>
  </si>
  <si>
    <t>Realización por parte de la UAM Lerma, de las siguientes actividades:</t>
  </si>
  <si>
    <t>Coordinación de Desarrollo Académico</t>
  </si>
  <si>
    <t>Mtro. Pedro Puerta Huerta</t>
  </si>
  <si>
    <t>a) “Espacio Mexiquense de Ciencia y Tecnología 2016” orientado a la divulgación de la ciencia y la tecnología, que se llevará a cabo en dos sedes, la primera en el Municipio de Tlalnepantla y la segunda en el Municipio de Ecatepec.</t>
  </si>
  <si>
    <t>b) Las actividades complementarias que se llevarán a cabo en el marco de la entrega del Premio a Jóvenes Inventores e Innovadores del Estado de México 2016.</t>
  </si>
  <si>
    <t>c) Las actividades complementarias que se llevarán a cabo en el marco de la “Feria de Ciencias e Ingenierías del Estado de México 2016”.</t>
  </si>
  <si>
    <t>Instituto Tecnológico de Toluca</t>
  </si>
  <si>
    <t>“LAS PARTES” acuerdan realizar actividades conjuntas de investigación y coadyuvar a la formación de recursos humanos a nivel licenciatura y posgrado, así como promover la integración científica y tecnológica de ambas instituciones lo cual se realizará por medio del proyecto denominado “TRATAMIENTO BIOLÓGICO Y FISICOQUÍMICO DE EFLUENTES INDUSTRIALES”.</t>
  </si>
  <si>
    <t>Modificar el lugar de realización del Espacio Mexiquense de Ciencia y Tecnología en el Municipio de Ecatepec, agregar el lugar de realización de la ceremonia de entrega del Premio a Jóvenes Inventores e Innovadores del Estado de México y el lugar de realización de los talleres a beneficiarios del Premio a Jóvenes Inventores e Innovadores del Estado de México; así como modificar el cronograma para la impartición de dichos talleres y agregar el lugar de realización de las actividades complementarias de la Feria de Ciencias e Ingenierías del Estado de México.</t>
  </si>
  <si>
    <t>Las modificaciones están vigentes desde el</t>
  </si>
  <si>
    <t>Secretaría del Trabajo y Previsión Social</t>
  </si>
  <si>
    <t>La UAM Lerma se obliga a desarrollar la Evaluación en materia de Diseño del Programa “E003 Ejecución a Nivel Nacional de los Programas y acciones de la Política Laboral”, apegándose justa, exacta y cabalmente a lo establecido en el Anexo Técnico.</t>
  </si>
  <si>
    <t>División de Ciencias Sociales y Humanidades</t>
  </si>
  <si>
    <t>Establecer las bases y mecanismos operativos entre “LAS PARTES”, con el propósito de formular los programas de trabajo para desarrollar las siguientes actividades conjuntas en materia de atención a víctimas y ofendidos del delito, violencia de género y protección de los derechos humanos:</t>
  </si>
  <si>
    <t>a) Diseñar y organizar programas de formación y actualización sobre la atención a víctimas y ofendidos del delito, así como la realización de estudios e investigaciones en materia de violencia de género.</t>
  </si>
  <si>
    <t>b) Desarrollar e implementar instrumentos científico-metodológicos que coadyuven tanto a la atención de las víctimas y ofendidos del delito, como a las violaciones a los derechos humanos en el Estado de México, y prioricen la protección y ejercicio pleno de las garantías constitucionales y los derechos humanos.</t>
  </si>
  <si>
    <t>c) Crear equipos mixtos de trabajo para el estudio, diseño, implementación y evaluación de políticas públicas en materia de género, atención a víctimas y ofendidos del delito y protección de los derechos humanos.</t>
  </si>
  <si>
    <t>d) Promover entre la comunidad universitaria, los servicios de atención psicológica, jurídica y sanitaria que proporciona la Comisión Ejecutiva Estatal de Atención a Víctimas, mediante la difusión de propaganda, instalación de módulos informativos y cualquier otro mecanismo que favorezca dicha actividad.</t>
  </si>
  <si>
    <t>e) Difundir el conocimiento acerca de los derechos de las víctimas y ofendidos del delito.</t>
  </si>
  <si>
    <t>f) Las demás que resulten de interés para “LAS PARTES”, en el ámbito de sus funciones institucionales.</t>
  </si>
  <si>
    <t>Establecer las condiciones a las que se sujeta el apoyo económico que otorga “EL COMECYT” a favor de “LA UAM LERMA”, para realizar el evento denominado Primer encuentro activo de jóvenes ficólogos y III Reunión de la Sociedad Mexicana de Ficología.</t>
  </si>
  <si>
    <t>División de Ciencias Biológicas y de la Salud</t>
  </si>
  <si>
    <t>Establecer las condiciones a las que se sujeta el apoyo económico que otorga “EL COMECYT” a favor de “LA UAM LERMA”, para la realización de una estancia de investigación científica y/o tecnológica en el periodo que comprende del 01 de octubre de 2016 al 31 de julio de 2017 y conforme a las condiciones establecidas en el ANEXO 1</t>
  </si>
  <si>
    <t>9-16 y 17-19</t>
  </si>
  <si>
    <t>CBIL.03.17</t>
  </si>
  <si>
    <t>Leonarda María Flores Guitiérrez</t>
  </si>
  <si>
    <t>De-a</t>
  </si>
  <si>
    <t>TOTALES</t>
  </si>
  <si>
    <t>TRANSFERENCIAS ENTRE DIVISIONES, RECTORÍA Y SECRETARÍA DE UNIDAD</t>
  </si>
  <si>
    <t>OTRAS*</t>
  </si>
  <si>
    <t>* Considera transferencias Rectoría Genral y demás organos de la institución</t>
  </si>
  <si>
    <t>* Entre rubros UAM-Lerma</t>
  </si>
  <si>
    <t>Alumnos en Servicio Social</t>
  </si>
  <si>
    <t>TIPO DE INSTITUCIÓN</t>
  </si>
  <si>
    <t>Del total, indicar cuántos son:</t>
  </si>
  <si>
    <t>PÚBLICO</t>
  </si>
  <si>
    <t>PRIVADO</t>
  </si>
  <si>
    <t>SOCIAL</t>
  </si>
  <si>
    <t>EN LA UAM</t>
  </si>
  <si>
    <t>Lic. En Políticas Públicas</t>
  </si>
  <si>
    <t>Lic. en Ingeniería en Recursos Hídricos</t>
  </si>
  <si>
    <t>Lic. En Biología Ambiental</t>
  </si>
  <si>
    <t>Coordinación de Vinculación, Oficina de Apoyo a la Bolsa de Trabajo</t>
  </si>
  <si>
    <t>Alumnos en Práctica Profesional</t>
  </si>
  <si>
    <t>Matrícula Educación Media Superior</t>
  </si>
  <si>
    <t>Demanda-Ingreso Educación Superior</t>
  </si>
  <si>
    <t>Planes de Estudio</t>
  </si>
  <si>
    <t>Admisión / Aspirantes por sexo</t>
  </si>
  <si>
    <t>Perfil Socioeconómico (Admisión)</t>
  </si>
  <si>
    <t>Primer Ingreso / Admisión por sexo</t>
  </si>
  <si>
    <t>OSORIO GOMEZ DANIEL</t>
  </si>
  <si>
    <t>BECAS</t>
  </si>
  <si>
    <t>SERVICIO SOCIAL</t>
  </si>
  <si>
    <t>Plazas Académicas con Contratación Definitiva</t>
  </si>
  <si>
    <t xml:space="preserve"> </t>
  </si>
  <si>
    <t>Plazas por División y Departamento</t>
  </si>
  <si>
    <t>Plazas Definitivas Histórico</t>
  </si>
  <si>
    <t>Profesores Definitivos / Categoria</t>
  </si>
  <si>
    <t>Porfesores Definitivos / Grado Académico</t>
  </si>
  <si>
    <t>Profesores Definitivos por Género</t>
  </si>
  <si>
    <t>Profesores Visitantes</t>
  </si>
  <si>
    <t>Profesores bajo Acuerdo Rector General 11/2015</t>
  </si>
  <si>
    <t>Ocupación de Plazas Académicas</t>
  </si>
  <si>
    <t>PERSONAL ACADÉMICO</t>
  </si>
  <si>
    <t>SNI</t>
  </si>
  <si>
    <t xml:space="preserve">Municipio </t>
  </si>
  <si>
    <t>Institución</t>
  </si>
  <si>
    <t>PTC</t>
  </si>
  <si>
    <t>Doctorado/PTC</t>
  </si>
  <si>
    <t>SNI/PTC</t>
  </si>
  <si>
    <t>Nivel 1</t>
  </si>
  <si>
    <t>Nivel 2</t>
  </si>
  <si>
    <t>Nivel 3</t>
  </si>
  <si>
    <t>Candidato</t>
  </si>
  <si>
    <t>PRODEP/PTC</t>
  </si>
  <si>
    <t>Perfil Deseable</t>
  </si>
  <si>
    <t>Als-Act / PTC</t>
  </si>
  <si>
    <t>Als Activos</t>
  </si>
  <si>
    <t>% Titulación</t>
  </si>
  <si>
    <t xml:space="preserve">Egresados </t>
  </si>
  <si>
    <t>Titulados</t>
  </si>
  <si>
    <t>Huixquilucan</t>
  </si>
  <si>
    <t>Tecnologico de Estudios Superiores de Huixquilucan (TES-H)</t>
  </si>
  <si>
    <t>Universidad Mexiquense del Bicentenario (UMB-H)</t>
  </si>
  <si>
    <t>Universidad Autónoma Metropolitana (UAM-L)</t>
  </si>
  <si>
    <t>Universidad Mexiquense del Bicentenario (UMB-L)</t>
  </si>
  <si>
    <t>Universidad Tecnológica del Valle de Toluca (UTVT)</t>
  </si>
  <si>
    <t>Metepec</t>
  </si>
  <si>
    <t>Instituto Tecnológico de Toluca (ITT)</t>
  </si>
  <si>
    <t>Ocoyoacac</t>
  </si>
  <si>
    <t>Universidad Estatal del Valle de Toluca (UEVT)</t>
  </si>
  <si>
    <t>Tianguistenco</t>
  </si>
  <si>
    <t>Tecnologico de Estudios Superiores de Tianguistenco (TEST)</t>
  </si>
  <si>
    <t>Universidad Autónoma del Estado de México (UAEM-UAP-T)</t>
  </si>
  <si>
    <t>Toluca</t>
  </si>
  <si>
    <t>Universidad Autónoma del Estado de México (UAEM)</t>
  </si>
  <si>
    <t>Universidad  Pedagógica Nacional Unidad 151 (UPN-151)</t>
  </si>
  <si>
    <t>Xalatlaco</t>
  </si>
  <si>
    <t>Universidad Mexiquense del Bicentenario (UMB-X)</t>
  </si>
  <si>
    <t>UAEM</t>
  </si>
  <si>
    <t>UAEM-UAP-T</t>
  </si>
  <si>
    <t xml:space="preserve">UAEM  </t>
  </si>
  <si>
    <t>UTVT</t>
  </si>
  <si>
    <t>TEST</t>
  </si>
  <si>
    <t>ITT</t>
  </si>
  <si>
    <t>UPN-151</t>
  </si>
  <si>
    <t>Alumnos/PTC</t>
  </si>
  <si>
    <t>UEVT</t>
  </si>
  <si>
    <t>TES-H</t>
  </si>
  <si>
    <t>UAM LERMA EN EL ENTORNO</t>
  </si>
  <si>
    <t>Indicadores comparativos</t>
  </si>
  <si>
    <t>Ingresos por apoyos externos (División)</t>
  </si>
  <si>
    <t>PUNTAJE MÍNIMO Y PROMEDIO DE CORTE POR PLAN DE ESTUDIOS</t>
  </si>
  <si>
    <t>Puntaje mínimo y promedio de corte</t>
  </si>
  <si>
    <t>Mtra. Ana Carolina  Robles Salvador</t>
  </si>
  <si>
    <t>Unidad de Procedencia</t>
  </si>
  <si>
    <t>% de Plazas Académicas con Contratación Definitiva</t>
  </si>
  <si>
    <t xml:space="preserve">Alumnos Activos / Plaza TC </t>
  </si>
  <si>
    <t>Horas Frente a Grupo impartidas por Plaza* (Incluye Acuerdo RG)</t>
  </si>
  <si>
    <t>Calificaciones por Plaza* (Incluye Acuerdo RG)</t>
  </si>
  <si>
    <t xml:space="preserve">PERSONAL ACADÉMICO CON RECONOCIMIENTO (PERFIL DESEABLE VIGENTE PRODEP; SIN, a diciembre) </t>
  </si>
  <si>
    <t>* Estos servicios se cuentan por usuario atendido, que en algunos casos se repite.
** Los equipos son de futbol, voleibol y basquetbol, en  rama varonil y femenil</t>
  </si>
  <si>
    <t>Fundación Tláloc: Incidencia en políticas públicas desde la sociedad civil</t>
  </si>
  <si>
    <t>Subtotal</t>
  </si>
  <si>
    <t>Bajas Acumulado</t>
  </si>
  <si>
    <t>Bajas en licenciatura</t>
  </si>
  <si>
    <t>Titulación en licenciatura</t>
  </si>
  <si>
    <t>Dictamen (publicación)</t>
  </si>
  <si>
    <t>PROCEDENCIA</t>
  </si>
  <si>
    <t>PUNTAJE MÁS RECIENTE</t>
  </si>
  <si>
    <t>2017-2018</t>
  </si>
  <si>
    <t>2015-2016
2017-2021</t>
  </si>
  <si>
    <t>2017-2020</t>
  </si>
  <si>
    <t>DIAZ RAMIREZ MAYRA</t>
  </si>
  <si>
    <t>2014-2016
2017-2020</t>
  </si>
  <si>
    <t>2012-2015
2016-2017</t>
  </si>
  <si>
    <t>2017-2021</t>
  </si>
  <si>
    <t>2013-2016
2017-2021</t>
  </si>
  <si>
    <t>DÍAZ GUTIÉRREZ CARLOS EDUARDO</t>
  </si>
  <si>
    <t>ING.007.17</t>
  </si>
  <si>
    <t>MENDOZA RESÉNDIZ ALEJANDRO</t>
  </si>
  <si>
    <t>ING.005.17</t>
  </si>
  <si>
    <t>VILLAVICENCIO PULIDO JOSÉ GEISER</t>
  </si>
  <si>
    <t>EC.L.CBI.b.002.17</t>
  </si>
  <si>
    <t>EC.L.CSH.b.001.17</t>
  </si>
  <si>
    <t>Díaz Gutiérrez Carlos Eduardo</t>
  </si>
  <si>
    <t>Mendoza Reséndiz Alejandro</t>
  </si>
  <si>
    <t>CO.L.CSH.b.001.17</t>
  </si>
  <si>
    <t>Detalle de Convenios</t>
  </si>
  <si>
    <t>INSCRIPCIÓN PRIMER INGRESO A LICENCIATURA</t>
  </si>
  <si>
    <t>INVESTIGACIÓN</t>
  </si>
  <si>
    <t>Universidad Tecnológica del Valle de Toluca</t>
  </si>
  <si>
    <t>La colaboración entre "LAS PARTES" en los campos de la docencia, la investigación y la preservación y difusión de la cultura, a fin de realizar conjuntamente actividades académicas, científicas y culturales, en áreas de interés común</t>
  </si>
  <si>
    <t>Universidad Autónoma del Estado de México</t>
  </si>
  <si>
    <t>SD</t>
  </si>
  <si>
    <t>Total de asistentes</t>
  </si>
  <si>
    <t>Tipo de Documento</t>
  </si>
  <si>
    <t>Fuente: Coordinación de Sistemas Escolares, UAM-L</t>
  </si>
  <si>
    <t>Fuente: Coordinación de Recurso Materiales, UAM-L</t>
  </si>
  <si>
    <t>Fuente: Coordinación de Recursos Humanos, UAM-L</t>
  </si>
  <si>
    <t>Fuente: Coordinación de Infraestructura y Gestión Ambiental</t>
  </si>
  <si>
    <t>2016-2017</t>
  </si>
  <si>
    <t>ICT</t>
  </si>
  <si>
    <t>PB</t>
  </si>
  <si>
    <t>Aprobación de la formulación del Plan y Programas de Estudio de la Licenciatura en Ingeniería en Sistemas Mecatrónicos Industriales, y remisión de los mismos al Consejo Académico para su dictaminación y armonización.</t>
  </si>
  <si>
    <t>61.3</t>
  </si>
  <si>
    <t>Lineamientos para la Formulación, Presentación y Evaluación de los Proyectos de Integración, de la División de Ciencias Básicas e Ingeniería</t>
  </si>
  <si>
    <t>61.4</t>
  </si>
  <si>
    <t>Lineamientos para la Especificación de los Contenidos y Requerimientos Mínimos de las Aulas Virtuales en Apoyo a las UEA de la División de Ciencias Básicas e Ingeniería</t>
  </si>
  <si>
    <t>61.5</t>
  </si>
  <si>
    <t>Lineamientos para la Solicitud de Cambio de Carrera, División o Unidad de la División de Ciencias Básicas e Ingeniería</t>
  </si>
  <si>
    <t>61.6</t>
  </si>
  <si>
    <t>Lineamientos para la Presentación y Recepción del Plan e Informe Anual de Actividades Académicas del Personal Académico de la División de Ciencias Básicas e Ingeniería</t>
  </si>
  <si>
    <t>61.7</t>
  </si>
  <si>
    <t>Criterios para la Planeación del Presupuesto de Ingresos y Egresos de la División de Ciencias Básicas e Ingeniería</t>
  </si>
  <si>
    <t>Dra. Sarai Velázquez Peña</t>
  </si>
  <si>
    <t>31-mzo-18</t>
  </si>
  <si>
    <t>64.8</t>
  </si>
  <si>
    <t>Plan de Desarrollo de la División de Ciencias Básicas e Ingeniería para el periodo 2017-2024</t>
  </si>
  <si>
    <t>prórroga de vigencia</t>
  </si>
  <si>
    <t>Dr. Von Bülow Philip</t>
  </si>
  <si>
    <t>Dr. Hernández Zapata Ernesto</t>
  </si>
  <si>
    <t>Dr. Mendoza Reséndiz Alejandro</t>
  </si>
  <si>
    <t>Dr. Reyes Mercado Yuri</t>
  </si>
  <si>
    <t>Dr. López Maldonado Guillero</t>
  </si>
  <si>
    <t>Dr. Pérez Martínez Francisco</t>
  </si>
  <si>
    <t>Dra. Silva López Rafaela Blanca</t>
  </si>
  <si>
    <t>Mtro. Puerta Huerta José Pedro Antonio</t>
  </si>
  <si>
    <t>Dra. Domínguez Mariani Eloisa</t>
  </si>
  <si>
    <t>Dr. Jardón Valadez Héctor Eduardo</t>
  </si>
  <si>
    <t>Maestría y Doctorado en Ciencias e Ingeniería</t>
  </si>
  <si>
    <t>Aprobación de la Propuesta y Justificación para la Formulación del Plan de Estudios de la Maestría y Doctorado en Ciencias e Ingeniería, y de su remisión al Consejo Académico para su dictaminación y armonización. De conformidad con el Dictamen que presentó la Comisión de Planes y Programas de Estudio.</t>
  </si>
  <si>
    <t>Dr. Reyes Gutiérrez Lázaro Raymundo</t>
  </si>
  <si>
    <t>01.17.4</t>
  </si>
  <si>
    <t>Criterios para la presentación y entrega de la distribución de coeficientes de participación y horas frente a grupo del personal académico en la Licenciatura de Biología Ambiental de la División de Ciencias Biológicas y de la Salud, Unidad Lerma 2017</t>
  </si>
  <si>
    <t>Dr. Daniel Osorio Gómez</t>
  </si>
  <si>
    <t>01.17.8</t>
  </si>
  <si>
    <t>Caracterización de películas Hibridas, polímeros/arcilla obtenidas a partir de mezclas físicas</t>
  </si>
  <si>
    <t>30-mzo-17</t>
  </si>
  <si>
    <t>02.17.3</t>
  </si>
  <si>
    <t>Criterios Particulares para el Otorgamiento de la Beca al Reconocimiento de la Carrera Docente de la División de Ciencias Biológicas y de la Salud, Unidad Lerma</t>
  </si>
  <si>
    <t>Caracterización metagenómica y Microbiológica de baterias asociadas a esponjas de filo porífea del Golfo de México</t>
  </si>
  <si>
    <t>Dr. José Felix Garrido</t>
  </si>
  <si>
    <t>02.17.5</t>
  </si>
  <si>
    <t>Catalogación, descripción y fotodocumentación de hongos macroscópicos en la zona de la Marquesa y Nevado de Toluca</t>
  </si>
  <si>
    <t>04.17.2</t>
  </si>
  <si>
    <t>05.17.3</t>
  </si>
  <si>
    <t>24-mzo-17</t>
  </si>
  <si>
    <t>Ecología de aves acuáticas migratorias en los humedales del centro de México</t>
  </si>
  <si>
    <t>6.17.3</t>
  </si>
  <si>
    <t xml:space="preserve">Divisional </t>
  </si>
  <si>
    <t>31-mzo-20</t>
  </si>
  <si>
    <t>Mtro. Heliot Zarza Villanueva</t>
  </si>
  <si>
    <t>Dr. Rurik Herman List Sánchez</t>
  </si>
  <si>
    <t>Dr. Marcos López Pérez</t>
  </si>
  <si>
    <t>Dra. Judith Jiménez Guzmán</t>
  </si>
  <si>
    <t>Dra. Mayra Díaz Ramírez</t>
  </si>
  <si>
    <t>Mtro. Rubén Gutiérrez Garza</t>
  </si>
  <si>
    <t>Arte y Humanidades</t>
  </si>
  <si>
    <t xml:space="preserve">Dr. Santiago Alonso Palmas Pérez </t>
  </si>
  <si>
    <t>02-mzo-17</t>
  </si>
  <si>
    <t>Alcance y eficacia de las redes académicas del PROMEP: el caso de la Universidad Autónoma Metropolitana</t>
  </si>
  <si>
    <t>03-mzo-17</t>
  </si>
  <si>
    <t>03-mzo-19</t>
  </si>
  <si>
    <t>01-mzo-18</t>
  </si>
  <si>
    <t xml:space="preserve">Maestría y Doctorado en Ciencias Sociales </t>
  </si>
  <si>
    <t>28-mzo-17</t>
  </si>
  <si>
    <t>Aprobación del Dictamen que presenta la Comisión de Planes y Programas de Estudio, respecto a la propuesta inicial de creación del Plan de Estudios de la Maestría y Doctorado en Ciencias Sociales que se impartirá en la Unidad Lerma</t>
  </si>
  <si>
    <t xml:space="preserve">Escenarios post desastre </t>
  </si>
  <si>
    <t>29-mzo-17</t>
  </si>
  <si>
    <t>19-mzo-18</t>
  </si>
  <si>
    <t>Tecnologías digitales en escuelas primarias del municipio de Lerma, Estado de México</t>
  </si>
  <si>
    <t>Dr. Óscar Enrique Hernández Razo</t>
  </si>
  <si>
    <t>29-mzo-19</t>
  </si>
  <si>
    <t>Intercambio político en las políticas públicas</t>
  </si>
  <si>
    <t>29-mzo-18</t>
  </si>
  <si>
    <t>Comisión de Revalidación, Establecimiento de Equivalencias y Acreditación de Estudios</t>
  </si>
  <si>
    <t>Comisión encargada de analizar, evaluar y dictaminar los Cursos de Actualización</t>
  </si>
  <si>
    <t>La gastronomía tradicional como herramienta de desarrollo territorial sustentable: El caso de la Barbacoa Mexiquense</t>
  </si>
  <si>
    <t>Lineamientos para la presentación de la solicitud, análisis, informe y evaluación del periodo sabático del personal académico de la División de Ciencias Sociales y Humanidades, Unidad Lerma</t>
  </si>
  <si>
    <t>Dominios, públicos y acceso. Una arqueología del acceso</t>
  </si>
  <si>
    <t>Dra. Paz Sastre Dominguez</t>
  </si>
  <si>
    <t>Identificación de necesidades educativas y tecnológicas de adultos con baj escolaridad en el Municipio de Lerma de Villada, Estado de México</t>
  </si>
  <si>
    <t>Dr. Santiago Alonso Palmas Pérez</t>
  </si>
  <si>
    <t>Creación de Experiencias Interactivas audiovisuales</t>
  </si>
  <si>
    <t>Dra. María Gabriela Martpinez Tiburcio</t>
  </si>
  <si>
    <t>Dra. Eva Raquel Guereca Torres</t>
  </si>
  <si>
    <t>Mtro. Carlos Gabriel Chávez Becker</t>
  </si>
  <si>
    <t xml:space="preserve">Dr. Natal Alejandro Martínez González </t>
  </si>
  <si>
    <t>Dr. José Javier De la Rosa Rodríguez</t>
  </si>
  <si>
    <t>Dr. Ryszard Edward Rozga Luter</t>
  </si>
  <si>
    <t xml:space="preserve">Dr. Rodrigo Rosales González </t>
  </si>
  <si>
    <t xml:space="preserve">Dr. Hugo Solís García </t>
  </si>
  <si>
    <t>Dra. Luz María Sánchez Cardona
Dr. Hugo Solís García
Dr. Manuel Rocha Iturbide</t>
  </si>
  <si>
    <t>Dra. Sofía García Yagüe</t>
  </si>
  <si>
    <t>Fuente: Acuerdos de los Consejos Divisionales (DCBI, DCBS y DCSH), UAM Lerma</t>
  </si>
  <si>
    <t>Implementación de políticas públicas desde la gobernanza: el caso de la cuenca Lerma-Chapala, 1997-2017</t>
  </si>
  <si>
    <t>Dr. Javier de la Rosa Rodríguez</t>
  </si>
  <si>
    <t>Promoción, difusión y preservación de la cultura y las artes</t>
  </si>
  <si>
    <t>Modalidades particulares para otorgar el Premio a las Áreas de Investigación 2017</t>
  </si>
  <si>
    <t>Propuesta</t>
  </si>
  <si>
    <t>Aprobación del proyecto de reforma al artículo 18, fracción VII, inciso b), del Reglamento de Estudios Superiores, y de su presentación al Colegio Académico</t>
  </si>
  <si>
    <t>Procesos Soportados por Internet</t>
  </si>
  <si>
    <t>arpobación</t>
  </si>
  <si>
    <t>57.5.1</t>
  </si>
  <si>
    <t>Criterios para la dictaminación y Armonización de las Propuestas de Creación, Modificación y Adecuaciones de Planes y Programas de Estudio de Licenciatura de la Unidad Lerma</t>
  </si>
  <si>
    <t>60.3.1</t>
  </si>
  <si>
    <t>Aprobación del Dictamen presentado por la Comisión de Planes y Porgramas de Estudio, con relación a la Propuesta Inicial de Creación del Plan de Estudios de la Maestría y Doctorado en Ciencias Sociales, de la División de Ciencias Sociales y Humanidades, y remisión de la propuesta al Colegio Académico para su análisis y eventual autorización</t>
  </si>
  <si>
    <t>Aprobación del dictamen presentado por la Comisión de Planes y Programas de Estudio, con relación a la propuesta de creación del Plan y Programas de Estudio de la Licenciatura en Ciencia y Tecnología de Alimentos, de la División de Ciencias Biológicas y de la Salud, y remisión de la propuesta al Colegio Académico para su análisis y eventual autorización</t>
  </si>
  <si>
    <t>Comisión encargada de elaborar las políticas operativas de docencia de la Unidad Lerma</t>
  </si>
  <si>
    <t>Comisión encargada de dictaminar sobre el Otrogamiento del Premio a las Áreas de Investigación 2017</t>
  </si>
  <si>
    <t>Comisión encargada de Evaluar los Avances del Plan de Desarrollo de la Unidad Lerma y proponer, en su caso, ajustes al mismo</t>
  </si>
  <si>
    <t>Premio a las Áreas de Investigación</t>
  </si>
  <si>
    <t>Área de Investigación</t>
  </si>
  <si>
    <t>Fuente: Oficina Técnica del Consejo Académico, UAM Lerma</t>
  </si>
  <si>
    <t>Ciencia y Tecnología de  Alimentos ( antes Ciencias Agroalimentarias)</t>
  </si>
  <si>
    <t>Aprobación de la propuesta de los consejos académicos de las unidades Cuajimalpa, Iztapalapa, Lerma y Xochimilco, consistente en la modificación al plan y los programas de estudio del Doctorado en Ciencias Biológicas y de la Salud, para incorporar a la Unidad Lerma en su administración, impartición y desarrollo. 
La modificación del Doctorado entrará en vigor en el Trimestre 2017-O</t>
  </si>
  <si>
    <t>24-mzo-2017</t>
  </si>
  <si>
    <t>Aprobación de la propuesta del Consejo Académico de la Unidad Lerma, consistente en la creación del plan y los programas de estudio de la Licenciatura en Psicología Biomédica
El inicio de la Licenciatura entrará en vigor en el Trimestre 2017-O</t>
  </si>
  <si>
    <t>Aprobación de la propuesta del Consejo Académico de la Unidad Lerma, consistente en la creación del plan y los programas de estudio de la Licenciatura en Educación y Tecnologías Digitales
El inicio de la Licenciatura entrará en vigor en el Trimestre 2018-P</t>
  </si>
  <si>
    <t>Estado 2017</t>
  </si>
  <si>
    <t>17-I</t>
  </si>
  <si>
    <t>Asignadas 2017</t>
  </si>
  <si>
    <t>Pagadas 2017</t>
  </si>
  <si>
    <t>Dra. Lidia Ivonne Blasquez Martínez</t>
  </si>
  <si>
    <t>Dr. Alejandro Natal Martínez González
Mtro. Carlos Chávez Becker
Dra. Eva Raquel Güereca Torres
Dra. María Gabriela Tiburcio Martínez
Dra. Lidia Ivonne Blasquez Martínez</t>
  </si>
  <si>
    <t>Área de Investigación en Biología de la Conservación (DCBS)</t>
  </si>
  <si>
    <t>Área de Investigación Política Pública, Economía, Sociedad y Territorio (DCSH)</t>
  </si>
  <si>
    <t>Área de Investigación Sistemas de Información y Ciencias Computacionales (Inter Departamental) (DCBI)</t>
  </si>
  <si>
    <t>Área de Investigación de Procesos Sociales, Políticos e Instituciones (DCSH)</t>
  </si>
  <si>
    <t>Área de Investigación Fisiología Integrativa y de Sistemas (DCBS)</t>
  </si>
  <si>
    <t>Área de Investigación de Biociencia y Biotecnología Agroalimentaria (DCBS)</t>
  </si>
  <si>
    <t>Área de Investigación Práctica como investigación en las artes, transdisciplina y sonido (DCSH)</t>
  </si>
  <si>
    <t>.</t>
  </si>
  <si>
    <t>Aprobación de la propuesta de Modificación del Plan y Programas de Estudio del Doctorado en Ciencias Biológicas y de la Salud, a fin de que sea enviada al Colegio Académico para los efectos de su competencia</t>
  </si>
  <si>
    <t>FUENTE: Coordinación de Sistemas Escolares, UAM Lerma</t>
  </si>
  <si>
    <t>Fuente: AGA</t>
  </si>
  <si>
    <t>FUENTE: AGA de Licenciatura - Dirección de Sistemas Escolares / Coordinación de Sistemas Escolares UAM Lerma</t>
  </si>
  <si>
    <t>FUENTE: Coordinación General de Información Institucional. Departamento de Admisión / Coordinación de Sistemas Escolares UAM Lerma</t>
  </si>
  <si>
    <t>Instituto Mexicano de Tecnología del Agua</t>
  </si>
  <si>
    <t>El IMTA y la UAM-L convienen llevar a cabo en forma conjunta un programa de cooperación consistente en la realización del servicio social o prácticas profesionales a efecto de coadyuvar en esta forma de acuerdo con las necesidades de el IMTA</t>
  </si>
  <si>
    <t xml:space="preserve">Coordinación de Vinculación </t>
  </si>
  <si>
    <t>La UAM-L se compromete a realizar para la empresa las actividades de investigación relacionadas con el proyecto denominado "Desarrollo de sistema de entrenamiento en realidad virtual para disminución del índice de acoso escolar: Fase II"</t>
  </si>
  <si>
    <t xml:space="preserve">División de Ciencias Básica e Ingeniería </t>
  </si>
  <si>
    <t>División de Ciencias Básicas e Ingeniería</t>
  </si>
  <si>
    <t>Centro EURE S. C.</t>
  </si>
  <si>
    <t>22-mzo-17</t>
  </si>
  <si>
    <t>22-mzo-21</t>
  </si>
  <si>
    <t>Ayuntamiento de Lerma</t>
  </si>
  <si>
    <t>Establecer las condiciones para que la UAM-L en colaboración con el Ayuntamiento realice actividades inherentes a la academia, investigación y preservación y difusión de la cultura, en la Casa de Cultura "Prof. Adrián Ortega Monroy"</t>
  </si>
  <si>
    <t>23-mzo-17</t>
  </si>
  <si>
    <t>27-mzo-17</t>
  </si>
  <si>
    <t>Establecer las especificaciones de la colaboración entre las partes para que la UAM L participe con diversas actividades en el marco del V Festival Cultural Martín Reolín Varejón organizado por el Ayuntamiento de Lerma</t>
  </si>
  <si>
    <t>07-mzo-17</t>
  </si>
  <si>
    <t>Establecer las condiciones  a las que se sujeta el apoyo económico que otorga el COMECYT a favor de la UAM-L para la realización de una estancia de investigación científica y/o tecnológica en el periodo que comprende del 05 de abril al 05 de mayo de 2017</t>
  </si>
  <si>
    <t>03.abr-18</t>
  </si>
  <si>
    <t>Centro de Bachillerato Tecnológico Industrial y de Servicios No. 203 "Gral. Ignacio Beteta Quintana"</t>
  </si>
  <si>
    <t>UNAM Instituto de Fisiología Celular; IPN CINVESTAV Departamento de Farmacología</t>
  </si>
  <si>
    <t>Apoyo mutuo de las partes para que su personal docente y/o investigador de cada una de ellas, pueda participar en las actividades de enseñanza de la otra parte, por lo que podrán ser convocados como profesores invitados. Los profesores invitados participarán en la enseñanza mediante la impartición de clases, cátedras, conferencias, seminarios y/o diplomados en las materias de su conocimiento y en particular en materia hídrica y ambiental</t>
  </si>
  <si>
    <t xml:space="preserve">Establecer las bases y mecanismos operativos entre las partes, para coordinar sus esfuerzos con el propósito de desarrollar acciones relativas a proyectos de investigación pura o remunerada, consultoría e intercambio académico; la impartición de cursos, talleres y diplomados para la capacitación y actualización de recursos humanos; la organización de eventos académicos, difusión de la cultura e investigación; servicio social y prácticas profesionales; la asesoría de proyectos de investigación terminales a nivel licenciatura y posgrado, de acuerdo con la normatividad aplicable y existente para cada una de las partes, así como en la elaboración de proyectos editoriales como resultado de la investigación conjunta siempre y cuando la información así lo permita </t>
  </si>
  <si>
    <t>Llevar a cabo en forma conjunta un programa de cooperación consistente en la realización del servicio social o prácticas profesionales de los alumnos o egresados de ambas instituciones, para coadyuvar de esta forma a alcanzar los objetivos y metas que a continuación se señalan:
a) Capacitación de los alumnos con motivo de la prestación de servicio social o prácticas profesionales, que podrán realizar con base en los programas o proyectos de servicio social que lleven a cabo conjuntamente ambas instituciones, en la inteligencia de que para los alumnos o egresados de la UAM-L los programas o proyectos deberán estar previamente aprobados por los órganos colegiados académicos</t>
  </si>
  <si>
    <t xml:space="preserve">Establecer las condiciones a las que se sujeta la realización conjunta de las actividades de investigación del Proyecto "OBETEEN-NEUROCOGNITIVE IMPACT OF JUVENILE OBESITY: EXPERIMENTAL AN CLINICAL APPROACHES", mismas que se realizarán en tres etapas de trabajo. </t>
  </si>
  <si>
    <t>Establecer las bases de colaboración entre las partes a fin de que los alumnos o egresados del plantel realicen Servicio Social en las instalaciones de la UAM-L, conforme a los planes, programas, proyectos y calendario de actividades aprobados por la División de Ciencias Básicas e Ingeniería</t>
  </si>
  <si>
    <t>Comisión Ejecutiva de Atención a Víctimas del Estado de México</t>
  </si>
  <si>
    <t>Colegio de Educación Profesional Técnica del Estado de México
Plantel Lerma</t>
  </si>
  <si>
    <t>Centro de Investigación y de Estudios Avanzados del Instituto Politécnico Nacional</t>
  </si>
  <si>
    <t>Dr. Derik Castillo Guajardo
Dr. José Cuauhtémoc Chávez Tovar
Dr. Rurik Hermann List Sánchez
Dra. Karla Pelz Serrano
Colaboradores
M. en C. Heliot Zarza Villanueva
Biol. Noe Flores Hernández</t>
  </si>
  <si>
    <t>Dra. Abigail Martínez Mendoza</t>
  </si>
  <si>
    <t xml:space="preserve">Procesos Sociales </t>
  </si>
  <si>
    <t>14-mzo-18</t>
  </si>
  <si>
    <t>04-0ct-17</t>
  </si>
  <si>
    <t>Sociedad civil y diversidad: El mocimiento LGBT, acción colectiva e incidencia</t>
  </si>
  <si>
    <t>Dr. Alejandro Natal Mertínez González</t>
  </si>
  <si>
    <t>Mtro. Edmar Olivares Sosa</t>
  </si>
  <si>
    <t>Gobernanza rural en México</t>
  </si>
  <si>
    <t>Participación cívica y política en la web 2.0</t>
  </si>
  <si>
    <t>Dra. Gladys Ortíz Genderson</t>
  </si>
  <si>
    <t>La contraloria social como instrumento de la rendición de cuentas en la administración pública estatal</t>
  </si>
  <si>
    <t>Dra. María Gabriela Martínez Tiburcio</t>
  </si>
  <si>
    <t>Estructura urbana, movilidad cotidiana y desigualdad: ¿el aislamiento espacial como factor de exclusión social?</t>
  </si>
  <si>
    <t xml:space="preserve">Dra. Ruth Pérez López </t>
  </si>
  <si>
    <t>21-0ct-16</t>
  </si>
  <si>
    <t>El análisis espacial en la formulación, implementación y evaluación de políticas públicas para la disminución de desigualdades sociales</t>
  </si>
  <si>
    <t>21-0ct-18</t>
  </si>
  <si>
    <t>[Re]conocimiento y [re]construcción del entorno. Prácticas sonoras y uso de tecnologías digitales para la vinculación de las comunidades con el espacio público</t>
  </si>
  <si>
    <t>Herramientas para el análisis de los procesos de implementación de políticas públicas con prespectiva de gobernanza</t>
  </si>
  <si>
    <t>Dr. José Javier de la Rosa Rodríguez</t>
  </si>
  <si>
    <t>11.17.4</t>
  </si>
  <si>
    <t>Criterios para la Presentación y Entrega de la Distribución de Coeficientes de Participación y Horas Frente a Grupo del Personal Académico en la Licenciatura en Psicología Biomédica de la División de Ciencias Biológicas y de la Salud, UAM Lerma</t>
  </si>
  <si>
    <t>11.17.3</t>
  </si>
  <si>
    <t xml:space="preserve">Modificación </t>
  </si>
  <si>
    <t>Modificación a los Lineamientos para Registro, Renovación, Terminación y Baja de Proyectos de Servicios Social, a realizarse en la División de Ciencias Biológicas y de la Salud, UAM Lerma</t>
  </si>
  <si>
    <t>Biofuncionalidad de potrínas y péptidos del suero de leche en micro y nanoemulsiones</t>
  </si>
  <si>
    <t>11.17.5</t>
  </si>
  <si>
    <t>Evaluación de las características reológicas, estructurales y nutrimentales de dispersiones coloidales complejas (batidos) elaborados a partir de almidón de trigo y proteínas de suero de leche cometidas a tratamiento térmico (horneo)</t>
  </si>
  <si>
    <t>Estrategias de alimentación basadas en forrajes de calidad y su efecto en la composición de ácidos grasos en leche de rumiantes</t>
  </si>
  <si>
    <t>Indicadores de integridad ecológica y salud ambiental para la cuenca del río Sonora. Análisis de los metales pesados en tejido de odonata (Insecta).</t>
  </si>
  <si>
    <t>11.17.6</t>
  </si>
  <si>
    <t>Programa de conservación de tortugas marinas Riviera Maya-Tulum</t>
  </si>
  <si>
    <t>Interacción y coexistencia entre depredadores similares con gran variación del tamaño corporal y dimorfismo sexual: Patrones poblacionales a gran escala y la importancia de los atributos individuales</t>
  </si>
  <si>
    <t>Bienestar animal, enriquecimiento ambiental y registro de la conducta de especies en cautiverio en el Zoologico de Chapultepec, "Alfonso L. Herrera", CDMX</t>
  </si>
  <si>
    <t>11.17.7</t>
  </si>
  <si>
    <t>12.17.3</t>
  </si>
  <si>
    <t>12.17.5</t>
  </si>
  <si>
    <t xml:space="preserve">Vigente </t>
  </si>
  <si>
    <t>10.17.5</t>
  </si>
  <si>
    <t>Lineamientos de la División de Ciencias Biológicas y de la Salud de la Unidad Lerma para el Programa de Movilidad de alumnos UAM y participantes de otras instituciones de Educación Superior</t>
  </si>
  <si>
    <t>Integración de la Comisión Específica encargada de analizar y dictaminar la propuesta inicial de creación de la Maestría y Doctorado en Ciencias e ingeniería de la División de Ciencias Básicas e Ingeniería, presentada por el Consejo Académico de la Unidad Lerma</t>
  </si>
  <si>
    <t>71.3</t>
  </si>
  <si>
    <t>69.10</t>
  </si>
  <si>
    <t>Lineamientos para la operación del Programa de Tutorías Académicas de la División de Ciencias Básicas e Ingeniería</t>
  </si>
  <si>
    <t>69.11</t>
  </si>
  <si>
    <t>Dictaminadoras divisionales al 31 de dic de 2017</t>
  </si>
  <si>
    <t>Área de Investigación de Biología de la Conservación, Departamento de Ciencias Ambientales, División de Ciencias Biológicas y de la Salud</t>
  </si>
  <si>
    <t>Conlegio Académico</t>
  </si>
  <si>
    <t>65.5.1</t>
  </si>
  <si>
    <t>Área de Investigación de Estudios de Arte, Ciencia y Tecnología (DCSH)</t>
  </si>
  <si>
    <t>Diseño y desarrollo de un sensor no invasivo para conteo de células sanguíneas (hemoglobina, leucocitos y plaquetas) y su implementación en el internet de las cosas (loT)</t>
  </si>
  <si>
    <t>Dr. Carlos Eduardo Díaz Gutiérrez</t>
  </si>
  <si>
    <t>Sistemas de Detección UWB (Ultra Wide-Band)</t>
  </si>
  <si>
    <t>Dr. Guillermo López Maldonado</t>
  </si>
  <si>
    <t>Dra. Mónica Francisca Benítez Dávila
Dra. Paz Sastre Domínguez
Dra. Claudia Mosqueda Gómez
Participante
Dr. Hugo Solis García</t>
  </si>
  <si>
    <t>Por definir</t>
  </si>
  <si>
    <t>Dra. Sarai Velazquez Peña</t>
  </si>
  <si>
    <t>ANTEPROYECTO DE PRESUPUESTO</t>
  </si>
  <si>
    <t>Sesion</t>
  </si>
  <si>
    <t>Aprobación del Anteproyecto de Presupuesto de Ingresos y Egresos de la División de Ciencias Básicas e Ingeniería para el 2018</t>
  </si>
  <si>
    <t>Criterios para el Cálculo del Índice de Desempeño para la Asignación de Grupos a Alumnos de Licenciatura de la División de Ciencias Básicas e Ingeniería</t>
  </si>
  <si>
    <t>07.17.3</t>
  </si>
  <si>
    <t>12.17.6</t>
  </si>
  <si>
    <t>Presentación del anteproyecto de presupuesto para el año 2018, de la División de Ciencias Biológicas y de la Salud</t>
  </si>
  <si>
    <t>Comisión encargada de Analizar, Evaluar y Dictaminar los Cursos de Actualización que se presentan al Consejo Divisional para su aprobación</t>
  </si>
  <si>
    <t>Informe parcial</t>
  </si>
  <si>
    <t xml:space="preserve"> 59.2
(Nota)</t>
  </si>
  <si>
    <t>informe parcial</t>
  </si>
  <si>
    <t>59.1
(Nota )</t>
  </si>
  <si>
    <t>59.3
(nota)</t>
  </si>
  <si>
    <t>59.4
(nota)</t>
  </si>
  <si>
    <t>59.5
(nota)</t>
  </si>
  <si>
    <t>59.6
(nota)</t>
  </si>
  <si>
    <t>59.7
(nota)</t>
  </si>
  <si>
    <t>59.8
(nota)</t>
  </si>
  <si>
    <t>informe de proyecto</t>
  </si>
  <si>
    <t>60.4
(nota)</t>
  </si>
  <si>
    <t>60.5
(nota)</t>
  </si>
  <si>
    <t>60.6
(Nota)</t>
  </si>
  <si>
    <t>66.1
(nota)</t>
  </si>
  <si>
    <t>informe final</t>
  </si>
  <si>
    <t>Aprobación del Anteproyecto de Presupuesto de la División de Ciencias Sociales y Humanidades para el año 2018</t>
  </si>
  <si>
    <t>%</t>
  </si>
  <si>
    <t>EC.L.CBI.a.002.17</t>
  </si>
  <si>
    <t>EC.L.CBI.c.002.17</t>
  </si>
  <si>
    <t>19/16/2017</t>
  </si>
  <si>
    <t>EC.L.CBI.b.003.17</t>
  </si>
  <si>
    <t>EC.L.CBI.a.003.17</t>
  </si>
  <si>
    <t>EC.L.CBI.b.004.17</t>
  </si>
  <si>
    <t>EC.L.CBS.c.001.17</t>
  </si>
  <si>
    <t>EC.L.CBI.b.005.17</t>
  </si>
  <si>
    <t>EC.L.CSH.c.001.17</t>
  </si>
  <si>
    <t>09:00-14:00 y 15:00 -19:00</t>
  </si>
  <si>
    <t>EC.L.CBI.c.003.17</t>
  </si>
  <si>
    <t>CD.CBS.L.016.16</t>
  </si>
  <si>
    <t xml:space="preserve">Jimenez Osorio Angélica Sarai </t>
  </si>
  <si>
    <t>CD.CBS.L.012.16</t>
  </si>
  <si>
    <t>Landa Salgado Patricia</t>
  </si>
  <si>
    <t>CD.CBS.L.015.16</t>
  </si>
  <si>
    <t>González Salazar Constantino</t>
  </si>
  <si>
    <t>CD.CBS.L.014.16</t>
  </si>
  <si>
    <t>CD.CBS.L.013.16</t>
  </si>
  <si>
    <t>COMD.CSHL.007.17</t>
  </si>
  <si>
    <t>Morales Montes Mitzi Danae</t>
  </si>
  <si>
    <t>CO.L.CBI.a.001.17</t>
  </si>
  <si>
    <t>CO.L.CBI.c.002.17</t>
  </si>
  <si>
    <t>CD.HUM/009//2017</t>
  </si>
  <si>
    <t>ING.014.17</t>
  </si>
  <si>
    <t>CD.HUM/010/2017</t>
  </si>
  <si>
    <t>Olivares Soria Edmar</t>
  </si>
  <si>
    <t>CO.L.CSH.b.002.17</t>
  </si>
  <si>
    <t>CO.L.CSH.b.003.17</t>
  </si>
  <si>
    <t>ING.021.17</t>
  </si>
  <si>
    <t>ING.022.17</t>
  </si>
  <si>
    <t>CBIL.05.17</t>
  </si>
  <si>
    <t>CBIL.09.17</t>
  </si>
  <si>
    <t>CBIL.04.17</t>
  </si>
  <si>
    <t>CBIL.06.17</t>
  </si>
  <si>
    <t>Violeta Lugo Lugo</t>
  </si>
  <si>
    <t>CBIL.07.17</t>
  </si>
  <si>
    <t>CBIL.08.17</t>
  </si>
  <si>
    <t>CBIL.10.17</t>
  </si>
  <si>
    <t>Prado Bravo Esteban</t>
  </si>
  <si>
    <t>CBIL.11.17</t>
  </si>
  <si>
    <t>Jorge López Ortega</t>
  </si>
  <si>
    <t>CBIL.12.17</t>
  </si>
  <si>
    <t>CS.016.17</t>
  </si>
  <si>
    <t>Lins Ribeiro Gustavo Sergio</t>
  </si>
  <si>
    <t>Solicitó reincorporación académica en el trimestre 17I a su Unidad de Origen</t>
  </si>
  <si>
    <t>EC.L.CBI.a.004.17</t>
  </si>
  <si>
    <t>08//01/2018</t>
  </si>
  <si>
    <t>CBIL.13.17</t>
  </si>
  <si>
    <t>Jesús Ramiro Félix Félix</t>
  </si>
  <si>
    <t>Apoyo Institucional</t>
  </si>
  <si>
    <t>Investigación, creación e innovación</t>
  </si>
  <si>
    <t>Servicio y Vinculación con la Sociedad</t>
  </si>
  <si>
    <t>Preservación y Difusión de la Cultura</t>
  </si>
  <si>
    <t>SNI-VII</t>
  </si>
  <si>
    <t>AGUIRRE GARRIDO JOSÉ FELIX</t>
  </si>
  <si>
    <t>CDB/024.12</t>
  </si>
  <si>
    <t>16-jul-14
19-jul-17</t>
  </si>
  <si>
    <t>15-jul-17
18-jul-20</t>
  </si>
  <si>
    <t>17-jun-13
19-jul-17</t>
  </si>
  <si>
    <t>16-jun-16
18-jul-20</t>
  </si>
  <si>
    <t>17-jun-15
17-jun-15</t>
  </si>
  <si>
    <t>OLIVARES SORIA EDMAR</t>
  </si>
  <si>
    <t>DE LA ROSA RODRIGUEZ JAVIER</t>
  </si>
  <si>
    <t>LINS RIBEIRO GUSTAVO SERGIO</t>
  </si>
  <si>
    <t>SOSA JUARICO MONICA ADRIANA</t>
  </si>
  <si>
    <t>DAVILA JAIME MARIBEL</t>
  </si>
  <si>
    <t>RAMÍREZ BARRERA VICENTE ÁNGEL</t>
  </si>
  <si>
    <t xml:space="preserve">ROBLES SALVADOR ANA CAROLINA </t>
  </si>
  <si>
    <t>ROSALES GONZÁLEZ RODRIGO</t>
  </si>
  <si>
    <t>Apoyo incorporación NPTC</t>
  </si>
  <si>
    <t>Transferencia académica a Lerma 2017</t>
  </si>
  <si>
    <t>Transferencia académica a Lerma 2016</t>
  </si>
  <si>
    <t>Reincoporación a Unidad de origen</t>
  </si>
  <si>
    <t>CDA05.198.17</t>
  </si>
  <si>
    <t>CDA05.200.17</t>
  </si>
  <si>
    <t>Rehabilitación de la zona lacustre de Xochimilco</t>
  </si>
  <si>
    <t>13.17.3</t>
  </si>
  <si>
    <t>Autorización del Presupuesto de Ingresos y Egresos de la Universidad, correspondiente al año 2018</t>
  </si>
  <si>
    <t>Aprobación del Proyecto de Presupuesto de Ingresos y Egresos de la Unidad Lerma para el año 2018, y de su presentación al Patronato de la Universidad por conducto del Rector General</t>
  </si>
  <si>
    <t>Lineamientos para establecer la Integración, Funciones y Operación del Comité de Estudios y Comités Tutorales de los Proyectos Terminales de las Licenciaturas de la División</t>
  </si>
  <si>
    <t>Aprobación del dictamen presentado por la Comisión de Planes y Programas de Estudio, con relación a la Propuesta Inicial de Creación del Plan de Estudios de la Maestría y Doctorado en Ciencias e Ingeniería, de la División de Ciencias Básicas e Ingeniería, y remisión de la propuesta al Colegio Académico para su análisis y eventual autorización.</t>
  </si>
  <si>
    <t>Modalidades para la Presentación de Propuesta de la División de Ciencias Biológicas y de la Salud para el Otorgamiento del Premio a las Áreas de Investigación 2017</t>
  </si>
  <si>
    <t>HERNANDEZ GUTIERREZ DANIEL</t>
  </si>
  <si>
    <t>COORD</t>
  </si>
  <si>
    <t>RU</t>
  </si>
  <si>
    <t>Núm.</t>
  </si>
  <si>
    <t>Participantes</t>
  </si>
  <si>
    <t>Modalidades de la División de Ciencias Sociales y Humanidades para el Otorgamiento del Premio a la Docencia 2017</t>
  </si>
  <si>
    <t xml:space="preserve">Lineamientos sobre la operatividad de las licenciaturas de la División de Ciencias Básicas e Ingeniería </t>
  </si>
  <si>
    <t>Entidad</t>
  </si>
  <si>
    <t>Órgano Colegiado</t>
  </si>
  <si>
    <t>Consejo Divisional</t>
  </si>
  <si>
    <t>Consejo Académico</t>
  </si>
  <si>
    <t>Referencia</t>
  </si>
  <si>
    <t>ALUMNOS QUE REALIZARON SERVICIO SOCIAL 2017</t>
  </si>
  <si>
    <t>ALUMNOS QUE REALIZARON SERVICIO SOCIAL 2016</t>
  </si>
  <si>
    <t>Fuente: Dirección de Divisiones</t>
  </si>
  <si>
    <t>ALUMNOS QUE REALIZARON PRÁCTICAS PROFESIONALES 2016</t>
  </si>
  <si>
    <t>ALUMNOS QUE REALIZARON PRÁCTICAS PROFESIONALES 2017</t>
  </si>
  <si>
    <t>Solicitud</t>
  </si>
  <si>
    <t>Instancia</t>
  </si>
  <si>
    <t>Expediente</t>
  </si>
  <si>
    <t>Título</t>
  </si>
  <si>
    <t>Inventores</t>
  </si>
  <si>
    <t>Disciplina</t>
  </si>
  <si>
    <t>Núm. torneos</t>
  </si>
  <si>
    <t>Núm. participantes</t>
  </si>
  <si>
    <t>Aprobación de de presupuesto</t>
  </si>
  <si>
    <t>INDICADORES COMPARATIVOS CON IPES DE LA ZONA DE INFLUENCIA DE LA UAM LERMA, 2017</t>
  </si>
  <si>
    <r>
      <t>ADMISIÓN</t>
    </r>
    <r>
      <rPr>
        <sz val="14"/>
        <rFont val="Calibri"/>
        <family val="2"/>
        <scheme val="minor"/>
      </rPr>
      <t xml:space="preserve"> </t>
    </r>
    <r>
      <rPr>
        <b/>
        <sz val="14"/>
        <rFont val="Calibri"/>
        <family val="2"/>
        <scheme val="minor"/>
      </rPr>
      <t>A LICENCIATURA</t>
    </r>
  </si>
  <si>
    <t>PERFIL SOCIECONÓMICO DE LOS ADMITIDOS</t>
  </si>
  <si>
    <t>MATRÍCULA LICENCIATURA</t>
  </si>
  <si>
    <t>ALUMNADO ACTIVO LICENCIATURA</t>
  </si>
  <si>
    <t>BAJAS DE LICENCIATURA</t>
  </si>
  <si>
    <r>
      <t>PRONABES SEP-UAM</t>
    </r>
    <r>
      <rPr>
        <sz val="14"/>
        <rFont val="Calibri"/>
        <family val="2"/>
        <scheme val="minor"/>
      </rPr>
      <t xml:space="preserve"> (a partir de 2014 cambia a Becas de Manutención)</t>
    </r>
  </si>
  <si>
    <r>
      <t xml:space="preserve">PERSONAL ACADÉMICO DEFINITIVO DE </t>
    </r>
    <r>
      <rPr>
        <b/>
        <i/>
        <sz val="14"/>
        <rFont val="Calibri"/>
        <family val="2"/>
        <scheme val="minor"/>
      </rPr>
      <t>TIEMPO COMPLETO</t>
    </r>
    <r>
      <rPr>
        <b/>
        <sz val="14"/>
        <rFont val="Calibri"/>
        <family val="2"/>
        <scheme val="minor"/>
      </rPr>
      <t xml:space="preserve"> POR CATEGORÍA</t>
    </r>
  </si>
  <si>
    <r>
      <t xml:space="preserve">PERSONAL ACADÉMICO DEFINITIVO DE </t>
    </r>
    <r>
      <rPr>
        <b/>
        <i/>
        <sz val="14"/>
        <rFont val="Calibri"/>
        <family val="2"/>
        <scheme val="minor"/>
      </rPr>
      <t>TIEMPO COMPLETO</t>
    </r>
    <r>
      <rPr>
        <b/>
        <sz val="14"/>
        <rFont val="Calibri"/>
        <family val="2"/>
        <scheme val="minor"/>
      </rPr>
      <t xml:space="preserve"> POR GRADO ACADÉMICO</t>
    </r>
  </si>
  <si>
    <t>PROFESORES BAJO ACUERDO DEL RECTOR GENERAL 11/2015</t>
  </si>
  <si>
    <r>
      <t xml:space="preserve">ALUMNOS ACTIVOS DE LICENCIATURA POR PLAZA TIEMPO COMPLETO* </t>
    </r>
    <r>
      <rPr>
        <sz val="14"/>
        <rFont val="Calibri"/>
        <family val="2"/>
        <scheme val="minor"/>
      </rPr>
      <t>(*Promedio anual, no incluye Acuerdo RG)</t>
    </r>
  </si>
  <si>
    <t>CONCURSOS DE OPOSICIÓN PARA INGRESO DEL PERSONAL ACADÉMICO</t>
  </si>
  <si>
    <t xml:space="preserve">OCUPACIÓN DE PLAZAS ACADÉMICAS </t>
  </si>
  <si>
    <t>CARGA DOCENTE POR PLAZA ACADÉMICA</t>
  </si>
  <si>
    <t>PREMIO A LAS ÁREAS DE INVESTIGACIÓN</t>
  </si>
  <si>
    <t>SOLIS GARCIA HUGO</t>
  </si>
  <si>
    <t>GARCIA YAGUE SOFIA</t>
  </si>
  <si>
    <t>AGUIRRE GARRIDO JOSE FELIX</t>
  </si>
  <si>
    <t>Universidad Nacional Autónoma de México - Facultad de Química, Campus Sisal</t>
  </si>
  <si>
    <t>Realizar actividades de investigación en colaboración y coadyuvar a la formación de recursos humanos a nivel licenciatura y posgrado, así como promover la integración científica y tecnológica de ambas instituciones a través del proyecto de investigación denominado "Elementos tóxicos en la laguna de Chelem - diagnóstico, corrección y prevención", conforme a las especificaciones establecidas en el Anexo Único</t>
  </si>
  <si>
    <t>Colegio de Posgraduados</t>
  </si>
  <si>
    <t>Establecer las bases y mecanismos operativos entre "LA UAM-L" y "EL COLEGIO", para coordinar sus esfuerzos con el propósito de desarrollar acciones relativas a proyectos de investigación, intercambio académico; la impartición de cursos, talleres y diplomados para la capacitación y actualización de recursos humanos; la organización de eventos académicos, difusión de la investigación; servicio social y prácticas profesionales; así como la elaboración de proyectos editoriales como resultado de la investigación conjunta, siempre y cuando la información así lo permita, y las demás que resulten de interés para "LAS PARTES" en el ámbito de sus finalidades</t>
  </si>
  <si>
    <t>No de asistentes</t>
  </si>
  <si>
    <t>CEA</t>
  </si>
  <si>
    <t>FUENTE : Coordinación de Enlace Académico (CEA)</t>
  </si>
  <si>
    <t>PARTICIPACIÓN EN FERIAS DE DIFUSIÓN DE OFERTA EDUCATIVA</t>
  </si>
  <si>
    <t>2017*</t>
  </si>
  <si>
    <t>Lic. en Arte y Comunicación Digitales</t>
  </si>
  <si>
    <t>Rescate y preservación de manifiestos mediales</t>
  </si>
  <si>
    <t>Co-existencia de disimilaridades: Desarrollo de espacios sonoros inmersivos basado en la reconstrucción acusmática de la espacialidad natural a través de técnicas de microfonía multirray</t>
  </si>
  <si>
    <t>Producción editorial</t>
  </si>
  <si>
    <t>ISBN</t>
  </si>
  <si>
    <t>UAM Lerma</t>
  </si>
  <si>
    <t>Coloquio</t>
  </si>
  <si>
    <t>Infraestructura de la Unidad Lerma</t>
  </si>
  <si>
    <t>Acciones de Infraestructura</t>
  </si>
  <si>
    <t>DIVISIÓN / SECRETARÍA</t>
  </si>
  <si>
    <t>Total de metros cuadrados  de la Unidad:</t>
  </si>
  <si>
    <t>Total de metros cuadrados  construidos:</t>
  </si>
  <si>
    <t>Aulas</t>
  </si>
  <si>
    <t>Tallleres</t>
  </si>
  <si>
    <t>Laboratorios</t>
  </si>
  <si>
    <t>Cubículos</t>
  </si>
  <si>
    <t>Biblioteca</t>
  </si>
  <si>
    <t>Salas de Computo</t>
  </si>
  <si>
    <t>Oficinas</t>
  </si>
  <si>
    <t xml:space="preserve">Secretaría </t>
  </si>
  <si>
    <r>
      <t>m</t>
    </r>
    <r>
      <rPr>
        <b/>
        <vertAlign val="superscript"/>
        <sz val="11"/>
        <rFont val="Calibri"/>
        <family val="2"/>
        <scheme val="minor"/>
      </rPr>
      <t>2</t>
    </r>
  </si>
  <si>
    <t>Disciplina deportiva</t>
  </si>
  <si>
    <t>Áreas deportivas</t>
  </si>
  <si>
    <t>Instalaciones</t>
  </si>
  <si>
    <t>Futbol</t>
  </si>
  <si>
    <t>Computadoras en la Unidad Lerma</t>
  </si>
  <si>
    <t>Dedicadas a los alumnos</t>
  </si>
  <si>
    <t>Dedicadas a los profesores</t>
  </si>
  <si>
    <t>Dedicadas al personal de apoyo</t>
  </si>
  <si>
    <t>TOTAL DE COMPUTADORAS</t>
  </si>
  <si>
    <t>Secretaría</t>
  </si>
  <si>
    <t>División / Secretaría</t>
  </si>
  <si>
    <t>Fuente: Secretaría y Divisiones de la Unidad Lerma</t>
  </si>
  <si>
    <t xml:space="preserve">Ingeniería en Computación y Telecomunicaciones </t>
  </si>
  <si>
    <t xml:space="preserve">Psicología Biomédica </t>
  </si>
  <si>
    <t>Eficiencia Terminal 12 Trimestres</t>
  </si>
  <si>
    <t>Cohorte real</t>
  </si>
  <si>
    <t>Egresado</t>
  </si>
  <si>
    <t>Cred_cub</t>
  </si>
  <si>
    <t>ETCR</t>
  </si>
  <si>
    <t>11-P VS 15-P</t>
  </si>
  <si>
    <t>11-O VS 15-O</t>
  </si>
  <si>
    <t>12-O VS 16-O</t>
  </si>
  <si>
    <t>13-P VS 17-P</t>
  </si>
  <si>
    <t>13-O VS 17-O</t>
  </si>
  <si>
    <t>Cohortes reales definidos mediante la comparación de información correspondiente a estados académicos del AGA del trimestre de ingreso con el AGA generado 4 años después (11P - 15; 11O - 15-O; 12O - 16O; 13P- 17P y 13O - 17O)</t>
  </si>
  <si>
    <t>Se consideran los Estados 6 y 12 para el caso del dividendo y los Estados 1 y 10 para el divisor, no se considera el dato de titulación dado que este es un estado posterior a 12 trimestres</t>
  </si>
  <si>
    <t>2013-2017</t>
  </si>
  <si>
    <t>Eficiencia T. plazo reglamentario</t>
  </si>
  <si>
    <t>Mide el porcentaje de alumnos de licenciatura que terminó con éxito sus estudios dentro del que permite el RES (4 y 10 años)</t>
  </si>
  <si>
    <t>ETPR= (Número de alumnos que acreditaron el plan de estudios dentro del plazo máximo reglamentado / número de alumnos inscritos en el plan en el trimestre n)*100</t>
  </si>
  <si>
    <t>Acred_PE</t>
  </si>
  <si>
    <t>12T</t>
  </si>
  <si>
    <t>13T</t>
  </si>
  <si>
    <t>14T</t>
  </si>
  <si>
    <t>15T</t>
  </si>
  <si>
    <t>16T</t>
  </si>
  <si>
    <t>17T</t>
  </si>
  <si>
    <t>18T</t>
  </si>
  <si>
    <t>19T</t>
  </si>
  <si>
    <t>20T</t>
  </si>
  <si>
    <t>ETPR</t>
  </si>
  <si>
    <t>11P</t>
  </si>
  <si>
    <t>11O</t>
  </si>
  <si>
    <t>12O</t>
  </si>
  <si>
    <t>13P</t>
  </si>
  <si>
    <t>13O</t>
  </si>
  <si>
    <t>Tot_egreso</t>
  </si>
  <si>
    <t>NTRC</t>
  </si>
  <si>
    <t>NT_plan</t>
  </si>
  <si>
    <t>TPECEL</t>
  </si>
  <si>
    <t>Tiempo promedio excedente para concluir estudios de licenciatura</t>
  </si>
  <si>
    <t>TPECEL = Total de trimestres realmente cursado por los egresados en el año / total de egresados en el año - número de trimestres establecidos en la duración normal prevista de cada plan de estudios</t>
  </si>
  <si>
    <t>Número de trimestres realmente cursados</t>
  </si>
  <si>
    <t>Tiempo promedio excedente para concluir estuidos de licenciatura</t>
  </si>
  <si>
    <t>Tiempo promedio excedente</t>
  </si>
  <si>
    <t>SNI
SNCA</t>
  </si>
  <si>
    <t>plazas de personal administrativo de base ocupadas al 31/12/17 por tiempo indeterminado</t>
  </si>
  <si>
    <t>plazas de personal administrativo de base ocupadas al 31/12/17 por tiempo determinado</t>
  </si>
  <si>
    <t>plazas de personal administrativo de confianza ocupadas al 31/12/17 por tiempo indeterminado</t>
  </si>
  <si>
    <t>plazas de personal administrativo de confianza ocupadas al 31/12/17 por tiempo determinado</t>
  </si>
  <si>
    <t>No. De reuniones con el GIC para establecer relaciones justas y armoniosas con el personal sindicalizado y su representación</t>
  </si>
  <si>
    <t>No. De reuniones con las Divisiones y RUL</t>
  </si>
  <si>
    <t>Dr. Gabriel Soto Cortés, UAM-L
Dra. Rafaela Blanca Silva López, UAM-L
Dr. Emilio Sordo Zabay, UAM-L
Dr. Hugo Pablo Leyva, UAM-A
Dr. Ricardo Mercelín Jiménez, UAM-I</t>
  </si>
  <si>
    <t xml:space="preserve">Mantenimientos a bebederos </t>
  </si>
  <si>
    <t>HFG PROF</t>
  </si>
  <si>
    <t>08:00-11:30 
12:00-15:30</t>
  </si>
  <si>
    <t>09:00-12:30</t>
  </si>
  <si>
    <t>ROZGA LUTER RYSZARD EDWARD</t>
  </si>
  <si>
    <t>DE LEON CALDERON ALMA PATRICIA</t>
  </si>
  <si>
    <t>FIGUEROA ROMERO RAUL</t>
  </si>
  <si>
    <t>AGUILAR ASTORGA CARLOS RICARDO</t>
  </si>
  <si>
    <t>CHAVEZ BECKER CARLOS GABRIEL</t>
  </si>
  <si>
    <t>BLASQUEZ MARTINEZ LIDIA IVONNE</t>
  </si>
  <si>
    <t>RAMIREZ BARRERA VICENTE ANGEL</t>
  </si>
  <si>
    <t>CASTILLO GUAJARDO DERIK</t>
  </si>
  <si>
    <t>08:00-12:30</t>
  </si>
  <si>
    <t>GARCIA ARELLANO HUMBERTO</t>
  </si>
  <si>
    <t>LOPEZ PEREZ MARCOS</t>
  </si>
  <si>
    <t>14:00-18:30</t>
  </si>
  <si>
    <t>GUZMAN RAMOS KIOKO RUBI</t>
  </si>
  <si>
    <t>GARCIA ARISTA ALEJANDRA</t>
  </si>
  <si>
    <t>ESTRATEGIAS DE APRENDIZAJE Y TECNICAS DE ESTUDIO</t>
  </si>
  <si>
    <t>MENDOZA RESENDIZ ALEJANDRO</t>
  </si>
  <si>
    <t>APROVECHAMIENTOS HIDRAULICOS</t>
  </si>
  <si>
    <t>HIDROLOGIA</t>
  </si>
  <si>
    <t>REYES MERCADO YURI</t>
  </si>
  <si>
    <t>SANDOVAL GUTIERREZ JACOBO</t>
  </si>
  <si>
    <t>DOMINGUEZ MARIANI ELOISA</t>
  </si>
  <si>
    <t>HIDROGEOLOGIA</t>
  </si>
  <si>
    <t>MATERIALES</t>
  </si>
  <si>
    <t>QUIROZ VELAZQUEZ VICTOR EDUARDO</t>
  </si>
  <si>
    <t>ALGEBRA LINEAL</t>
  </si>
  <si>
    <t>JARDON VALADEZ HECTOR EDUARDO</t>
  </si>
  <si>
    <t>LOPEZ ORTEGA JORGE</t>
  </si>
  <si>
    <t>VON BULOW  PHILIPP</t>
  </si>
  <si>
    <t>BOSQUEZ MOLINA ERNESTO ARTURO</t>
  </si>
  <si>
    <t>FLORES PEDROCHE JOSE FRANCISCO</t>
  </si>
  <si>
    <t>JIMENEZ GUZMAN JUDITH</t>
  </si>
  <si>
    <t>EXTERNO</t>
  </si>
  <si>
    <t>GARCIA GARIBAY JOSE MARIANO</t>
  </si>
  <si>
    <t>LIST SANCHEZ RURIK HERMANN</t>
  </si>
  <si>
    <t>PELZ SERRANO KARLA</t>
  </si>
  <si>
    <t>PEREZ MARTINEZ FRANCISCO</t>
  </si>
  <si>
    <t>LABORATORIO DE MEDICIONES Y MECANICA</t>
  </si>
  <si>
    <t>RECURSOS HIDRICOS</t>
  </si>
  <si>
    <t>MARTINEZ TIBURCIO MARIA GABRIELA</t>
  </si>
  <si>
    <t>09:30-12:30</t>
  </si>
  <si>
    <t>FLORES HERNANDEZ NOE</t>
  </si>
  <si>
    <t>CHAVEZ TOVAR JOSE CUAUHTEMOC</t>
  </si>
  <si>
    <t>ZARZA VILLANUEVA HELIOT</t>
  </si>
  <si>
    <t>VILLAVICENCIO PULIDO JOSE GEISER</t>
  </si>
  <si>
    <t>BENITEZ DAVILA MONICA FRANCISCA</t>
  </si>
  <si>
    <t>ROCHA ITURBIDE MANUEL</t>
  </si>
  <si>
    <t>SASTRE DOMINGUEZ MARIA PAZ</t>
  </si>
  <si>
    <t>GUTIERREZ GARZA RUBEN</t>
  </si>
  <si>
    <t>HERNANDEZ RAZO OSCAR ENRIQUE</t>
  </si>
  <si>
    <t>PROBABILIDAD Y ESTADISTICA</t>
  </si>
  <si>
    <t>HERNANDEZ ZAPATA ERNESTO</t>
  </si>
  <si>
    <t>SOTO CORTES GABRIEL</t>
  </si>
  <si>
    <t>BERISTAIN CARDOSO RICARDO</t>
  </si>
  <si>
    <t>PROCESOS DE TRATAMIENTO SECUNDARIO</t>
  </si>
  <si>
    <t>LOPEZ MALDONADO GUILLERMO</t>
  </si>
  <si>
    <t>LAGUNA SANCHEZ GERARDO ABEL</t>
  </si>
  <si>
    <t>FORMULACION DE PROYECTOS Y FUNDAMENTOS ECONOMICO FINANCIEROS</t>
  </si>
  <si>
    <t>LOPEZ GALVAN EDGAR</t>
  </si>
  <si>
    <t>PLANTAS POTABILIZADORAS</t>
  </si>
  <si>
    <t>INTRODUCCION A LA MICROBIOLOGIA</t>
  </si>
  <si>
    <t>ROSALES GONZALEZ RODRIGO</t>
  </si>
  <si>
    <t>08:00-13:30</t>
  </si>
  <si>
    <t>ROBLES SALVADOR ANA CAROLINA</t>
  </si>
  <si>
    <t>MOSQUEDA GOMEZ CLAUDIA</t>
  </si>
  <si>
    <t>AUDITOR</t>
  </si>
  <si>
    <t>LUNA GOMEZ LUIS ALBERTO</t>
  </si>
  <si>
    <t>AHTINP01</t>
  </si>
  <si>
    <t>LAB-12</t>
  </si>
  <si>
    <t>PSTECP01</t>
  </si>
  <si>
    <t>PALMAS PEREZ SANTIAGO ALONSO</t>
  </si>
  <si>
    <t>HERNANDEZ MAR RAUL</t>
  </si>
  <si>
    <t>FABLAB</t>
  </si>
  <si>
    <t>AH691P01</t>
  </si>
  <si>
    <t>PS648P01</t>
  </si>
  <si>
    <t>MARTINEZ GONZALEZ NATAL ALEJANDRO</t>
  </si>
  <si>
    <t>RTTINT01</t>
  </si>
  <si>
    <t>PUERTA HUERTA JOSE PEDRO ANTONIO</t>
  </si>
  <si>
    <t>PPTGDP01</t>
  </si>
  <si>
    <t>SITECP01</t>
  </si>
  <si>
    <t>PPTECP01</t>
  </si>
  <si>
    <t>DIAZ GUTIERREZ CARLOS EDUARDO</t>
  </si>
  <si>
    <t>LUGO LUGO VIOLETA</t>
  </si>
  <si>
    <t>RTTBCP51</t>
  </si>
  <si>
    <t>RTTBCP01</t>
  </si>
  <si>
    <t>REACCIONES QUIMICAS</t>
  </si>
  <si>
    <t>TERMODINAMICA</t>
  </si>
  <si>
    <t>SITGDP02</t>
  </si>
  <si>
    <t>RTTGDP03</t>
  </si>
  <si>
    <t>RTTGDP01</t>
  </si>
  <si>
    <t>FLORES GUTIERREZ LEONARDA MARIA</t>
  </si>
  <si>
    <t>RTTECP01</t>
  </si>
  <si>
    <t>RT037P01</t>
  </si>
  <si>
    <t>OPTIND</t>
  </si>
  <si>
    <t>RTOPTS01</t>
  </si>
  <si>
    <t>RTOPTP01</t>
  </si>
  <si>
    <t>QUIMICA UNIVERSITARIA</t>
  </si>
  <si>
    <t>SITGDP01</t>
  </si>
  <si>
    <t>ELECTRICIDAD Y MAGNETISMO</t>
  </si>
  <si>
    <t>AUTOMATIZACION Y CONTROL</t>
  </si>
  <si>
    <t>EMPRENDIMIENTO SOCIAL</t>
  </si>
  <si>
    <t>SI041P01</t>
  </si>
  <si>
    <t>INTRODUCCION A ING. EN COMPUTACION Y TELECOMUNICACIONES</t>
  </si>
  <si>
    <t>PSTGDP51</t>
  </si>
  <si>
    <t>PSTBCP01</t>
  </si>
  <si>
    <t>VAZQUEZ HERNANDEZ GERARDO</t>
  </si>
  <si>
    <t>AHTBCP01</t>
  </si>
  <si>
    <t>AHTECP01</t>
  </si>
  <si>
    <t>ALTGDP01</t>
  </si>
  <si>
    <t>BASES DE LA COMUNICACION MATEMATICA</t>
  </si>
  <si>
    <t>FISICA</t>
  </si>
  <si>
    <t>BIOENERGETICA</t>
  </si>
  <si>
    <t>QUIMICA</t>
  </si>
  <si>
    <t>EJE INTEGRADOR: BASES FUNDAMENTALES DE LA VIDA</t>
  </si>
  <si>
    <t>LANDA SALGADO PATRICIA</t>
  </si>
  <si>
    <t>QUIMICA ANALITICA</t>
  </si>
  <si>
    <t>MICROBIOLOGIA</t>
  </si>
  <si>
    <t>ALTBCP01</t>
  </si>
  <si>
    <t>LABORATORIO DE MICROBIOLOGIA</t>
  </si>
  <si>
    <t>BASES PARA EL ANALISIS DE DATOS II</t>
  </si>
  <si>
    <t>MORFOFISIOLOGIA EVOLUTIVA ANIMAL</t>
  </si>
  <si>
    <t>AMTBCP01</t>
  </si>
  <si>
    <t>MORFOFISIOLOGIA EVOLUTIVA VEGETAL</t>
  </si>
  <si>
    <t>ELEMENTOS DE MODELACION MATRICIAL</t>
  </si>
  <si>
    <t>BIOSFERA</t>
  </si>
  <si>
    <t>TAXONOMIA, SISTEMATICA Y FILOGENIA DE SERES VIVOS</t>
  </si>
  <si>
    <t>GONZALEZ SALAZAR CONSTANTINO</t>
  </si>
  <si>
    <t>EJE INTEGRADOR: BIODIVERSIDAD</t>
  </si>
  <si>
    <t>AMTECP01</t>
  </si>
  <si>
    <t>ELEMENTOS DE MODELACION DINAMICA</t>
  </si>
  <si>
    <t>ECOLOGIA DE POBLACIONES</t>
  </si>
  <si>
    <t>ECOLOGIA DE COMUNIDADES</t>
  </si>
  <si>
    <t>ECOLOGIA MICROBIANA</t>
  </si>
  <si>
    <t>EJE INTEGRADOR: ECOLOGIA</t>
  </si>
  <si>
    <t>DINAMICA, EQUILIBRIO EN LOS ECOSISTEMAS</t>
  </si>
  <si>
    <t>PROBLEMATICAS EN LOS SOCIOECOSISTEMAS</t>
  </si>
  <si>
    <t>ECOTOXICOLOGIA</t>
  </si>
  <si>
    <t>MODELACION INTEGRAL DE LOS IMPACTOS AMBIENTALES</t>
  </si>
  <si>
    <t>RESTAURACION Y REHABILITACION DE ECOSISTEMAS</t>
  </si>
  <si>
    <t>ANALISIS DE SERIES DE TIEMPO</t>
  </si>
  <si>
    <t>GESTION AMBIENTAL</t>
  </si>
  <si>
    <t>BIOLOGIA DE LA CONSERVACION</t>
  </si>
  <si>
    <t>DESARROLLO, SUSTENTABILIDAD Y MANEJO DE SOCIO-ECOSISTEMAS</t>
  </si>
  <si>
    <t>INSTRUMENTOS REMEDIALES</t>
  </si>
  <si>
    <t>AMOPTP01</t>
  </si>
  <si>
    <t>MICOLOGIA</t>
  </si>
  <si>
    <t>PROYECTO TERMINAL DE BIOLOGIA AMBIENTAL I</t>
  </si>
  <si>
    <t>PROYECTO TERMINAL DE BIOLOGIA AMBIENTAL II</t>
  </si>
  <si>
    <t>AM365P51</t>
  </si>
  <si>
    <t>PARENTESCO: EL VALOR DE LAS SIMILITUDES Y DIFERENCIAS</t>
  </si>
  <si>
    <t>AL369P01</t>
  </si>
  <si>
    <t>RTTBCP02</t>
  </si>
  <si>
    <t>EJE INTEGRADOR: ECOSISTEMAS</t>
  </si>
  <si>
    <t>TERMODINAMICA DE SOLUCIONES</t>
  </si>
  <si>
    <t>LLTIFP51</t>
  </si>
  <si>
    <t>13:00-16:00</t>
  </si>
  <si>
    <t>MIRANDA DE LA LAMA GENARO CVABODNI</t>
  </si>
  <si>
    <t xml:space="preserve">MOSQUEDA GOMEZ CLAUDIA </t>
  </si>
  <si>
    <t>11:30-15:00</t>
  </si>
  <si>
    <t>LARA CABALLERO MANUEL</t>
  </si>
  <si>
    <t>PS712P01</t>
  </si>
  <si>
    <t>AH666P01</t>
  </si>
  <si>
    <t>L-13</t>
  </si>
  <si>
    <t>PS708P01</t>
  </si>
  <si>
    <t>UC635P01</t>
  </si>
  <si>
    <t>UC698P01</t>
  </si>
  <si>
    <t>L-9</t>
  </si>
  <si>
    <t>PP040S01</t>
  </si>
  <si>
    <t>PPTGDP02</t>
  </si>
  <si>
    <t>RTTGDP51</t>
  </si>
  <si>
    <t>LABORATORIO DE ANALISIS QUIMICO</t>
  </si>
  <si>
    <t>RTTGDP02</t>
  </si>
  <si>
    <t>BIOQUIMICA</t>
  </si>
  <si>
    <t>TRANSFERENCIA DE MASA</t>
  </si>
  <si>
    <t>GUAYCOCHEA GUGLIELMI DARIO EDUARDO</t>
  </si>
  <si>
    <t>UATECP01</t>
  </si>
  <si>
    <t>ANALISIS ESTADISTICO EN HIDROLOGIA</t>
  </si>
  <si>
    <t>RTOPTS51</t>
  </si>
  <si>
    <t>RTOPTP51</t>
  </si>
  <si>
    <t>FUNDAMENTOS DE DISEÑO LOGICO</t>
  </si>
  <si>
    <t>FUNDAMENTOS DE PROGRAMACION</t>
  </si>
  <si>
    <t>PPTBCP01</t>
  </si>
  <si>
    <t>08:00-11:00
11:30-15:00</t>
  </si>
  <si>
    <t>13:00-15:00
15:00-18:00</t>
  </si>
  <si>
    <t xml:space="preserve">LOPEZ MORENO IGNACIO </t>
  </si>
  <si>
    <t>08:00-11:00
11:00-13:30</t>
  </si>
  <si>
    <t>08:00-10:30
11:00-13:30</t>
  </si>
  <si>
    <t>L-4</t>
  </si>
  <si>
    <t xml:space="preserve">ROSALES GONZALEZ RODRIGO </t>
  </si>
  <si>
    <t>SATGDP02</t>
  </si>
  <si>
    <t>PACHECO LOPEZ GUSTAVO</t>
  </si>
  <si>
    <t>SATBCP01</t>
  </si>
  <si>
    <t>BIOLOGIA CELULAR</t>
  </si>
  <si>
    <t>JIMENEZ OSORIO ANGELICA SARAI</t>
  </si>
  <si>
    <t>BIOLOGIA MOLECULAR</t>
  </si>
  <si>
    <t>LABORATORIO DE BIOQUIMICA</t>
  </si>
  <si>
    <t>ALTBCP02</t>
  </si>
  <si>
    <t>BASES PARA EL ANALISIS DE DATOS I</t>
  </si>
  <si>
    <t>GENETICA</t>
  </si>
  <si>
    <t>ECOLOGIA FUNCIONAL</t>
  </si>
  <si>
    <t>POLITICA Y LEGISLACION AMBIENTAL</t>
  </si>
  <si>
    <t>PROYECTOS DE EVALUACION DEL IMPACTO AMBIENTAL</t>
  </si>
  <si>
    <t>EDUCACION AMBIENTAL</t>
  </si>
  <si>
    <t>ORDENAMIENTO TERRITORIAL</t>
  </si>
  <si>
    <t>INTRODUCCION A LA GEOMATICA</t>
  </si>
  <si>
    <t>EJE INTEGRADOR: PROBLEMATICAS AMBIENTALES</t>
  </si>
  <si>
    <t>GONZALEZ CERVANTES RINA MARIA</t>
  </si>
  <si>
    <t>INTRODUCCION A LA BIOTECNOLOGIA</t>
  </si>
  <si>
    <t>AL374P51</t>
  </si>
  <si>
    <t>AMTINP51</t>
  </si>
  <si>
    <t>17-P</t>
  </si>
  <si>
    <t>Calif</t>
  </si>
  <si>
    <t>Calif/Plaza</t>
  </si>
  <si>
    <t>Adquisición de bibliografía 2016</t>
  </si>
  <si>
    <t>Proceso Sociales</t>
  </si>
  <si>
    <t>Aprobación del dictamen presentado por la Comisión de Planes y Programas de Estudio, con relación a la propuesta de formulación del Plan y Programas de Estudio de la Licenciatura en Ingeniería en Sistemas Mecatrónicos Industriales, de la División de Ciencias Básicas e Ingeniería y remisión de la propuesta al Colegio Académico para que se emita la resolución correspondiente</t>
  </si>
  <si>
    <t>Fuente: Coordinación de Enlace Académico* Beca Curso de idiomas en la Ciudad de México o Estado de México</t>
  </si>
  <si>
    <t xml:space="preserve">Fuente: Coordinación de Enlace Académico  </t>
  </si>
  <si>
    <t>Fuente: Coordinación de Enlace Académico</t>
  </si>
  <si>
    <t>Fuente: Acuerdos de Consejo Académico UAM Lerma y Consejos Divisionales</t>
  </si>
  <si>
    <t>Fuente: Coordinación de Recurso Humanos, Divisiones Académicas</t>
  </si>
  <si>
    <t>HOME</t>
  </si>
  <si>
    <t>Dr. Gerardo Abel Laguna Sánchez
Dr. Francisco Pérez Martínez
Dr. Jacobo Sandoval Gutiérrez
Dr. Guillermo López Maldonado
Dra. Rafaela Blanca Silva López
Mtro. José Pedro Antonio Puerta Huerta</t>
  </si>
  <si>
    <t>Dra. Judith Jiménez Guzmán
Dr. Genaro Cvabodni Miranda de la Lama
Dr. Adolfo Armando Rayas Amor
Dra. Rosy Gabriela Cruz Monterrosa</t>
  </si>
  <si>
    <t>Aprobación de la propuesta del Consejo Académico de la Unidad Lerma, consistente en la creación del plan y los programas de estudio de la Licenciatura en Ingeniería en Sistemas Mecatrónicos Industriales. 
El inicio de la Licenciatura entrará en vigor en el Trimestre 2018-O.</t>
  </si>
  <si>
    <t>Aprobación de la propuesta inicial de Creación de la Licenciatura en Ingeniería en Sistemas Mecatrónicos Industriales,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</si>
  <si>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del Consejo Académico de la Unidad Lerma, consistente en la creación del plan y los programas de estudio de la Licenciatura en Ciencia y Tecnología de Alimentos. 
El inicio de la Licenciatura entrará en vigor en el Trimestre 2018-O.</t>
  </si>
  <si>
    <t>Aprobación de la propuesta inicial de Creación de la Maestría y Doctorado en Ciencias Sociales de la División de Ciencias Sociales y Humanidades, presentada por el Consejo Académico de la Unidad Lerma, y remitirla al Consejo Divisional para que continúe con la formulación del plan y los programas de estudio, de acuerdo con los previsto en los artículos 32 y 33 del Reglamento de Estudios Superiores.</t>
  </si>
  <si>
    <t>Criterios para la Presentación, Dictaminación y Aprobación de Programas de Servicios Social en la Unidad Lerma</t>
  </si>
  <si>
    <t>Desginado</t>
  </si>
  <si>
    <t>69.3.1</t>
  </si>
  <si>
    <t>Área de Investigación de Biotecnología y Microbilogía Ambiental (DCBS)</t>
  </si>
  <si>
    <t>Comisión encargada de apoyar el proceso de integración de la lista de cuando menos cinco aspirantes que deberá proponerse al Rector General de la Universidad Autónoma Metropolitana para la designación de la Rectora o Rector de la Unidad Lerma, Periodo 2018-2022, para realizar las actividades previstas en la convocatoria</t>
  </si>
  <si>
    <t>69.5.1</t>
  </si>
  <si>
    <t>Dr. José Mariano García Garibay</t>
  </si>
  <si>
    <t>Ciencia y Tecnología de los Alimentos</t>
  </si>
  <si>
    <t>Educación y Teconologías Digitales</t>
  </si>
  <si>
    <t>2018/2017</t>
  </si>
  <si>
    <t>2018/2016</t>
  </si>
  <si>
    <t>(P/O reflejan el trimestre al que solicita ingreso el aspirante)</t>
  </si>
  <si>
    <t>La categoría admitidos  comprende a los elegidos en los procesos de selección. O / P reflejan el trimestre al que se solicitó ingreso</t>
  </si>
  <si>
    <t>ISMI</t>
  </si>
  <si>
    <t>ETD</t>
  </si>
  <si>
    <t>CTA</t>
  </si>
  <si>
    <t>PO promedio UAM-L</t>
  </si>
  <si>
    <t>Nivel máximo de estudios del Padre</t>
  </si>
  <si>
    <t>Nivel máximo de estudios de la Madre</t>
  </si>
  <si>
    <t>Fuente: Tabla de aspirantes, Departamento de Admisión UAM</t>
  </si>
  <si>
    <t>Fuente: Secretaría de Educación Pública, www.planeacion.sep.gob.mx/principalescifras/ (Educación Media Superior, Todos los niveles Educativos, Todos los Servicios Educativos)</t>
  </si>
  <si>
    <t>Incluye Estado 17= Cancelado por promedio menor a 7. El aspirante se presenta al examen y en la revisión posterior se detecta que no cumple con el promedio. Se considera aspirante registrado y presentado
Fuente: Tabla de aspirantes, Departamento de Admisión</t>
  </si>
  <si>
    <t>FUENTE: Tabla de aspirantes, Departamento de Admisión</t>
  </si>
  <si>
    <t>FUENTE: Tabla de aspirates, Departamento de Admisión</t>
  </si>
  <si>
    <t xml:space="preserve">Fuente: Tabla de aspirantes, Departamento de Admisión </t>
  </si>
  <si>
    <t>Se consideran los estados 1 = Inscrito a UEA y 10 = Inscrito sin carga académica del AGA</t>
  </si>
  <si>
    <t>Fuente: Archivo General de Alumnos, Dirección de Sistemas Escolares, Departamento de Registro Escolar</t>
  </si>
  <si>
    <t>La matrícula es el número total de alumnos inscritos o reinscritos con (estado 1) o sin (estado 10) UEA inscritas</t>
  </si>
  <si>
    <t>MATRÍCULA LICENCIATURA POR SEXO (promedio anual)</t>
  </si>
  <si>
    <t>FEM</t>
  </si>
  <si>
    <t>MASC</t>
  </si>
  <si>
    <t>TOT</t>
  </si>
  <si>
    <t>Departamento de Admisión, Coordinación General de Información Institucional. Datos socioeconómicos de los aspirantes 2011 - 2018</t>
  </si>
  <si>
    <t>Fem</t>
  </si>
  <si>
    <t>Masc</t>
  </si>
  <si>
    <t>BAJAS DE LICENCIATURA POR SEXO, UAM LERMA</t>
  </si>
  <si>
    <t>Bajas en licenciatura por sexo</t>
  </si>
  <si>
    <t>Considera estado 5 (Titulados), 6 (Egresados) y 12 (Créditos cubiertos)</t>
  </si>
  <si>
    <t xml:space="preserve">Fem </t>
  </si>
  <si>
    <t>Fuente: AGA 19I</t>
  </si>
  <si>
    <t>Asignadas 2018</t>
  </si>
  <si>
    <t>Pagadas 2018</t>
  </si>
  <si>
    <t>Dr. Edgar López Glaván</t>
  </si>
  <si>
    <t>Estado 2018</t>
  </si>
  <si>
    <t>*Las comisiones se consideran vigentes siempre que esten en funciones hasta el 31 de diciembre del años repsectivo</t>
  </si>
  <si>
    <t>Comisión encargada de dictaminar sobre el otorgamiento del Premio a las Áreas de Investigación 2018</t>
  </si>
  <si>
    <t>Comisión encargada de conducir el proceso de auscultación para la designación del Director de la División de Ciencias Básicas e Ingeniería, periodo 2018-2022</t>
  </si>
  <si>
    <t>73.9.1</t>
  </si>
  <si>
    <t>Comisión encargada de conducir el proceso de auscultación para la designación del Director de la División de Ciencias Biológicas y de la Salud, periodo 2018-2022</t>
  </si>
  <si>
    <t>77.6.1</t>
  </si>
  <si>
    <t>73.5.1</t>
  </si>
  <si>
    <t>77.3.1</t>
  </si>
  <si>
    <t>Área de Fisiología Integrativa y de Sistemas, Departamento de Ciencias de la Salud, División de Ciencias Biológicas y de la Salud</t>
  </si>
  <si>
    <t>77.3.2</t>
  </si>
  <si>
    <t>Área de Biociencia y Biotecnología Agroalimentaria, Departamento de Ciencias de la Alimentación, División de Ciencias Biológicas y de la Salud.</t>
  </si>
  <si>
    <t>GRAFENO</t>
  </si>
  <si>
    <t>73.4.1</t>
  </si>
  <si>
    <t>Remoción de compuestos orgánicos persistentes en aguas residuales</t>
  </si>
  <si>
    <t>Diseño de la capa física de un sistema de comunicación 5G</t>
  </si>
  <si>
    <t>76.4</t>
  </si>
  <si>
    <t>Lineamientos para el uso de espacios Académicos de la División de Ciencias Básicas e Ingeniería</t>
  </si>
  <si>
    <t>76.5</t>
  </si>
  <si>
    <t xml:space="preserve">Lineamientos de Buenas Prácticas de las Coordinaciones de Estudio de la División de Ciencias Básicas e Ingeniería </t>
  </si>
  <si>
    <t>Comisión encargada de elaborar los criterios cualitativos y cuantitativos para evaluar las propuestas de áreas de investigación para el otorgamiento del Premio a la Áreas de Investigación 2018</t>
  </si>
  <si>
    <t>76.6.1</t>
  </si>
  <si>
    <t xml:space="preserve">Conservación del jaguar y otros felinos en la reserva de la biósfera La Encrucijada y en el Sistema Estuario Puerto Arista </t>
  </si>
  <si>
    <t>01.18.4</t>
  </si>
  <si>
    <t>15 - 22- feb -18</t>
  </si>
  <si>
    <t>Educación y Medio Ambiente en el Estado de México</t>
  </si>
  <si>
    <t>05.18.6.1</t>
  </si>
  <si>
    <t>Manejo de colonias de murinos para investigación biomédica</t>
  </si>
  <si>
    <t>05.18.6.2</t>
  </si>
  <si>
    <t>Actividad biológica de péptidos derivados de la hidrólisis de proteínas del suero de leche</t>
  </si>
  <si>
    <t>07.18.7</t>
  </si>
  <si>
    <t>Educación ambiental en el municipio de Lerma</t>
  </si>
  <si>
    <t>09.18.3</t>
  </si>
  <si>
    <t>02.18.6</t>
  </si>
  <si>
    <t>28-mzo-18</t>
  </si>
  <si>
    <t>Comisión interdivisional que propondrá la Adecuación del Plan de Estudios de Doctorado en Ciencias Biológicas y de la Salud</t>
  </si>
  <si>
    <t>02.18.5</t>
  </si>
  <si>
    <t>05.18.4</t>
  </si>
  <si>
    <t>Comisión encargada de analizar, dictminar y someter a consideración del Consejo Divisional la propuesta de área de investigación para el premio a las Áreas de Investigación de la DCBS 2018</t>
  </si>
  <si>
    <t>01.18.9</t>
  </si>
  <si>
    <t>15 y 22-feb-18</t>
  </si>
  <si>
    <t>31-mzo-19</t>
  </si>
  <si>
    <t>Dra. Concepción Ramírez Lubianos</t>
  </si>
  <si>
    <t>02.18.8</t>
  </si>
  <si>
    <t>Dra. María Elizabeth Miranda Pérez</t>
  </si>
  <si>
    <t>09.18.5</t>
  </si>
  <si>
    <t>Dra. María Paz Sastre Domínguez</t>
  </si>
  <si>
    <t>Comisión encargada de llevar a cabo el procedimiento para el otorgamiento del Premio a la Docencia</t>
  </si>
  <si>
    <t>Comisión encargada de analizar, dictaminar y someter a consideración del Consejo Divisional las propuestas para el otorgamiento del Premio a las Áreas de Investigación 2018</t>
  </si>
  <si>
    <t>02-mzo-18</t>
  </si>
  <si>
    <t>Mtro. Juan Carlos López García</t>
  </si>
  <si>
    <t>Nuevas formas de participación cívica y política en los entornos digitales</t>
  </si>
  <si>
    <t>Dra. Galdys Ortiz Henderson</t>
  </si>
  <si>
    <t>Un TECHO para mi país México A. C.</t>
  </si>
  <si>
    <t>Apoyo Parlamentario (Cámara de Diputados)</t>
  </si>
  <si>
    <t>Dra. Paz Sastre Mdomínguez</t>
  </si>
  <si>
    <t>Producción de obras artísticas interactivas con medios digitales</t>
  </si>
  <si>
    <t>Dr. Hugo Solís García</t>
  </si>
  <si>
    <t>Nota 71.1</t>
  </si>
  <si>
    <t>Informa final</t>
  </si>
  <si>
    <t>Nota 71.2</t>
  </si>
  <si>
    <t>Nota 71.5</t>
  </si>
  <si>
    <t>Nota 71.6</t>
  </si>
  <si>
    <t>Nota 71.7</t>
  </si>
  <si>
    <t>Nota 71.8</t>
  </si>
  <si>
    <t>Nota 71.9</t>
  </si>
  <si>
    <t>Nota 71.10</t>
  </si>
  <si>
    <t>Nota 76.1</t>
  </si>
  <si>
    <t>Arte digital y divulgación científica</t>
  </si>
  <si>
    <t>Nota 77.2</t>
  </si>
  <si>
    <t>Nota 77.3</t>
  </si>
  <si>
    <t>Nota 77.4</t>
  </si>
  <si>
    <t>Nota 77.5</t>
  </si>
  <si>
    <t>Nota 79.1</t>
  </si>
  <si>
    <t>Ingreso familiar mensual</t>
  </si>
  <si>
    <t>Dr. Homero Jiménez Rabiela</t>
  </si>
  <si>
    <t>Dr. Mariano García Garibay</t>
  </si>
  <si>
    <t>Dra. Patricia Gazcon Muro</t>
  </si>
  <si>
    <t>Aprobación del Anteproyecto de Presupuesto de la División de Ciencias Sociales y Humanidades para el año 2019</t>
  </si>
  <si>
    <t>11.18.3</t>
  </si>
  <si>
    <t>Presentación del anteproyecto de presupuesto para el año 2019, de la División de Ciencias Biológicas y de la Salud</t>
  </si>
  <si>
    <t>Aprobación del Proyecto de Presupuesto de Ingresos y Egresos de la Unidad Lerma para el año 2019, y de su presentación al Patronato de la Universidad por conducto del Rector General</t>
  </si>
  <si>
    <t>6*</t>
  </si>
  <si>
    <t>*Considera solamente licenciaturas que pudieron haber presentado egreso</t>
  </si>
  <si>
    <t>Dr. Heliot Zarza Villanueva</t>
  </si>
  <si>
    <t>Comisión encargada de conducir el proceso de auscultación para la designación de la Directora de la División de Ciencias Sociales y Humandiades</t>
  </si>
  <si>
    <t>78.6.1</t>
  </si>
  <si>
    <t>10.18.4</t>
  </si>
  <si>
    <t>Aprobación del Dictamen sobre la "Adecuación al Plan y Programas de Estudio del Doctorado en Ciencias Biológicas y de la Salud"</t>
  </si>
  <si>
    <t>11.18.4</t>
  </si>
  <si>
    <t>Nota 80.2</t>
  </si>
  <si>
    <t>Presentación de informe</t>
  </si>
  <si>
    <t>ALUMNOS QUE REALIZARON SERVICIO SOCIAL 2018</t>
  </si>
  <si>
    <t>ALUMNOS QUE REALIZARON PRÁCTICAS PROFESIONALES 2018</t>
  </si>
  <si>
    <t>17-ene-16
15-mar-16
31-may-18</t>
  </si>
  <si>
    <t>Secr Acad
Director Div.</t>
  </si>
  <si>
    <t>10-jul-18
10-jul-22</t>
  </si>
  <si>
    <t>Jefe Depto
Director Div</t>
  </si>
  <si>
    <t>17-09-11
30-sep-18</t>
  </si>
  <si>
    <t>11-07-14
11-jul-18</t>
  </si>
  <si>
    <t>16-09-15
29-sep-22</t>
  </si>
  <si>
    <t>Jefa Depto
Director Div</t>
  </si>
  <si>
    <t>SA
DD</t>
  </si>
  <si>
    <t>03-oct-11
14-oct-18</t>
  </si>
  <si>
    <t>02-oct-15
13-oct-22</t>
  </si>
  <si>
    <t>30-seo-13</t>
  </si>
  <si>
    <t>Aprobación de la propuesta inicial de Creación de la Maestría y Doctorado en Ciencias e Ingeniería,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</si>
  <si>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449.A</t>
  </si>
  <si>
    <t>El Colegio Académico recibió la información de los consejos divisionales de Ciencias Naturales e Ingeniería y Ciencias Biológicas y de la Salud de las unidades Azcapotzalco, Cuajimalpa, Iztapalapa, Lerma y Xochimilco, sobre las siguientes adecuaciones al Plan y programa de estudio del Doctorado en Ciencias Biológicas y de la Salud, vigentes a partir de trimestre 19-P</t>
  </si>
  <si>
    <t>Prom UAML</t>
  </si>
  <si>
    <t>Modalidad</t>
  </si>
  <si>
    <t>Nombre de la Institución</t>
  </si>
  <si>
    <t>Expo-stand</t>
  </si>
  <si>
    <t>Fuente: Tabla de aspirantes, Departamento de Admisión, considera Estados 3 y 17</t>
  </si>
  <si>
    <t>Puntaje PO
Min</t>
  </si>
  <si>
    <t>Puntaje PO
Max</t>
  </si>
  <si>
    <t>Promedio</t>
  </si>
  <si>
    <t>Fuente: Dirección de Divisiones y Coordinación de Enlace Académico</t>
  </si>
  <si>
    <t>Flujos Multifásicos - Mecánica de Fluidos</t>
  </si>
  <si>
    <t>Curso</t>
  </si>
  <si>
    <t>Procesamiento de datos con MATLAB</t>
  </si>
  <si>
    <t>Taller</t>
  </si>
  <si>
    <t>Procesamiento de datos con MATLAB-Parte II</t>
  </si>
  <si>
    <t>Sobrecarga del cuidador</t>
  </si>
  <si>
    <t>Espacio de Cultura, terapia y salud sexual</t>
  </si>
  <si>
    <t>Sexualidad y cultura: la autonomía del placer</t>
  </si>
  <si>
    <t>El eje integrador como herramienta para la construcción de conocimiento.</t>
  </si>
  <si>
    <t>Educación y tecnología con enfoque intercultural.</t>
  </si>
  <si>
    <t>ARTES VISUALES</t>
  </si>
  <si>
    <t>Actividades artes visuales</t>
  </si>
  <si>
    <t>Espacio o recinto donde
 se realizó la actividad</t>
  </si>
  <si>
    <t>Ciclo de cine documental</t>
  </si>
  <si>
    <t>Sala de usos multiples UAM Lerma</t>
  </si>
  <si>
    <t>Medio ambiente y desarrollo sustentable</t>
  </si>
  <si>
    <t>Sobre el movimiento estudiantil del 68</t>
  </si>
  <si>
    <t>Cine de ficción</t>
  </si>
  <si>
    <t>Ciclo de terror</t>
  </si>
  <si>
    <t>Cine de animación</t>
  </si>
  <si>
    <t>Documenal</t>
  </si>
  <si>
    <t>Ciudades Inmateriales</t>
  </si>
  <si>
    <t>Gráfica y pintura</t>
  </si>
  <si>
    <t>Zanbatha-Museo del Valle de la Luna</t>
  </si>
  <si>
    <t>Obra reciente de Sergio Sánchez Santamaría</t>
  </si>
  <si>
    <t>Las muchas formas de reflexionar sobre los arraigos de Itzeel Reyes</t>
  </si>
  <si>
    <t>Homenaje al Mtro. Adolfo Mexiac</t>
  </si>
  <si>
    <t>Confrontaciones caóticas de la nostalgia de Mario Cristian López</t>
  </si>
  <si>
    <t>Una década de luminosidad de Rosa Esmeralda de los Monteros</t>
  </si>
  <si>
    <t>Exposición</t>
  </si>
  <si>
    <t>Museo Zambatha, Lerma</t>
  </si>
  <si>
    <t>Presentación del libro "Cuentos juveniles" del Sr. Cesar Zetina Peñaloza</t>
  </si>
  <si>
    <t>Concierto multimedia</t>
  </si>
  <si>
    <t>UAM X</t>
  </si>
  <si>
    <t>Colectivo Tekné. MUCA, UNAM</t>
  </si>
  <si>
    <t>MUCA UNAM</t>
  </si>
  <si>
    <t>Centro Cultural Casa del Tiempo (UAM)</t>
  </si>
  <si>
    <t>Zanbatha Museo del Valle de la Luna, Lerma de Villada.</t>
  </si>
  <si>
    <t xml:space="preserve">Concierto y presentación de fotometrajes. Inauguración EAD 3.0. </t>
  </si>
  <si>
    <t xml:space="preserve">Concierto y presentación de fotometrajes. Clausura EAD 3.0. </t>
  </si>
  <si>
    <t xml:space="preserve">Concierto de la Muestra Internacional de Música Electroacustica Muslab 2018. </t>
  </si>
  <si>
    <t>CMMAS Morelia</t>
  </si>
  <si>
    <t>Concierto Retrospectivo Mayo 4 20 horas</t>
  </si>
  <si>
    <t>Casa del Lago UNAM</t>
  </si>
  <si>
    <t>Concierto retrospectivo 3 de Marzo 2018</t>
  </si>
  <si>
    <t>BIMESP Sao Paolo Brasil</t>
  </si>
  <si>
    <t>BIMESP Sao Paolo Brasil 9 de Octubre</t>
  </si>
  <si>
    <t>Londres</t>
  </si>
  <si>
    <t>MUSLAB Londres 20 de Octubre</t>
  </si>
  <si>
    <t>COMMA Merida Yucatan</t>
  </si>
  <si>
    <t>Festival de música contempáea COMMA 8 de Septiembre</t>
  </si>
  <si>
    <t>CIME Peking China.</t>
  </si>
  <si>
    <t>Programa de Música de la Asociación Mexicana AARSOM. 25 de Octubre</t>
  </si>
  <si>
    <t>Guanajuato</t>
  </si>
  <si>
    <t>Festival Callejón del Ruido. Guanajuato. 25 de Abril</t>
  </si>
  <si>
    <t>AARSOM</t>
  </si>
  <si>
    <t>Buffet a la mexicana. Concierto multicanala AARSOM. 22 de
Septiembre.</t>
  </si>
  <si>
    <t>XV Bernaola Festival. Vitoria Gasteiz</t>
  </si>
  <si>
    <t>XV Bernaola Festival.</t>
  </si>
  <si>
    <t>Laboratorio de Arte Alameda y Ex Teresa Arte
Actual.</t>
  </si>
  <si>
    <t>Modos de oír. Prácticas de arte y sonido en México.</t>
  </si>
  <si>
    <t>Biblioteca Nacional Ciudadela</t>
  </si>
  <si>
    <t>Obra por encargo. Sala de discapacidad visual,</t>
  </si>
  <si>
    <t>Casa del Lago, UNAM</t>
  </si>
  <si>
    <t>“Contemplaciónes materiales, escrituras abiertas”. Coloquio internacional de notación. 12 al 23 de Septiembre</t>
  </si>
  <si>
    <t>Pabellón de Mexico. Bienal de Arquitectura de Venecia</t>
  </si>
  <si>
    <t>Echoes of a land”. Pabellón de Mexico. Mayo 2018.</t>
  </si>
  <si>
    <t>Galería Le Labotatoire, CDMX</t>
  </si>
  <si>
    <t>CAMPUS. I. Formalismo Esctructural. 21 de Agosto.</t>
  </si>
  <si>
    <t>Museo Juan Soriano, Cuernavaca</t>
  </si>
  <si>
    <t>Constelaciones de la Audio – Máquina en Mexico..20 de Octubre.</t>
  </si>
  <si>
    <t>Museo FOLA. Buenos Aires</t>
  </si>
  <si>
    <t>Mundo futbol. Argentina. 17 de Mayo.</t>
  </si>
  <si>
    <t>Museo RULE. Ciudad de México.</t>
  </si>
  <si>
    <t>“Los rituales del caos”. 22 de Noviembre</t>
  </si>
  <si>
    <t>Exposición de arte digital</t>
  </si>
  <si>
    <t>EAD.02</t>
  </si>
  <si>
    <t>EAD.3-Panoptes, Alumnos de la Lic. En Arte y Comunicación Digitales</t>
  </si>
  <si>
    <t>ARTES ESCÉNICAS</t>
  </si>
  <si>
    <t>Actividades artes escenicas</t>
  </si>
  <si>
    <t>Danza Kathak con el grupo Interflamenca</t>
  </si>
  <si>
    <t>Danza Contemporánea</t>
  </si>
  <si>
    <t>Grupo del Centro de Producción en Danza C. "CEPRODAC"</t>
  </si>
  <si>
    <t>Foro Cutural Thaay</t>
  </si>
  <si>
    <t>El Cascanueces con alumnos de la Academia de la Danza Mexicana</t>
  </si>
  <si>
    <t>Danza Flamenca</t>
  </si>
  <si>
    <t>Interflamenca</t>
  </si>
  <si>
    <t>Espectáculo de Títeres</t>
  </si>
  <si>
    <t>La vida de Shakespeare y Cervantes con el grupo Titirimundi</t>
  </si>
  <si>
    <t>Espectáculo Infantil</t>
  </si>
  <si>
    <t>El Payaso que corrieron del Circo con Perico, El Payaso Loco</t>
  </si>
  <si>
    <t>Musica</t>
  </si>
  <si>
    <t>Séptimo aniversario de Radio UAM</t>
  </si>
  <si>
    <t>Ciclo de Jazz y Rock con los grupos Electropercusión y Serpiente</t>
  </si>
  <si>
    <t>Concierto Internacional de armonica HARP 3</t>
  </si>
  <si>
    <t>Las mejores rolas de Rock del 68, con la Cia. de Bues y Fuerza del Centro</t>
  </si>
  <si>
    <t>La canción de protesta en México y Latinoamérica con Francisco B. El Mastuerzo</t>
  </si>
  <si>
    <t>Orquesta de Cuerdas de la UAM Lerma</t>
  </si>
  <si>
    <t>UAM Cuajimalpa</t>
  </si>
  <si>
    <t>Oficinas administrativas UAM Lerma</t>
  </si>
  <si>
    <t xml:space="preserve">Música  </t>
  </si>
  <si>
    <t>Ciclo de Rock experimental con los grupos Cabezas de Cera y Orkus, Rock de cámara</t>
  </si>
  <si>
    <t>Ciclo de Rock Progresivo con los grupos Govea, La Perra y El Gabinete</t>
  </si>
  <si>
    <t xml:space="preserve">Música y Danza </t>
  </si>
  <si>
    <t>Música y Danza Flamenca con los grupos Bají Suncai, La Forja y Eco de Palma</t>
  </si>
  <si>
    <t>Talleres</t>
  </si>
  <si>
    <t>TALASE de teatro</t>
  </si>
  <si>
    <t>Clases de violín, viola, violonchelo, contrabajo, solfeo y ensamble</t>
  </si>
  <si>
    <t>Guitarra clásica</t>
  </si>
  <si>
    <t xml:space="preserve">Teatro </t>
  </si>
  <si>
    <t>Taller de producción teatral de la Unidad</t>
  </si>
  <si>
    <t>Teatro y música</t>
  </si>
  <si>
    <t>Moridos de risa</t>
  </si>
  <si>
    <t>Espacio o recinto donde 
se realizó la actividad</t>
  </si>
  <si>
    <t>Casa de Cutura de Tultepec</t>
  </si>
  <si>
    <t>La importancia de las Ciénegas de Lerma y su conservación</t>
  </si>
  <si>
    <t>Escena abierta, procesos teatrales</t>
  </si>
  <si>
    <t>Lance Wyman y la Iconografía del 68</t>
  </si>
  <si>
    <t>El movimiento contracultural en los años 60's y sus aportaciones artísticas</t>
  </si>
  <si>
    <t>El cine nacional e internacional durante los años 60's</t>
  </si>
  <si>
    <t>La olimpiada México 68</t>
  </si>
  <si>
    <t>La música en el 68: El rock como máquina de guerra</t>
  </si>
  <si>
    <t>Conferencia Interactiva</t>
  </si>
  <si>
    <t xml:space="preserve">El pensamiento del artista </t>
  </si>
  <si>
    <t>Conferencia Magistral</t>
  </si>
  <si>
    <t>La Evolución Química del Universo con la Dra. Julieta Fierro</t>
  </si>
  <si>
    <t>Mesa redonda</t>
  </si>
  <si>
    <t>Marco histórico y político durante los años 60's</t>
  </si>
  <si>
    <t>El movimiento estudiantil de Mexico en 1968</t>
  </si>
  <si>
    <t>Asesoría de proyecto</t>
  </si>
  <si>
    <t>Feria de Ciencias e Ingenierías
 del Estado de México 2018</t>
  </si>
  <si>
    <t>Protección del acero mediante un recubrimiento 
híbrido anticorrosivo base agua grafeno/zinc; alumna: Jannet Galván Acosta</t>
  </si>
  <si>
    <t>Presentación de Trabajos de Integración 18 I</t>
  </si>
  <si>
    <t>Presentación de Trabajos de Integración 18 P</t>
  </si>
  <si>
    <t>Presentación de Trabajos de Integración 18 O</t>
  </si>
  <si>
    <t>FIME, Monterrey, Nuevo León</t>
  </si>
  <si>
    <t>2nd International Conference on Aeronautics
Banco de pruebas no invasivas para caracterización de arrastre aerodinámico:
aplicación en turborreactor SR-30.</t>
  </si>
  <si>
    <t>N/D</t>
  </si>
  <si>
    <t>2nd International Conference on Aeronautics
Análisis aerodinámico de un ala en túnel de viento con acreción de hielo a bajo número de Reynolds</t>
  </si>
  <si>
    <t>Mérida, Yucatán</t>
  </si>
  <si>
    <t>9th International SuperComputing Conference in Mexico
Parallel Algorithm to Correct the Gaussian noise of an
lmage</t>
  </si>
  <si>
    <t>Hotel Holiday Inn Cuernavaca, 
Morelos</t>
  </si>
  <si>
    <t>Congreso Internacional sobre Innovación y Desarrollo 
Tecnológico CIINDET 2018
Algoritmo Many-core para crear un fractal Mandelbrot</t>
  </si>
  <si>
    <t xml:space="preserve">Universidad Autónoma de Baja California. Facultad de Ciencias Químicas e Ingeniería. </t>
  </si>
  <si>
    <t>1st Conference on Computer Science and
Computer Engineering.
Implementación de un generador de números pseudo-aleatorios
en el microcontrolador Parallax P8x32</t>
  </si>
  <si>
    <t>Instituto Tecnológico de
 Mexicali</t>
  </si>
  <si>
    <t>ICCNA 2018 Circuito cuántico SHOR QISKIT</t>
  </si>
  <si>
    <t>CINVESTAV, Ciudad de México, México</t>
  </si>
  <si>
    <t>Numerical and 
Evolutionary Optimization
Implementation of an object recognition system based on deep
learning in a RPAS. Numerical and Evolutionary Optimization</t>
  </si>
  <si>
    <t>Dia del supercomputo 2018</t>
  </si>
  <si>
    <t>Entrevsita UAM Radio</t>
  </si>
  <si>
    <t>UAM Radio</t>
  </si>
  <si>
    <t xml:space="preserve">Entrevistas Especiales </t>
  </si>
  <si>
    <t>Entrevista sobre robótica</t>
  </si>
  <si>
    <t>Canal ONCE TV, México</t>
  </si>
  <si>
    <t>Cuentos juveniles</t>
  </si>
  <si>
    <t>Presentacion Libro</t>
  </si>
  <si>
    <t>UACM Capus del Valle</t>
  </si>
  <si>
    <t>Libro:Quantitative models for microscopic to macroscopic biological 
macromolecules and tissues</t>
  </si>
  <si>
    <t>Proyecto participante</t>
  </si>
  <si>
    <t>Residuos grafíticos modificados con óxido de grafeno para degradar 
colorantes de la industria textil; Alumna: Deyanira Granados Martínez; asesora: Violeta Lugo Lugo</t>
  </si>
  <si>
    <t>Seminario</t>
  </si>
  <si>
    <t>Seminario de Investigación en Sistemas de
Información y Ciencias Computacionales
Diseño y Desarrollo de un sensor no invasivo para conteo de
células sanguíneas</t>
  </si>
  <si>
    <t>Simposio</t>
  </si>
  <si>
    <t>UAM Unidad Lerma</t>
  </si>
  <si>
    <t>4o Simposio Anual en Recursos Hídricos</t>
  </si>
  <si>
    <t>Día mundial de agua</t>
  </si>
  <si>
    <t>Sala de usos multiples, UAML</t>
  </si>
  <si>
    <t>Que hacen las drogas en tu cerebro (Dr. Ricardo Tapia Ibargüengoytia)</t>
  </si>
  <si>
    <t xml:space="preserve">Ponencia magistral </t>
  </si>
  <si>
    <t>Colombia</t>
  </si>
  <si>
    <t>Carne y bienestar aniuumal: Tendencias globales, desafios y oportunidades</t>
  </si>
  <si>
    <t>Merida Yucatan</t>
  </si>
  <si>
    <t>Dregadabilidad de biopeliculas de cascara de piña</t>
  </si>
  <si>
    <t xml:space="preserve">Potencial de especies para mitigar metano in vitro </t>
  </si>
  <si>
    <t>Internacional</t>
  </si>
  <si>
    <t>Determination of the bioactivity and hidrophobicity of the alphalactabulmin peptides by in silicio hydrolisis</t>
  </si>
  <si>
    <t>UAM Lerma. Aula de Usos Múltipmes</t>
  </si>
  <si>
    <t>2do Coloquio de Investigación: Procesos sociales, políticos e institucionales. La transparenciay la rendicion de cuentas en México</t>
  </si>
  <si>
    <t>UAM Lerma. Aula de Usos Múltiples</t>
  </si>
  <si>
    <t>Semiología de la "palanca" las bases sociales de la normalización de la corrupción en México. Dr. Alberto Arellano Gault.</t>
  </si>
  <si>
    <t>Congreso</t>
  </si>
  <si>
    <t>Centro Cultural Casa del Tiempo (UAM), Casa Teatro La Paz (UAM), Seminario de Cultura Mexicana (SEP), Sala Carlos Chávez (UNAM), MUAC (UNAM), Foro Experimental José Luis Ibáñez (UNAM).</t>
  </si>
  <si>
    <t>Beckett Transdisciplinar. 4º Congreso internacional de la Sociedad Samuel Beckett.</t>
  </si>
  <si>
    <t>Foro</t>
  </si>
  <si>
    <t>UAM Lerma, Sala de usos múltiples</t>
  </si>
  <si>
    <t xml:space="preserve"> 1er Foro de Investigación Educativa: aportes desde la UAM</t>
  </si>
  <si>
    <t>UAM Rectoría</t>
  </si>
  <si>
    <t>Primer Encuentro Inter UAM de lucha en contra de la Violencia de Género</t>
  </si>
  <si>
    <t>UAM Lerma, Aula D4</t>
  </si>
  <si>
    <t>Foro Evaluación del Programa de Derechos Humanos de la Ciudad de México: intercambio de experiencias entre alumnos de UAM Lerma y UAM Xochimilco</t>
  </si>
  <si>
    <t>Journal</t>
  </si>
  <si>
    <t>Centro Cultural Casa del Tiempo (UAM) y Centro de Ciencias de la Complejidad (C3-UNAM).</t>
  </si>
  <si>
    <t>Leonardo 50 México. Jornada interinstitucional.</t>
  </si>
  <si>
    <t>Semianrio</t>
  </si>
  <si>
    <t>Casa Galván</t>
  </si>
  <si>
    <t xml:space="preserve"> EACyT</t>
  </si>
  <si>
    <t>Tec Monterrey y Fábrica de arte digital EL RULE</t>
  </si>
  <si>
    <t xml:space="preserve">PiaTS: Primer Coloquio Internacional Espacio-Inmersividad. </t>
  </si>
  <si>
    <t>Seminario Mediaciones, Narrativas y Artefactos</t>
  </si>
  <si>
    <t>UAM Lerma, Aula A-8</t>
  </si>
  <si>
    <t>Fuente: Coordinación de Extensión y Cultura Universitaria; Dirección de Divisiones</t>
  </si>
  <si>
    <t>Coordinación de Cultura y Extensión Universitaria</t>
  </si>
  <si>
    <t>Coordinación de Cultura y Extension Universitaria</t>
  </si>
  <si>
    <t>Coord. De Cultura y Extensión Universitaria</t>
  </si>
  <si>
    <t xml:space="preserve">Programa de Entrenamientos deportivos </t>
  </si>
  <si>
    <t>Programa de Torneos internos</t>
  </si>
  <si>
    <t xml:space="preserve">Programa de Evaluaciones físicas </t>
  </si>
  <si>
    <t>Programa Inducción a la Vida Universitaria</t>
  </si>
  <si>
    <t>Programa de actividades recreativas</t>
  </si>
  <si>
    <t>Programa en colaboración con la Dirección de Actividades Deportivas</t>
  </si>
  <si>
    <t>Programa de Vinculación con el Municipio</t>
  </si>
  <si>
    <t>Transferencia UAM AZC</t>
  </si>
  <si>
    <t>Tansferencia UAM AZC</t>
  </si>
  <si>
    <t xml:space="preserve">Aulas </t>
  </si>
  <si>
    <t xml:space="preserve">Aulas teóricas (8 nuevas) </t>
  </si>
  <si>
    <t xml:space="preserve">Laboratorios </t>
  </si>
  <si>
    <t xml:space="preserve">Laboratorios Divisionales (12 nuevos) </t>
  </si>
  <si>
    <t xml:space="preserve">Cubiculos </t>
  </si>
  <si>
    <t xml:space="preserve">Cubiculos de profesores </t>
  </si>
  <si>
    <t xml:space="preserve">Biblioteca </t>
  </si>
  <si>
    <t xml:space="preserve">Biblioteca de la Unidad Lerma </t>
  </si>
  <si>
    <t xml:space="preserve">Centro de cómputo </t>
  </si>
  <si>
    <t xml:space="preserve">Centro de cómputo de la Unidad Lerma </t>
  </si>
  <si>
    <t xml:space="preserve">Oficinas Administrativas </t>
  </si>
  <si>
    <t xml:space="preserve">Comedor </t>
  </si>
  <si>
    <t xml:space="preserve">Comedor de la Unidad Lerma </t>
  </si>
  <si>
    <t xml:space="preserve">Deportivas </t>
  </si>
  <si>
    <t xml:space="preserve">Dos cachas multiusos de concreto </t>
  </si>
  <si>
    <t xml:space="preserve">Áreas de Servicio </t>
  </si>
  <si>
    <t xml:space="preserve">Areas de servicio, sanitarios, bodegas, subestaciones, casteas de vigilancia etc. </t>
  </si>
  <si>
    <t>Mantenimientos a Plantas de emergencia</t>
  </si>
  <si>
    <t xml:space="preserve">Mantenimientos a UPS </t>
  </si>
  <si>
    <t xml:space="preserve">Planta de emergencia de edificio G, tras fuerte corto exterior </t>
  </si>
  <si>
    <t xml:space="preserve">Equipos menores de la Unidad </t>
  </si>
  <si>
    <t xml:space="preserve">Adaptación de espacio para Comisionados Mixtos </t>
  </si>
  <si>
    <t xml:space="preserve">Adaptación de espacio para GIC L </t>
  </si>
  <si>
    <t xml:space="preserve">Actualización de red de voz y datos en 6 edificios de AL1 </t>
  </si>
  <si>
    <t xml:space="preserve">Instalación de peliculas de seguridad en ventanería. </t>
  </si>
  <si>
    <t>13 de 15</t>
  </si>
  <si>
    <t xml:space="preserve">Equipos nuevos siempre con refrigerante ecológico </t>
  </si>
  <si>
    <r>
      <t>Acciones de infraestructura, m</t>
    </r>
    <r>
      <rPr>
        <b/>
        <sz val="11"/>
        <color theme="0"/>
        <rFont val="Calibri"/>
        <family val="2"/>
      </rPr>
      <t>²</t>
    </r>
    <r>
      <rPr>
        <b/>
        <sz val="11"/>
        <color theme="0"/>
        <rFont val="Calibri"/>
        <family val="2"/>
        <scheme val="minor"/>
      </rPr>
      <t xml:space="preserve"> construidos </t>
    </r>
  </si>
  <si>
    <t>m²</t>
  </si>
  <si>
    <t>21,196.43 m2</t>
  </si>
  <si>
    <t>N/A</t>
  </si>
  <si>
    <t xml:space="preserve">1.-01 de enero al 31 de mayo 2018.                                                    2.- 01 de junio de 2018 al 28 de febrero de 2019                                              </t>
  </si>
  <si>
    <t>1 (robo de 1 computadora)</t>
  </si>
  <si>
    <t>1 (robo de peces)</t>
  </si>
  <si>
    <t>8,518 m2</t>
  </si>
  <si>
    <t>Solicitudes atendidas de limpieza profunda</t>
  </si>
  <si>
    <t>1.-15 de enero al 2 de marzo 2018,                2.- 22 de marzo al 6 de nov. De 2018,                     3.-07 de nov. al 07 de diciembre 2018.</t>
  </si>
  <si>
    <t>Promedio de refrigerios servidos por día</t>
  </si>
  <si>
    <t xml:space="preserve">No. de días hábiles en que se dio servicio </t>
  </si>
  <si>
    <t>No. de boletos vendidos de forma manual para servicio de refrigerio</t>
  </si>
  <si>
    <t>14
Emyf 2
Examen de admisión 2
Serial Atletico 1
Croscountry 1
EMINEFyT 1
Tomas de protesta 4 
Apoyo a candidatos 3</t>
  </si>
  <si>
    <t>6 junio 2018                                                           24 de junio 2018                                         11 de diciembre 2018</t>
  </si>
  <si>
    <t>1 (programa específico de protección civil), 
1 (servicio de ambulancia privada)</t>
  </si>
  <si>
    <t>1.- 03 de septiembre de 2018 al 28 de febrero de 2019 (programa específico de protección civil), 
2.- 01 de enero al 31 de diciembre (servicio de ambulancia privada), 2018</t>
  </si>
  <si>
    <t>15 contingencias:
incendio 1
tormenta electrica 2
sismo 3
detectores de humo 2
derrame 1
vivora 6</t>
  </si>
  <si>
    <t>Solicitudes de servicio de transporte recibidas</t>
  </si>
  <si>
    <t>Solicitudes de transporte atendidas</t>
  </si>
  <si>
    <t>No. de solicitudes de servicio evaluadas por el usuario</t>
  </si>
  <si>
    <t>1.- 15 de enero al 06 de abril de 2018,                                                             2.-07 de mayo al 27 de julio de 2018,                                                           3.- 17 de septiembre al 07 de diciembre del 2018</t>
  </si>
  <si>
    <t>Áreas a realizar jardineria</t>
  </si>
  <si>
    <t>2649 m2</t>
  </si>
  <si>
    <t>Solicitudes atendidas de traslado de mobiliario</t>
  </si>
  <si>
    <t>Solicitudes atendidas de distribucion y acomodo de mobiliario</t>
  </si>
  <si>
    <t>Solicitudes atendidas de accesos en días no habiles</t>
  </si>
  <si>
    <t xml:space="preserve"> 2 contratos de mudanza con los siguientes periodos: 06 de abril al 07 de mayo del 2018 y 16 al 31 de mayo de 2018
</t>
  </si>
  <si>
    <t>Plazas en plantilla (cargadores)</t>
  </si>
  <si>
    <t xml:space="preserve">Supervisores del servicio </t>
  </si>
  <si>
    <t>Máquinas expendedoras de alimentos y bebidas frías</t>
  </si>
  <si>
    <t>Máquinas expendedoras de bebidas calientes (café)</t>
  </si>
  <si>
    <t>PLAZAS EN PLANTILLA</t>
  </si>
  <si>
    <t>Vigilante (base)</t>
  </si>
  <si>
    <t>Auxiliar de limpieza (base)</t>
  </si>
  <si>
    <t>Intendente (base)</t>
  </si>
  <si>
    <t>Chofer (base)</t>
  </si>
  <si>
    <t>Auxiliar de carga (base)</t>
  </si>
  <si>
    <t>6.-</t>
  </si>
  <si>
    <t>Jardinero (base)</t>
  </si>
  <si>
    <t>7.-</t>
  </si>
  <si>
    <t>Supervisor (confianza)</t>
  </si>
  <si>
    <t>8.-</t>
  </si>
  <si>
    <t>Responsable técnico administrativo (confianza)</t>
  </si>
  <si>
    <t>9.-</t>
  </si>
  <si>
    <t>Jefe de sección (confianza)</t>
  </si>
  <si>
    <t>10.-</t>
  </si>
  <si>
    <t>Chofer (confianza)</t>
  </si>
  <si>
    <t>No. de bienes (equipo de procesamiento de datos) adquiridos en la Unidad y verificados por la CSIC en 2018</t>
  </si>
  <si>
    <t>No. de dispositivos de la REDIL* adquiridos en 2018</t>
  </si>
  <si>
    <t>No. de dispositivos conectados simultaneamente a la REDIL* (pico) al 31/12/18</t>
  </si>
  <si>
    <t>No. de VDI instalados en Sala de Cómputo al 2018</t>
  </si>
  <si>
    <t>No. de equipos disponibles en Sala de Cómputo al 31/12/18</t>
  </si>
  <si>
    <t>No. de servidores adquiridos en 2018</t>
  </si>
  <si>
    <t>No. de servidores respaldados al 2018</t>
  </si>
  <si>
    <t>No. de servidores hospedados al 31/12/18</t>
  </si>
  <si>
    <t>No. de puntos de acceso de red adquiridos en 2018</t>
  </si>
  <si>
    <t>No. de puntos de acceso en operación al 31/12/18</t>
  </si>
  <si>
    <t>No. de cámaras de videovigilancia adquiridas en 2018</t>
  </si>
  <si>
    <t>No. de cámaras de videovigilancia en operación al 31/12/18</t>
  </si>
  <si>
    <t>No. de espacios con equipo de video conferencia habilitados al 2018</t>
  </si>
  <si>
    <t>No. de espacios con equipo de video conferencia en operación al 31/12/18</t>
  </si>
  <si>
    <t>No. de viedoconferencias realizadas en 2018</t>
  </si>
  <si>
    <t>No. de eventos transmitidos por internet en vivo en 2018</t>
  </si>
  <si>
    <t>No. de cuentas de correo electrónico generadas en 2018</t>
  </si>
  <si>
    <t>No. de cuentas de correo electrónico vigentes al 31/12/18</t>
  </si>
  <si>
    <t>Tiempo de uptime de la red de area local en 2018</t>
  </si>
  <si>
    <t>Tiempo de uptime de la red de internet en 2018</t>
  </si>
  <si>
    <t>Tiempo de uptime del enlace a la Cd de Mexico en 2018</t>
  </si>
  <si>
    <t>Tiempo de uptime de enlace Unidad-Oficinas temporales en 2018</t>
  </si>
  <si>
    <t>No. de credenciales habilitadas para acceso a la BIDIUAM en 2018</t>
  </si>
  <si>
    <t>Ejemplares adquiridos para la Biblioteca (libros y revistas) en 2018</t>
  </si>
  <si>
    <t>Ejemplares disponibles en la Biblioteca (libros y revistas) al 31/12/2018</t>
  </si>
  <si>
    <t>No. de servicios disponibles en la Máquina Expendedora de Vales al 2018</t>
  </si>
  <si>
    <t>No. de transacciones realizadas en la Máquina Expendedora de Vales al 31/12/2018</t>
  </si>
  <si>
    <t>No. de préstamos en Biblioteca en 2018</t>
  </si>
  <si>
    <t>No. de multas de Biblioteca en 2018</t>
  </si>
  <si>
    <t>No. de observaciones de auditoría Interna respondidas</t>
  </si>
  <si>
    <t>Fuente: Secretaría de la Unidad Lerma</t>
  </si>
  <si>
    <t>FUENTE: Coordinación de Servicios de Información y Comunicaciones</t>
  </si>
  <si>
    <t>Total de Acervo Documental (Volúmenes)</t>
  </si>
  <si>
    <t>Total de Títulos registrados</t>
  </si>
  <si>
    <t>Colecciones Especiales</t>
  </si>
  <si>
    <t>Asistencia a usuarios en la Biblioteca (anual)</t>
  </si>
  <si>
    <t>Libros prestados a domicilio (anual)</t>
  </si>
  <si>
    <t>Devoluciones (anual)</t>
  </si>
  <si>
    <t>Préstamos interbibliotecarios (anual)</t>
  </si>
  <si>
    <t>Títulos de revistas para consulta Online</t>
  </si>
  <si>
    <t>Consultas de usuarios de la Hemeroteca (anual)</t>
  </si>
  <si>
    <t>Revistas registradas</t>
  </si>
  <si>
    <t>Bases de Datos vía Internet</t>
  </si>
  <si>
    <t>Bases de datos en CD-Rom</t>
  </si>
  <si>
    <t>Mapas</t>
  </si>
  <si>
    <t xml:space="preserve">Tesis en formato digital </t>
  </si>
  <si>
    <t>Consultas en bases de datos vía Internet</t>
  </si>
  <si>
    <t>Consultas en bases de datos en CD-Rom</t>
  </si>
  <si>
    <t>Recursos en Repositorio Digital</t>
  </si>
  <si>
    <t>Superficie del terreno (m2)</t>
  </si>
  <si>
    <t>Superficie total construida (m2)</t>
  </si>
  <si>
    <t>Baloncesto</t>
  </si>
  <si>
    <t>Dr. Gustavo Sergio Lins Ribeiro</t>
  </si>
  <si>
    <t>Renunció</t>
  </si>
  <si>
    <t>Repite periodo</t>
  </si>
  <si>
    <t>PRODUCCIÓN EDITORIAL 2018</t>
  </si>
  <si>
    <t>¿El  libro es intedisciplinario?</t>
  </si>
  <si>
    <t>¿Qué disciplinas participan?</t>
  </si>
  <si>
    <t>¿Se realizó en colaboración con otra institución?</t>
  </si>
  <si>
    <t>De ser así, ¿cuál?</t>
  </si>
  <si>
    <t>¿Es electrónica la publicación?</t>
  </si>
  <si>
    <t>¿Es de libre acceso?</t>
  </si>
  <si>
    <t>¿Se encuentra sujeta a periodo de embargo?</t>
  </si>
  <si>
    <t>¿Se entregó copia al respositorio digital de la Unidad?</t>
  </si>
  <si>
    <t>Caleidoscopio científico  Una mirada a la investigación en la UAM
 Lerma a través de monografías científicas</t>
  </si>
  <si>
    <t xml:space="preserve">Silva López Rafaela Blanca,et al. </t>
  </si>
  <si>
    <t>978-607-28-1485-1</t>
  </si>
  <si>
    <t xml:space="preserve"> Electrónico</t>
  </si>
  <si>
    <t>Si</t>
  </si>
  <si>
    <t>IRH, ICT, DCBS, DCSH</t>
  </si>
  <si>
    <t>No</t>
  </si>
  <si>
    <t>Productos del vínculo docencia-investigación. 
Ingeniería en Recursos Hídricos 2018</t>
  </si>
  <si>
    <t>978-607-28-1483-7</t>
  </si>
  <si>
    <t xml:space="preserve">Tipos de capital social, sus interacciones y efectos organizacionales. El caso de los clubes de migrantes zacatecanos. </t>
  </si>
  <si>
    <t>Alma De León</t>
  </si>
  <si>
    <t>UAM Lerma-Juan Pablos</t>
  </si>
  <si>
    <t>978-607-28-1342-7</t>
  </si>
  <si>
    <t>Políticas públicas</t>
  </si>
  <si>
    <t xml:space="preserve">Juventudes digitales. </t>
  </si>
  <si>
    <t>Gladys Ortiz</t>
  </si>
  <si>
    <t>978-607-28-1332-8</t>
  </si>
  <si>
    <t>Comunicación, educación, antropología</t>
  </si>
  <si>
    <t>Desafíos para la calidad de la democracia y las políticas públicas para el fortalecimiento de la gobernabilidad en México.</t>
  </si>
  <si>
    <t>Raúl Figuerona y Miguel González</t>
  </si>
  <si>
    <t>978-607-28-1524-7</t>
  </si>
  <si>
    <t>Derecho, ciencia política, políticas públicas</t>
  </si>
  <si>
    <t>Indicadores de satisfacción de la infraestructura peatonal en la perspectiva del espacio público saludable en la Ciudad de México.</t>
  </si>
  <si>
    <t>Javier de la Rosa y Perla Castañeda</t>
  </si>
  <si>
    <t>978-607-28-1524-6</t>
  </si>
  <si>
    <t xml:space="preserve">El proceso en la producción de arte electrónico. </t>
  </si>
  <si>
    <t>Hugo Solis</t>
  </si>
  <si>
    <t>978-607-28-1513-1</t>
  </si>
  <si>
    <t>E-BOOK</t>
  </si>
  <si>
    <t>Arte</t>
  </si>
  <si>
    <t xml:space="preserve">Introducción al álgebra. </t>
  </si>
  <si>
    <t>Manuel Lara</t>
  </si>
  <si>
    <t xml:space="preserve">UAM Lerma </t>
  </si>
  <si>
    <t>978-607-28-1526-1</t>
  </si>
  <si>
    <t>Matemáticas</t>
  </si>
  <si>
    <t xml:space="preserve">Procesos y estructuras en elites mexicanas. </t>
  </si>
  <si>
    <t>Alberto Arellano</t>
  </si>
  <si>
    <t>UAM Lerma, El Colegio de Jalisco</t>
  </si>
  <si>
    <t xml:space="preserve"> 978-607-28-1523-0</t>
  </si>
  <si>
    <t>Sociología, Ciencia política</t>
  </si>
  <si>
    <t>El Colegio de Jalisco</t>
  </si>
  <si>
    <t>FUENTE: Dirección de Divisiones, Informe Anual del Consejo Editorial CSH</t>
  </si>
  <si>
    <t>Título del libro</t>
  </si>
  <si>
    <t>Autor</t>
  </si>
  <si>
    <t>Tiraje</t>
  </si>
  <si>
    <t>No hubo premio</t>
  </si>
  <si>
    <t>Karen Samara Miranda Campos</t>
  </si>
  <si>
    <t>ING.025.17</t>
  </si>
  <si>
    <t>EC.L.CBS.b.001.18</t>
  </si>
  <si>
    <t>EC.L.CBI.b.001.18</t>
  </si>
  <si>
    <t>EC.L.CBI.b.002.18</t>
  </si>
  <si>
    <t>Recusros de la Tierra</t>
  </si>
  <si>
    <t>EC.L.CBI.c.001.18</t>
  </si>
  <si>
    <t>CO.L.CBS.a.001.18</t>
  </si>
  <si>
    <t>EC.L.CBS.a.001.18</t>
  </si>
  <si>
    <t>EC.L.CBS.a.002.18</t>
  </si>
  <si>
    <t>CDHUM/002/2018</t>
  </si>
  <si>
    <t>Santiago Alonso Palmas Pérez</t>
  </si>
  <si>
    <t>CO.L.CSH.c.001.18</t>
  </si>
  <si>
    <t>EC.L.CBI.b.003.18</t>
  </si>
  <si>
    <t>EC.L.CBI.c.003.18</t>
  </si>
  <si>
    <t>EC.L.CBI.b.004.18</t>
  </si>
  <si>
    <t>EC.L.CSH.c.001.18</t>
  </si>
  <si>
    <t>09:00-14:00 y 15:00-19:00</t>
  </si>
  <si>
    <t>CO.L.CBI.c.001.18</t>
  </si>
  <si>
    <t>EC.L.CBS.a.003.18</t>
  </si>
  <si>
    <t>CO.L.CBI.a.001.18</t>
  </si>
  <si>
    <t>EC.L.CBS.b.002.18</t>
  </si>
  <si>
    <t>EC.L.CSH.c.002.18</t>
  </si>
  <si>
    <t>2015-2016
2018-2019</t>
  </si>
  <si>
    <t>2017-2018
2018-2019</t>
  </si>
  <si>
    <t>EC.L.CBI.c.002.18</t>
  </si>
  <si>
    <t>CDHUM/001/2018</t>
  </si>
  <si>
    <t>Ana María Valle Vázquez</t>
  </si>
  <si>
    <t>CDA05.174.18</t>
  </si>
  <si>
    <t>2018-2019</t>
  </si>
  <si>
    <t>CDA04.144.18</t>
  </si>
  <si>
    <t>EC.L.CSH.a.001.18</t>
  </si>
  <si>
    <t>EC.L.CBI.a.003.18</t>
  </si>
  <si>
    <t>EC.L.CBI.a.004.18</t>
  </si>
  <si>
    <t>EC.L.CBI.b.007.18</t>
  </si>
  <si>
    <t>EC.L.CBI.a.005.18</t>
  </si>
  <si>
    <t>EC.L.CBI.c.005.18</t>
  </si>
  <si>
    <t>EC.L.CBI.c.006.18</t>
  </si>
  <si>
    <t>CDA07.254.18</t>
  </si>
  <si>
    <t>CO.L.CSH.c.002.18</t>
  </si>
  <si>
    <t>ING.022.18</t>
  </si>
  <si>
    <t>Daniel Librado Martínez Vázquez</t>
  </si>
  <si>
    <t>CO.L.CSH.a.001.18</t>
  </si>
  <si>
    <t>EC.L.CSH.a.002.18</t>
  </si>
  <si>
    <t>EC.L.CSH.c.004.18</t>
  </si>
  <si>
    <t>CD.CSHL.002.18</t>
  </si>
  <si>
    <t>Alma Patricia de León Calderón</t>
  </si>
  <si>
    <t>CD.CSHL.003.18</t>
  </si>
  <si>
    <t>Gerardo Vázquez Hernández</t>
  </si>
  <si>
    <t>CD.CSHL.004.18</t>
  </si>
  <si>
    <t>Julieta Martínez Cuero</t>
  </si>
  <si>
    <t>CD.CSHL.005.18</t>
  </si>
  <si>
    <t>Nadia Montserrat García Espino</t>
  </si>
  <si>
    <t>CD.CSHL.006.18</t>
  </si>
  <si>
    <t>Misael Josué Marín Sánchez</t>
  </si>
  <si>
    <t>CD.CSHL.007.18</t>
  </si>
  <si>
    <t>Abigail Martínez Mendoza</t>
  </si>
  <si>
    <t>CS.010.18</t>
  </si>
  <si>
    <t>CBI.03.18</t>
  </si>
  <si>
    <t>Ernesto Arturo Bosquez Molina</t>
  </si>
  <si>
    <t>CBI.04.18</t>
  </si>
  <si>
    <t>Gehovana González Blanco</t>
  </si>
  <si>
    <t>CBI.05.18</t>
  </si>
  <si>
    <t>Carlos David Silva Luna</t>
  </si>
  <si>
    <t>CBI.06.18</t>
  </si>
  <si>
    <t>Amado Guitiérrez Gómez</t>
  </si>
  <si>
    <t>CBI.08.18</t>
  </si>
  <si>
    <t>CBI.07.18</t>
  </si>
  <si>
    <t>Quiroz Velázquez Victor Eduardo</t>
  </si>
  <si>
    <t>CBI.09.18</t>
  </si>
  <si>
    <t>EC.L.CBI.b.005.18</t>
  </si>
  <si>
    <t>CBI.10.18</t>
  </si>
  <si>
    <t>EC.L.CBI.b.006.18</t>
  </si>
  <si>
    <t>CBI.11.18</t>
  </si>
  <si>
    <t>José Luis Salazar Laureles</t>
  </si>
  <si>
    <t>EC.L.CBI.a.001.18</t>
  </si>
  <si>
    <t>CBI.12.18</t>
  </si>
  <si>
    <t>José Rafael García Sánchez</t>
  </si>
  <si>
    <t>EC.L.CBI.a.002.18</t>
  </si>
  <si>
    <t>CBI.13.18</t>
  </si>
  <si>
    <t>EC.L.CBI.c.004.18</t>
  </si>
  <si>
    <t>CBI.14.18</t>
  </si>
  <si>
    <t>Daniela Aguirre Guerrero</t>
  </si>
  <si>
    <t>EC.L.CSH.c.003.18</t>
  </si>
  <si>
    <t>Proceso Productivo</t>
  </si>
  <si>
    <t>CBI.15.18</t>
  </si>
  <si>
    <t>Daniel Téllez Velasco</t>
  </si>
  <si>
    <t>CBI.16.18</t>
  </si>
  <si>
    <t>Claudia Callejo Mercado</t>
  </si>
  <si>
    <t>CBI.17.18</t>
  </si>
  <si>
    <t>CBI.19.18</t>
  </si>
  <si>
    <t>Celso Márquez Sánchez</t>
  </si>
  <si>
    <t>CBI.20.18</t>
  </si>
  <si>
    <t>Victor Eduardo Quiroz Velazquez</t>
  </si>
  <si>
    <t>CBI.18.18</t>
  </si>
  <si>
    <t>Jesus Ramiro Félix Félix</t>
  </si>
  <si>
    <t>EC.L.CBI.a.006.18</t>
  </si>
  <si>
    <t>CBIL.01.19</t>
  </si>
  <si>
    <t>DESIERTO</t>
  </si>
  <si>
    <t>EC.L.CBI.b.008.18</t>
  </si>
  <si>
    <t>CBIL.02.19</t>
  </si>
  <si>
    <t xml:space="preserve"> María del Carmen Escobar Villanueva</t>
  </si>
  <si>
    <t>ING.015.18</t>
  </si>
  <si>
    <t>Carlos Ortega Laurel</t>
  </si>
  <si>
    <t>18/octo/2017</t>
  </si>
  <si>
    <t>Establecer las condiciones a las que se sujeta la dispersión de recursos asignados a "LA UAM-L" en el CAR 255399 a favor de "EL CINVESTAV", bajo el convenio patrocinado 517005-54510125, para que el Departamento de Genética y Biología Molecular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"EL CINVESTAV"</t>
  </si>
  <si>
    <t>UNAM Instituto de Neurobiología</t>
  </si>
  <si>
    <t>Establecer las condiciones a las que se sujeta la dispersión de recursos asignados a "LA UAM-L" en el CAR 255399 a favor de "LA UNAM", para que el Instituto de Neurobiología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"LA UNAM"</t>
  </si>
  <si>
    <t>CONACYT</t>
  </si>
  <si>
    <t>Proporcionar al “CONACYT” el Servicio de Asesoría para la Operación de Programas: Evaluación de Consistencia y Resultados de los Programas Presupuestarios S190- “Becas de Posgrado y Apoyos a la Calidad”, S236- “Fortalecimiento de la Infraestructura Científica y Tecnológica” y U003- “Innovación Tecnológica para Incrementar la Productividad de las Empresas”, de conformidad con el contrato y con el ANEXO ÚNICO (Términos de Referencia).</t>
  </si>
  <si>
    <t>Establecer las particularidades a las que se sujeta la colaboración entre "LAS PARTES", para que "LA UAM-L" participe con diversas actividades en el marco del VI Festival Cultural Martín Reolín Varejón organizado por "EL AYUNTAMIENTO".</t>
  </si>
  <si>
    <t>Coordinación de Vinculación</t>
  </si>
  <si>
    <t>Consejo de Investigación y Evaluación de la Política Social</t>
  </si>
  <si>
    <t>Establecer las bases y mecanismos operativos entre “LAS PARTES”, con el propósito de formular los convenios específicos, para desarrollar las siguientes actividades:</t>
  </si>
  <si>
    <t>1.     Programas de formación y actualización mediante seminarios, cursos, diplomados, talleres y congresos, entre otros.</t>
  </si>
  <si>
    <t xml:space="preserve">2.     Realización de estudios e investigaciones de aplicabilidad social en campos de interés común. </t>
  </si>
  <si>
    <t>3.     Realización de servicio social o prácticas profesionales de los alumnos o egresados de “LA UAM-L” en “EL CIEPS”, así como la participación de los profesores-investigadores, con trabajos de investigación y artículos en la revista Cofactor.</t>
  </si>
  <si>
    <t>4.     Intercambio de información, publicaciones, acervos bibliográficos y audiovisuales, bancos de datos y sistemas de información.</t>
  </si>
  <si>
    <t>5. Difusión y extensión del conocimiento generado en las áreas de experiencia, interés y coincidencia institucional, mediante la realización de eventos que favorezcan dicha actividad, además de llevar a cabo publicaciones conjuntas si es voluntad de “LAS PARTES”, como resultado de las actividades académicas o de investigación que lleguen a desarrollarse</t>
  </si>
  <si>
    <t>Instituto Nacional de Cardiología "Ignacio Chávez"</t>
  </si>
  <si>
    <t>Rectoría de la Unidad</t>
  </si>
  <si>
    <t>PERMANENTE</t>
  </si>
  <si>
    <t>Realizar para la "LA UAEM" la prestación del servicio académico consistente en la “Evaluación de consistencia y resultados para evaluar el Programa Educación Superior, del proyecto Educación Superior Universitaria con referencia al otorgamiento de becas, de conformidad con lo que establece el Programa Anual de Evaluación 2018 de la Universidad Autónoma del Estado de México”</t>
  </si>
  <si>
    <t>Sea Shepherd México A.C.</t>
  </si>
  <si>
    <t>Establecer las bases y mecanismos operativos entre “LAS PARTES”, para coordinar sus esfuerzos con el propósito de desarrollar diversos programas conjuntos de investigación, servicio social, uso de información científica y técnica, organización de eventos de extensión y difusión en los campos científico, cultural y humanístico, y las demás de interés para ambas partes</t>
  </si>
  <si>
    <t>UNAM Instituto de Fisiología Celular
CINVESTAV Departamento de Farmacología</t>
  </si>
  <si>
    <t>DÉCIMA QUINTA. VIGENCIA. Dadas las características del objeto del presente convenio, “LAS PARTES” acuerdan que entrará en vigor a partir de la fecha de su firma y concluirá el 14 de julio de 2020, sin menoscabo de poder prorrogar la vigencia con antelación a la fecha de su vencimiento, misma que se realizará mediante el convenio correspondiente</t>
  </si>
  <si>
    <t>MODIFICACIÓN AL ANEXO B. La modificación al ANEXO B del acuerdo de colaboración de consorcio, mismo que firmado forma parte del presente convenio, se realiza con la finalidad de establecer la distribución del gasto corriente y de inversión de las etapas 2 y 3 del proyecto “OBETEEN-NEUROCOGNITIVE IMPACT OF JUVENILE OBESITY: EXPERIMENTAL AND CLINICAL APPROACHES”, el cual será aplicado de manera general para las Instituciones integrantes del consorcio.</t>
  </si>
  <si>
    <t>Colegio de Estudios Científicos y Tecnológicos del Estado de México</t>
  </si>
  <si>
    <t>Establecer las bases de colaboración entre “LAS PARTES” a fin de que los alumnos de “EL CECYTEM”, realicen su servicio social en las instalaciones de “LA UAM-L”, conforme a la programación de actividades aprobadas previamente por la División de Ciencias Básicas e Ingeniería de “LA UAM-L”</t>
  </si>
  <si>
    <t>Secretaría de la Función Pública, Gobierno de Zacatecas</t>
  </si>
  <si>
    <t>“EL PRESTADOR DE SERVICIOS” se obliga con la “SFP” a realizar la Evaluación de Consistencia y Resultados al Fondo para el Fomento Productivo de la Mujer para el ejercicio 2017, mismo que ejecutó la Secretaría de la Mujer, de conformidad con el Anexo Único.</t>
  </si>
  <si>
    <t>“EL PRESTADOR DE SERVICIOS” se obliga con la “SFP” a realizar la Evaluación de Consistencia y Resultados al Programa Estratégico para el Fortalecimiento y la Competitividad de las Actividades Económicas del Estado de Zacatecas para el ejercicio 2017, mismo que ejecutó el Consejo Estatal de Desarrollo Económico del Estado de Zacatecas, de conformidad con el Anexo Único</t>
  </si>
  <si>
    <t xml:space="preserve">Contrato de Donación. Gamma Cámara con sistema CT integrado, doble, Marca General Electric, Mod.  Millenium, Serie 10385, Placa 29704  </t>
  </si>
  <si>
    <r>
      <rPr>
        <i/>
        <sz val="8"/>
        <color theme="1"/>
        <rFont val="Arial"/>
        <family val="2"/>
      </rPr>
      <t>Convenio Modificatorio al Acuerdo de Colaboración del Consorcio del Proyecto "Obetten Nourocognitive impact of juvenile obesity: Experimantal and clinical approaches</t>
    </r>
    <r>
      <rPr>
        <sz val="8"/>
        <color theme="1"/>
        <rFont val="Arial"/>
        <family val="2"/>
      </rPr>
      <t>"
Modificar la cláusula décima quinta y el ANEXO B del acuerdo de colaboración de consorcio, de acuerdo a lo siguiente:</t>
    </r>
  </si>
  <si>
    <t>Dr. Reyes Mercado Yuri
Dra. Arroyo Gómez Maricela
Dr. Hernandez Zapata Ernesto
Dr. López Maldonado Guillermo
Dr. Perez Martinez Francisco 
Dr. Salazar Laureles José Luis</t>
  </si>
  <si>
    <t>Dr. Beristain Cardoso Ricardo
Dr. Mendoza Reséndiz Alejandro
Dra. Domínguez Mariani Eloísa</t>
  </si>
  <si>
    <t>Mtro. Chávez Becker Carlos Gabriel
Dr. Martínez González Alejandro Natal
Dra. Martínez Tiburcio María Gabriela
Dra. Blásquez Martinez Lidia Ivonne
Dra. Eva Raquel Güereca Torres</t>
  </si>
  <si>
    <t xml:space="preserve">Fisiología Integrativa y de Sistemas </t>
  </si>
  <si>
    <t>Dr. Alavez Espidio Silvestre de Jesús</t>
  </si>
  <si>
    <t xml:space="preserve">Arte, Ciencia y Tecnología </t>
  </si>
  <si>
    <t>Núm</t>
  </si>
  <si>
    <t xml:space="preserve">Recursos Hídricos y Mecánica de Fluidos </t>
  </si>
  <si>
    <t>Dra. Benitez Dávila Mónica Francisca</t>
  </si>
  <si>
    <t>Dra. Benitez Dávila Mónica Francisca
Dra. Mosqueda Gómez Claudia
Dra. Sastre Domínguez María Paz</t>
  </si>
  <si>
    <t xml:space="preserve">Dr. Alavez Espidio Silvestre de Jesús
Dra. Guzmán Ramos Kioko Rubí
Dr. Montiel Castro Augusto Jacobo
Dr. Pacheco López Gustavo
</t>
  </si>
  <si>
    <t xml:space="preserve">Dr. Gomez Nuñez Jersain
Dr. López Galván Edgar
Dr. Reyes Gutiérrez Lazaro Raymundo
Dr. Soto Cortés Gabriel </t>
  </si>
  <si>
    <t>Dr. Gomez Nuñez Jersain</t>
  </si>
  <si>
    <t>UAM-L-CA-2</t>
  </si>
  <si>
    <t>UAM-L-CA-7</t>
  </si>
  <si>
    <t>UAM-L-CA-8</t>
  </si>
  <si>
    <t>UAM-L-CA-9</t>
  </si>
  <si>
    <t>21/07/2015
23/07/2018</t>
  </si>
  <si>
    <t>20/07/2018
22/07/2021</t>
  </si>
  <si>
    <t>21/sep/2015
23/jul/2018</t>
  </si>
  <si>
    <t>20/sep/2018
22/jul/2021</t>
  </si>
  <si>
    <t>21/jul/2015
23/jul/2028</t>
  </si>
  <si>
    <t>20/jul/2018
22/jul/2021</t>
  </si>
  <si>
    <t>21/07/2015
23/jul/2018</t>
  </si>
  <si>
    <t>20/07/2018
22/jul/2021</t>
  </si>
  <si>
    <t>21/jul/2015
23/jul/2018</t>
  </si>
  <si>
    <t>En proceso (2018)</t>
  </si>
  <si>
    <t>SNI-V
SNI-V
SIN-V</t>
  </si>
  <si>
    <t>1
1
1</t>
  </si>
  <si>
    <t>2011-2014
2014-2017
2017-2020</t>
  </si>
  <si>
    <t>SNI-V
SIN-V</t>
  </si>
  <si>
    <t>2015-2017
2017-2019</t>
  </si>
  <si>
    <t>Evaluación curricular</t>
  </si>
  <si>
    <t>UAM L</t>
  </si>
  <si>
    <t>17-jun-2013
23-jul-2018</t>
  </si>
  <si>
    <t>16-jun-2016
22-jul-2021</t>
  </si>
  <si>
    <t>10-dic-2014
19-jul-2017</t>
  </si>
  <si>
    <t>09-dic-2017
18-jul-2020</t>
  </si>
  <si>
    <t>16-jun-18
16-jun-21</t>
  </si>
  <si>
    <t xml:space="preserve">Comisión encargada de formular un proyecto de reforma al Reglamento de Alumnos, a fin de incluir la violencia de género en el Capítulo IV del mismo. </t>
  </si>
  <si>
    <t>Comisión encargada de analizar la propuesta de Programa Unitario para la Prevención, Atención y Erradicación de la Violencia de Género.</t>
  </si>
  <si>
    <t>Nota 86.1 RICBS</t>
  </si>
  <si>
    <t>Recepción de la información presentada por el Consejo Divisional de Ciencias Biológicas y de la Salud, sobre las adecuaciones efectuadas al plan y programas de estudio del Doctorado en Ciencias Biológicas y de la Salud</t>
  </si>
  <si>
    <t>11-jun.18</t>
  </si>
  <si>
    <t>81.3</t>
  </si>
  <si>
    <t xml:space="preserve">Lineamientos Editoriales de la División de Ciencias Básicas e Ingeniería </t>
  </si>
  <si>
    <t xml:space="preserve">Dr. Díaz Gutiérrez Carlos Eduardo </t>
  </si>
  <si>
    <t xml:space="preserve">Dr. Beristain Cardos Ricardo </t>
  </si>
  <si>
    <t>Dra. Miranda Campos Karen Samara</t>
  </si>
  <si>
    <t>A new generation of microbial electrochemical wetland for effective decentralized wastewater treatment</t>
  </si>
  <si>
    <t>Análisis del funcionamiento hidrogeológico de las Ciénegas de Lerma Estado de México y evaluación de su potencia de depuración</t>
  </si>
  <si>
    <t xml:space="preserve">Dra. Eloísa Domínguez Mariani </t>
  </si>
  <si>
    <t>83.8.1</t>
  </si>
  <si>
    <t>Optimización multiobjetivo para la resiolución de problemas en redes inalámbricas tipo ad hoc</t>
  </si>
  <si>
    <t>Dra. Karen Samara Miranda Campos</t>
  </si>
  <si>
    <t>83.8.2</t>
  </si>
  <si>
    <t>83.8.3</t>
  </si>
  <si>
    <t xml:space="preserve">informe final </t>
  </si>
  <si>
    <t>Aprobación del Anteproyecto de Presupuesto de Ingresos y Egresos de la División de Ciencias Básicas e Ingeniería para el 2019</t>
  </si>
  <si>
    <t xml:space="preserve">Fuente: Consejo Académico y Consejos Divisioanles, a partir de los Acuerdos por Sesión publicados en la página electrónica de la Unidad Lerma </t>
  </si>
  <si>
    <t>12.18.4</t>
  </si>
  <si>
    <t>Ecología microbiana de ambientes hipersalinos en México, mediante enfoques genómicos, metagenómicos y microbiológicos de microorganismos y su potencial botecnológico</t>
  </si>
  <si>
    <t>12.18.5</t>
  </si>
  <si>
    <t>Macroalgas marinas mexicanas: sistemática, filogenia, biogeografía y filogregr</t>
  </si>
  <si>
    <t>Dr. Heliot Zarza Viillanueva</t>
  </si>
  <si>
    <t>renivación</t>
  </si>
  <si>
    <t>12.18.7</t>
  </si>
  <si>
    <t>Mtro. Pablo Adolfo Mayer Villa</t>
  </si>
  <si>
    <t>Dr. Marcel Pérez Morales</t>
  </si>
  <si>
    <t>Área de Investigación en Recursos Hídricos y Mecánica de Fluidos (DCBI)</t>
  </si>
  <si>
    <t>Área de Investigación en Nanomateriales y Biofísica Molecular (DCBI)</t>
  </si>
  <si>
    <t>Área de Investigación en Estudios sobre Cultura Digital (DCSH)</t>
  </si>
  <si>
    <t>JD
C</t>
  </si>
  <si>
    <t xml:space="preserve">C  </t>
  </si>
  <si>
    <t>2014-2016
2016-2019</t>
  </si>
  <si>
    <t>2015-2017
2017-2020</t>
  </si>
  <si>
    <t xml:space="preserve">Visitante </t>
  </si>
  <si>
    <t>2017-2018
2018-2020</t>
  </si>
  <si>
    <t xml:space="preserve"> Dr. Ricardo Beristain Cardoso</t>
  </si>
  <si>
    <t xml:space="preserve">Externo </t>
  </si>
  <si>
    <t>Interdepartamental 
(Procesos Productivos / Sistemas de Información y Comunicaciones)</t>
  </si>
  <si>
    <t>BIOL.019.18</t>
  </si>
  <si>
    <t>Zarza Villanueva Heliot</t>
  </si>
  <si>
    <t>201-2019</t>
  </si>
  <si>
    <t>17-jun-12
17-jun-15
23-jul-18</t>
  </si>
  <si>
    <t>16-jun-15
16-jun-18
22-jul-21</t>
  </si>
  <si>
    <t>21-jul-15
23-jul-18</t>
  </si>
  <si>
    <t>20-jul-18
22-jul-21</t>
  </si>
  <si>
    <t>20-jul18
22-jul-21</t>
  </si>
  <si>
    <t>Profesores con contratación por tiempo indeterminado al 31 de diciembre de 2018</t>
  </si>
  <si>
    <t>Fuente: Divisiones Académicas</t>
  </si>
  <si>
    <t>Fuente: Divisiones Académicas / Ocupadas al 31 de diciembre de 2018</t>
  </si>
  <si>
    <t>Divisiones Académicas</t>
  </si>
  <si>
    <t>Género</t>
  </si>
  <si>
    <t>F</t>
  </si>
  <si>
    <t>2015-2017
2018</t>
  </si>
  <si>
    <t>2017-2019
JD</t>
  </si>
  <si>
    <t>2017-2018
JD</t>
  </si>
  <si>
    <t>2017-2019
DD</t>
  </si>
  <si>
    <t xml:space="preserve">SA
</t>
  </si>
  <si>
    <t>2017-2018
DD</t>
  </si>
  <si>
    <t>Dra. María Guadalupe López Sandoval</t>
  </si>
  <si>
    <t>Dr. Jsesús Fernando Monreal Ramírez</t>
  </si>
  <si>
    <t>Dr. Misael Josué Marin Sánchez</t>
  </si>
  <si>
    <t>CD.CBS.L017.16</t>
  </si>
  <si>
    <t>CD.CBS.L.016.18</t>
  </si>
  <si>
    <t>CD.CBS.L.017.18</t>
  </si>
  <si>
    <t>González Zalazar Constantino</t>
  </si>
  <si>
    <t>S/D</t>
  </si>
  <si>
    <t>CD.CBS.L.018.18</t>
  </si>
  <si>
    <t>CD.CBS.L.019.18</t>
  </si>
  <si>
    <t>Escobar Villanueva María del Carmen</t>
  </si>
  <si>
    <t>Dra. Julieta Martínez Cuero</t>
  </si>
  <si>
    <t>Mtra. Nadia Monserrat García Espino</t>
  </si>
  <si>
    <t>DCSH, no contó en 2018 con Profesores bajo este Acuerdo</t>
  </si>
  <si>
    <t xml:space="preserve">DCBS, no reportó en 2018 Profesores bajo este Acuerdo </t>
  </si>
  <si>
    <t>Monitoreo de poblaciones de murciélagos de Lerma y sus alrededores por medio de la captura en campo y grabación de vocalizaciones en su hábitat</t>
  </si>
  <si>
    <t xml:space="preserve"> Criterios para la Presentación y Entrega de la Distribución de Coeficientes de Participación y Horas Frente a Grupo del Personal Académico en la Licenciatura en Ciencia y Tecnología de los Alimentos de la División de Ciencias Biológicas y de la Salud, Unidad Lerma</t>
  </si>
  <si>
    <t xml:space="preserve"> COORDINACIÓN DE RECURSOS MATERIALES - INFORME DE ACTIVIDADES 2018 - ANEXO ESTADÍSTICO</t>
  </si>
  <si>
    <t>Dr. Edgar López Galván, 
Dr. Alejandro Mendoza Reséndiz
Dr. Lázaro Raymundo Reyes Gutiérrez
Dr. Gabriel Soto Cortés</t>
  </si>
  <si>
    <t>Dr. Héctor Eduardo Jardón Valadez
Dr. Francisco Pérez Martínez
Dr. Guillermo López Maldonado
Dr. Ernesto Hernández Zapata
Dr. Yuri Reyes Mercado</t>
  </si>
  <si>
    <t>Dr. Humberto García Arellano. Jefe de Área.
Dr. José Félix Aguirre Garrido. Miembro adscrito al Área.
Dr Marcos López Pérez. Miembro adscrito al Área.
Dra Rina María González Cervantes. Asociada al Área.
UAM-Cuajimalpa:
Dra María de los Dolores Reyes Duarte (Asociada al Área)</t>
  </si>
  <si>
    <t>Dra. Gladys Ortiz Henderson.
Mtro. Daniel Hernández Gutiérrez.
Dr. Santiago Alonso Palmas Pérez.
Dr. Óscar Enrique Hernández Razo.</t>
  </si>
  <si>
    <t>Ingreso</t>
  </si>
  <si>
    <t>AGA 15P</t>
  </si>
  <si>
    <t>AGA 11P</t>
  </si>
  <si>
    <t>Cohorte</t>
  </si>
  <si>
    <t>Ins_UEA</t>
  </si>
  <si>
    <t>Ins_scarg</t>
  </si>
  <si>
    <t>AGA 15O</t>
  </si>
  <si>
    <t>AGA 11O</t>
  </si>
  <si>
    <t>AGA 16O</t>
  </si>
  <si>
    <t>AGA 12O</t>
  </si>
  <si>
    <t>AGA 17P</t>
  </si>
  <si>
    <t>AGA 13P</t>
  </si>
  <si>
    <t>AGA 17O</t>
  </si>
  <si>
    <t>AGA 13O</t>
  </si>
  <si>
    <t>AGA 18P</t>
  </si>
  <si>
    <t>AGA 14P</t>
  </si>
  <si>
    <t>14-P VS 18-P</t>
  </si>
  <si>
    <t>AGA 18O</t>
  </si>
  <si>
    <t>AGA 14O</t>
  </si>
  <si>
    <t>14-O VS 18-O</t>
  </si>
  <si>
    <t>2014-2018</t>
  </si>
  <si>
    <t>Solicitudes de prestaciones otorgadas de manera electrónica</t>
  </si>
  <si>
    <t xml:space="preserve">1A Campaña de desparasitación </t>
  </si>
  <si>
    <t xml:space="preserve">2A Campaña de desparasitación </t>
  </si>
  <si>
    <t>Jornada Itensiva Implante S/D</t>
  </si>
  <si>
    <t>Acciones PREVENIMSS</t>
  </si>
  <si>
    <t>Reproducción / Violencia de Género</t>
  </si>
  <si>
    <t>Jornada revisión Implante / PF</t>
  </si>
  <si>
    <t xml:space="preserve">Jornada Papanicolaou y Mama </t>
  </si>
  <si>
    <t>Jornada Itinerante ISSSTE (Aulas)</t>
  </si>
  <si>
    <t>Jornada Itinerante ISSSTE (Oficinas)</t>
  </si>
  <si>
    <t>Eventos donde participa la Sección de Servicios Médicos (alumnos)</t>
  </si>
  <si>
    <t>Plática (PIVU) Vigencia del IMSS</t>
  </si>
  <si>
    <t>Examen de Admisión (Apoyo Médico)</t>
  </si>
  <si>
    <t>Apoyo a Día del Niño</t>
  </si>
  <si>
    <t>Examen Médico de Ingreso 3 Periodos</t>
  </si>
  <si>
    <t>PIVU (Higiene Dental - Práctica) 2 eventos</t>
  </si>
  <si>
    <t>Apoyo a Carrera de bicicletas de Feria SUNSET</t>
  </si>
  <si>
    <t>La Evaluación Médica, consiste en dos partes, la primera parte recaba datos de antecedentes heredo familiares, datos de conductas de riesgo en cuanto a adicciones y conducta sexual, en mujeres datos de tipo ginecobstétricos, vacunas y un paquete de preguntas sobre sintomatología por aparatos y sistemas de los síntomas que presentaron en los 3 meses atrás de la fecha que elaboran el cuestionario. El examen médico se realiza en aproximadamente de 30 a 45 minutos, después se toma su somatometría que consiste en tomar talla, peso, IMC, medidas de cintura y cadera, ICC, presión arterial, frecuencia cardiaca, respiratoria y temperatura. Dicho examen permite diagnosticar el estado de salud actual del alumno seleccionado, y se determina si es apto en ese momento para pasar al examen físico.</t>
  </si>
  <si>
    <t>CONVENIOS</t>
  </si>
  <si>
    <t>Totales</t>
  </si>
  <si>
    <t>RG</t>
  </si>
  <si>
    <t>Ingeniería en Sistemas Mecatronicos e Industriales</t>
  </si>
  <si>
    <t>CORTESÍA</t>
  </si>
  <si>
    <r>
      <t>m</t>
    </r>
    <r>
      <rPr>
        <b/>
        <vertAlign val="superscript"/>
        <sz val="12"/>
        <color theme="1"/>
        <rFont val="Calibri"/>
        <family val="2"/>
        <scheme val="minor"/>
      </rPr>
      <t>2</t>
    </r>
  </si>
  <si>
    <t>Autorización del Presupuesto de Ingresos y Egresos de la Universidad, correspondiente al año 2019</t>
  </si>
  <si>
    <t>D1.1a Eficiencia terminal en licenciatura cohortes reales (ETCR)</t>
  </si>
  <si>
    <t>Fuente: AGA 4ta semana: 11P; 11O; 12O; 13P; 13O; 14P; 14O; 15P; 15O; 16O; 17P; 17O; 18P; 18O.</t>
  </si>
  <si>
    <t xml:space="preserve">Mide el porcentaje de alumnos de licenciatura que terminó con éxito sus estudios por chohorte generacional. </t>
  </si>
  <si>
    <t>ETCR= ((alumnos de licenciatura egresados + alumnos de licenciatura con  100% de créditos cubiertos, de acuerdo con su cohorte generacional) / (alumnos inscritos a UEA + alumnos inscritos sin carga académica))*100</t>
  </si>
  <si>
    <t>Estados</t>
  </si>
  <si>
    <t>Inscrito a UEA</t>
  </si>
  <si>
    <t>Titulado</t>
  </si>
  <si>
    <t>Inscrito sin carga académica</t>
  </si>
  <si>
    <t>Créditos cubiertos</t>
  </si>
  <si>
    <t>14P</t>
  </si>
  <si>
    <t>14O</t>
  </si>
  <si>
    <t>Eficiencia terminal</t>
  </si>
  <si>
    <t>ET</t>
  </si>
  <si>
    <t>D1.1B Eficiencia terminal en licenciatura plazo reglamentarios (ETPR)</t>
  </si>
  <si>
    <t>Fuente: AGA 19I (4ta semana)</t>
  </si>
  <si>
    <t>T_ing</t>
  </si>
  <si>
    <t>EDO5</t>
  </si>
  <si>
    <t>EDO6</t>
  </si>
  <si>
    <t>EDO12</t>
  </si>
  <si>
    <t>T_egr</t>
  </si>
  <si>
    <t>T_insc</t>
  </si>
  <si>
    <t>Trim</t>
  </si>
  <si>
    <t>Inscritos</t>
  </si>
  <si>
    <t>Egre/Insc</t>
  </si>
  <si>
    <t>Tit/Egre</t>
  </si>
  <si>
    <t>Tit/ing</t>
  </si>
  <si>
    <t>A_ing</t>
  </si>
  <si>
    <t>Año_egreso</t>
  </si>
  <si>
    <t>Global</t>
  </si>
  <si>
    <t>Visistantes
al 31-dic-18</t>
  </si>
  <si>
    <t>PROFESORES VISITANTES (al 31-dic-18)</t>
  </si>
  <si>
    <t>TOTAL UAML (2015-2018)</t>
  </si>
  <si>
    <t>Licenciaturas*</t>
  </si>
  <si>
    <t>Feria Vocacional EPO # 1 Anexa al ENSEM</t>
  </si>
  <si>
    <t>Feria</t>
  </si>
  <si>
    <t>Expo Orienta Calimaya</t>
  </si>
  <si>
    <t xml:space="preserve">Exporienta EPO 23 Lerma </t>
  </si>
  <si>
    <t>Expo Orienta CECYTEM Metepec</t>
  </si>
  <si>
    <t>Expo Orienta CECYTEM Jilotepec</t>
  </si>
  <si>
    <t>1a Expo Orienta 2017 EPO Anexa a la Normal de Jilotepec</t>
  </si>
  <si>
    <t>CECYTEM toluca</t>
  </si>
  <si>
    <t>CBT No. 7 San Juan Tilapa, Toluca</t>
  </si>
  <si>
    <t>EPO 273 Atarasquillo "Soñar para alcanzar"</t>
  </si>
  <si>
    <t xml:space="preserve">CBT #3 Lerma, Atarasquillo </t>
  </si>
  <si>
    <t>CECYTEM Plantel Lerma</t>
  </si>
  <si>
    <t xml:space="preserve">EPO 167 Santa Cruz Atizapan </t>
  </si>
  <si>
    <t xml:space="preserve">EPO 45 Mexicalcingo </t>
  </si>
  <si>
    <t>EPOANI EPO Anexa a la Normal de Ixtlahuaca</t>
  </si>
  <si>
    <t>FUENTE: Coordinación General de Información Institucional. Departamento de Admisión.</t>
  </si>
  <si>
    <t>FUENTE: Para Lerma: AGA de Licenciatura - Dirección de Sistemas Escolares</t>
  </si>
  <si>
    <t>PERSONAL ACADÉMICO DEFINITIVO DE TIEMPO COMPLETO POR GÉNERO</t>
  </si>
  <si>
    <t>Fuente: Coordinación de Recurso Humanos</t>
  </si>
  <si>
    <t>CONCURSOS CURRICULARES (Información al 31 de Dic de 2018)</t>
  </si>
  <si>
    <t>UAM-Lerma 2018</t>
  </si>
  <si>
    <t>INFRAESTRUCTURA ACADÉMICA DE LA UNIDAD 2018</t>
  </si>
  <si>
    <t>NÚMERO DE COMPUTADORAS 2018</t>
  </si>
  <si>
    <t>COMISIONES DE ÓRGANOS COLEGIADOS CONFORMADAS EN 2012-2018</t>
  </si>
  <si>
    <t>Proceso de Presupuestación 2018</t>
  </si>
  <si>
    <t xml:space="preserve">Dirección de Planeación, UAM Lerma </t>
  </si>
  <si>
    <t>“EL PRESTADOR DE SERVICIOS” se obliga con la “SFP” a realizar la Evaluación Específicade Desempeño al Programa Estratégico para el Fortalecimiento y la Competitividad de las Actividades Económicas del Estado de Zacatecas para el ejercicio 2017, mismo que ejecutó el Consejo Estatal de Desarrollo Económico del Estado de Zacatecas, de conformidad con el Anexo Único</t>
  </si>
  <si>
    <t>Total 2018</t>
  </si>
  <si>
    <t>TOTAL DEL ACERVO DOCUMENTAL (Volúmenes)</t>
  </si>
  <si>
    <t>TOTAL DE TÍTULOS REGISTRADOS</t>
  </si>
  <si>
    <t>COLECCIONES ESPECIALES</t>
  </si>
  <si>
    <t>ASISTENCIA DE USUARIOS A LA BIBLIOTECA (ANUAL)</t>
  </si>
  <si>
    <t>LIBROS PRESTADOS A DOMICILIO (ANUAL)</t>
  </si>
  <si>
    <t>DEVOLUCIONES (ANUAL)</t>
  </si>
  <si>
    <t>PRÉSTAMOS INTERBIBLIOTECARIOS (ANUAL)</t>
  </si>
  <si>
    <t>TÍTULOS DE REVISTAS PARA CONSULTA ONLINE</t>
  </si>
  <si>
    <t>CONSULTAS DE USUARIOS DE LA HEMEROTECA (ANUAL)</t>
  </si>
  <si>
    <t>REVISTAS REGISTRADAS</t>
  </si>
  <si>
    <t>BASES DE DATOS VÍA INTERNET</t>
  </si>
  <si>
    <t>BASES DE DATOS EN CD-ROM</t>
  </si>
  <si>
    <t>MAPAS</t>
  </si>
  <si>
    <t xml:space="preserve">TESIS EN FORMATO DIGITAL </t>
  </si>
  <si>
    <t>CONSULTAS EN BASES DE DATOS VÍA INTERNET</t>
  </si>
  <si>
    <t>CONSULTAS EN BASES DE DATOS EN CD-ROM</t>
  </si>
  <si>
    <t>RECURSOS EN REPOSITORIO DIGITAL</t>
  </si>
  <si>
    <t>FUENTE: Coordinación de Sistemas de Información y Comunicaciones</t>
  </si>
  <si>
    <t>Servicios Documentales</t>
  </si>
  <si>
    <t>ECO.</t>
  </si>
  <si>
    <t>PROFESOR</t>
  </si>
  <si>
    <t>CLAVE DE UEA</t>
  </si>
  <si>
    <t>CLAVE DE GRUPO</t>
  </si>
  <si>
    <t>CUPO</t>
  </si>
  <si>
    <t>LUNES</t>
  </si>
  <si>
    <t>SALÓN</t>
  </si>
  <si>
    <t xml:space="preserve">MARTES </t>
  </si>
  <si>
    <t>MIERCOLES</t>
  </si>
  <si>
    <t>JUEVES</t>
  </si>
  <si>
    <t>VIERNES</t>
  </si>
  <si>
    <t>NOMBRE DE LA UEA</t>
  </si>
  <si>
    <t>RENUN</t>
  </si>
  <si>
    <t>INSC</t>
  </si>
  <si>
    <t>LLTIFP01</t>
  </si>
  <si>
    <t>11:00-14:30</t>
  </si>
  <si>
    <t>08:00-11:00
11:00-14:30</t>
  </si>
  <si>
    <t>13:30-15:30
15:30-18:30</t>
  </si>
  <si>
    <t>AULA-10</t>
  </si>
  <si>
    <t>13:00-15:30
15:30-18:00</t>
  </si>
  <si>
    <t>13:30-16:00
16:00-18:30</t>
  </si>
  <si>
    <t>PSTINP51</t>
  </si>
  <si>
    <t>11:00-14:30
14:30-17:00</t>
  </si>
  <si>
    <t>AULA-1</t>
  </si>
  <si>
    <t>14:00-16:00</t>
  </si>
  <si>
    <t>10:30-13:30
14:00-16:30</t>
  </si>
  <si>
    <t>AULA-13</t>
  </si>
  <si>
    <t>08:00-10:30</t>
  </si>
  <si>
    <t>PS721P01</t>
  </si>
  <si>
    <t xml:space="preserve">SEMINARIO OPTATIVO INTERDIVISIONAL. 
Evaluación de las Intervenciones Sociales de Organizaciones de la Sociedad Civil </t>
  </si>
  <si>
    <t>PS722P01</t>
  </si>
  <si>
    <t>SEMINARIO OPTATIVO INTERDIVISIONAL.
La Implementación en México de la Matriz de Indicadores para Resultados</t>
  </si>
  <si>
    <t>PS724P01</t>
  </si>
  <si>
    <t>AULA-3</t>
  </si>
  <si>
    <t xml:space="preserve">SEMINARIO OPTATIVO INTERDIVISIONAL. Análisis Electoral I. </t>
  </si>
  <si>
    <t>AH733P01</t>
  </si>
  <si>
    <t>SEMINARIO OPTATIVO INTERDIVISIONAL. 
Imágenes en Movimiento y Textos</t>
  </si>
  <si>
    <t>EC632P01</t>
  </si>
  <si>
    <t>L-11</t>
  </si>
  <si>
    <t>SEMINARIO OPTATIVO INTERDIVISIONAL. 
Como Hacer una Revisión de Literatura Académica con Mendeley</t>
  </si>
  <si>
    <t>PS725P01</t>
  </si>
  <si>
    <t xml:space="preserve">SEMINARIO OPTATIVO INTERDIVISIONAL. 
Estadística No Parametrica. </t>
  </si>
  <si>
    <t>AH730P01</t>
  </si>
  <si>
    <t xml:space="preserve">SEMINARIO OPTATIVO INTERDIVISIONAL. 
Metodología Creativa. </t>
  </si>
  <si>
    <t>EC728P01</t>
  </si>
  <si>
    <t xml:space="preserve">TALLER OPTATIVO INTERDIVISIONAL. 
Introducción a la Gestión y Análisis de Contenidos Digitales </t>
  </si>
  <si>
    <t>PS647P01</t>
  </si>
  <si>
    <t xml:space="preserve">TALLER OPTATIVO INTERDIVISIONAL. 
Problemas del Desarrollo Económico Local I. </t>
  </si>
  <si>
    <t>PS654P01</t>
  </si>
  <si>
    <t xml:space="preserve">TALLER OPTATIVO INTERDIVISIONAL. 
Análisis de Redes Sociales </t>
  </si>
  <si>
    <t>GÜERECA TORRES EVA RAQUEL</t>
  </si>
  <si>
    <t>PS695P01</t>
  </si>
  <si>
    <t>AULA-2</t>
  </si>
  <si>
    <t>TALLER OPTATIVO INTERDIVISIONAL. 
Género, Sociedad y Derechos Humanos</t>
  </si>
  <si>
    <t>PS723P01</t>
  </si>
  <si>
    <t>TALLER OPTATIVO INTERDIVISIONAL. 
Finanzas Públicas</t>
  </si>
  <si>
    <t>PS726P01</t>
  </si>
  <si>
    <t>TALLER OPTATIVO INTERDIVISIONAL. 
Herramientas de Office II</t>
  </si>
  <si>
    <t>CC</t>
  </si>
  <si>
    <t>TALLER OPTATIVO INTERDIVISIONAL. 
Análisis Estadístico en SPSS</t>
  </si>
  <si>
    <t>AH659P01</t>
  </si>
  <si>
    <t>TALLER OPTATIVO INTERDIVISIONAL. 
Percepción Visual</t>
  </si>
  <si>
    <t>AH690P01</t>
  </si>
  <si>
    <t xml:space="preserve">TALLER OPTATIVO INTERDIVISIONAL. 
Audio Digital, Música Electroacústica </t>
  </si>
  <si>
    <t>UC727P01</t>
  </si>
  <si>
    <t xml:space="preserve">TALLER OPTATIVO INTERDIVISIONAL. 
Programación Estadística en “R” II. </t>
  </si>
  <si>
    <t>AH729P01</t>
  </si>
  <si>
    <t xml:space="preserve">TALLER OPTATIVO INTERDIVISIONAL. 
Lenguaje Básico de la Forma. </t>
  </si>
  <si>
    <t>AH732P01</t>
  </si>
  <si>
    <t>TALLER OPTATIVO INTERDIVISIONAL. 
Fabricación y Prototipado</t>
  </si>
  <si>
    <t>UI379P01</t>
  </si>
  <si>
    <t>AULA-11</t>
  </si>
  <si>
    <t>TALLER OPTATIVO INTERDIVISIONAL. 
Orientación Alimentaria</t>
  </si>
  <si>
    <t>PP053P01</t>
  </si>
  <si>
    <t>16:00-19:00</t>
  </si>
  <si>
    <t>TEATRO</t>
  </si>
  <si>
    <t xml:space="preserve">TEMAS SELECTOS INTERDIVISIONALES. 
Teatro. </t>
  </si>
  <si>
    <t>SI054P01</t>
  </si>
  <si>
    <t>AULA-8</t>
  </si>
  <si>
    <t>TEMAS SELECTOS INTERDIVISIONALES. 
Introducción a las Comunicaciones Electrónicas</t>
  </si>
  <si>
    <t xml:space="preserve">TEMAS SELECTOS INTERDIVISIONALES. 
Programación Estadística en “R”. </t>
  </si>
  <si>
    <t>RT055P01</t>
  </si>
  <si>
    <t>AULA-5</t>
  </si>
  <si>
    <t>TEMAS SELECTOS INTERDIVISIONALES. 
Fundamentos de Geología</t>
  </si>
  <si>
    <t>AULA-15</t>
  </si>
  <si>
    <t>AULA-14</t>
  </si>
  <si>
    <t>AULA-6</t>
  </si>
  <si>
    <t>SITECV01</t>
  </si>
  <si>
    <t>GONZALEZ BLANCO GEHOVANA</t>
  </si>
  <si>
    <t>MARQUEZ SANCHEZ CELSO</t>
  </si>
  <si>
    <t>FELIX FELIX JESUS RAMIRO</t>
  </si>
  <si>
    <t>RTTBCS01</t>
  </si>
  <si>
    <t>L-8</t>
  </si>
  <si>
    <t>MODELADO Y SIMULACION DE AGUAS SUPERFICIALES</t>
  </si>
  <si>
    <t>MODELADO Y SIMULACION DE AGUAS SUBTERRANEAS</t>
  </si>
  <si>
    <t>LABORATORIO DE FISICA</t>
  </si>
  <si>
    <t>PABLO LEYVA HUGO</t>
  </si>
  <si>
    <t>UUTBCS51</t>
  </si>
  <si>
    <t xml:space="preserve">LAGUNA SANCHEZ GERARDO ABEL </t>
  </si>
  <si>
    <t>SITBCP01</t>
  </si>
  <si>
    <t>MIRANDA CAMPOS KAREN SAMARA</t>
  </si>
  <si>
    <t>CIRCUITOS ELECTRICOS I</t>
  </si>
  <si>
    <t>DISEÑO LOGICO AVANZADO</t>
  </si>
  <si>
    <t>08:00-11:00
11:30-14:30</t>
  </si>
  <si>
    <t>08:00-11:30
13:00-15:30</t>
  </si>
  <si>
    <t>08:00-11:00
11:30-14:00</t>
  </si>
  <si>
    <t xml:space="preserve">AGUILAR ASTORGA CARLOS RICARDO </t>
  </si>
  <si>
    <t>DE LA ROSA RODRIGUEZ JOSE JAVIER</t>
  </si>
  <si>
    <t>08:00-10:00
10:30-13:00</t>
  </si>
  <si>
    <t>08:00-11:00
10:30-13:00</t>
  </si>
  <si>
    <t>AULA-1
AULA-10</t>
  </si>
  <si>
    <t>08:00-10:30
11:00-13:00</t>
  </si>
  <si>
    <t>AULA-10
AULA-1</t>
  </si>
  <si>
    <t xml:space="preserve">DE LA ROSA RODRIGUEZ JOSE JAVIER </t>
  </si>
  <si>
    <t>MARTINEZ CUERO JULIETA</t>
  </si>
  <si>
    <t>AULA-1 
AULA-13</t>
  </si>
  <si>
    <t>08:00-10:30
11:00-14:00</t>
  </si>
  <si>
    <t>AULA-13
AULA-1</t>
  </si>
  <si>
    <t>08:30-10:30
11:00-13:00</t>
  </si>
  <si>
    <t>AULA-1
AULA-13</t>
  </si>
  <si>
    <t>08:00-11:30
12:00-15:00</t>
  </si>
  <si>
    <t>08:00-11:30
12:00-15:30</t>
  </si>
  <si>
    <t>AULA-16</t>
  </si>
  <si>
    <t>AULA-4</t>
  </si>
  <si>
    <t>AULA-7</t>
  </si>
  <si>
    <t>AULA-9</t>
  </si>
  <si>
    <t>SA313P01</t>
  </si>
  <si>
    <t>SA379P01</t>
  </si>
  <si>
    <t>TEMAS SELECTOS EN CIENCIAS DE LA SALUD</t>
  </si>
  <si>
    <t>11:00-15:30</t>
  </si>
  <si>
    <t>AULA-12</t>
  </si>
  <si>
    <t xml:space="preserve">FLORES HERNANDEZ NOE </t>
  </si>
  <si>
    <t>EJE INTEGRADOR: ORDENAMIENTO E IMPACTO AMBIENTAL</t>
  </si>
  <si>
    <t>AMOPTP51</t>
  </si>
  <si>
    <t>MASTOZOOLOGIA</t>
  </si>
  <si>
    <t>ALOPTP51</t>
  </si>
  <si>
    <t xml:space="preserve">TEMAS SELECTOS DE BIOLOGIA AMBIENTAL. 
Alimentos Funcionales. </t>
  </si>
  <si>
    <t>TEMAS AVANZADOS DE REGRESION</t>
  </si>
  <si>
    <t xml:space="preserve">SEMINARIO DE TEMAS SELECTOS DE BIOLOGIA DE LA CONSERVACION. 
Temas Selectos de Biología de la Conservación: Estudios de Linea Base en Flora y Vegetación Integrados a las MIAs. </t>
  </si>
  <si>
    <t>AMOPTP52</t>
  </si>
  <si>
    <t xml:space="preserve">SEMINARIO DE TEMAS SELECTOS DE BIOLOGIA DE LA CONSERVACION. 
Temas Selectos de Biología Ambiental
(Ecología marina). </t>
  </si>
  <si>
    <t>AL374P01</t>
  </si>
  <si>
    <t>LAB-7</t>
  </si>
  <si>
    <t xml:space="preserve">TALLER DE TEMAS SELECTOS DE BIOTECNOLOGIA AMBIENTAL. 
Taller de Elaboración de Queso de Hebra </t>
  </si>
  <si>
    <t>AL326P51</t>
  </si>
  <si>
    <t>SEMINARIO DE TEMAS SELECTOS DE GESTION AMBIENTAL. 
Producción de Alimentos de Origen Animal</t>
  </si>
  <si>
    <t>AL056P01</t>
  </si>
  <si>
    <t>TALLER DE TEMAS SELECTOS DE GESTION AMBIENTAL. 
Taller de Sistemas Hidropónicos</t>
  </si>
  <si>
    <t>AL318P01</t>
  </si>
  <si>
    <t>TALLER DE TEMAS SELECTOS DE GESTION AMBIENTAL. 
Taller Generalidades de Suelos</t>
  </si>
  <si>
    <t>AM350P01</t>
  </si>
  <si>
    <t>07:00-09:30</t>
  </si>
  <si>
    <t>TALLER BASES DE ORNITOLOGIA DE OBSERVACION DE AVES</t>
  </si>
  <si>
    <t>AL375P01</t>
  </si>
  <si>
    <t>SISTEMAS DE CALIDAD DE ALIMENTOS Y SU IMPACTO AMBIENTAL</t>
  </si>
  <si>
    <t>10:00-12:30</t>
  </si>
  <si>
    <t>PROBLEMATICAS Y RETOS EN LA PROD. SUSTENTABLE DE ALIMENTOS</t>
  </si>
  <si>
    <t>ALAVEZ ESPIDIO SILVESTRE DE JESUS</t>
  </si>
  <si>
    <t>SA352P01</t>
  </si>
  <si>
    <t>INTRODUCCION A LAS GEROCIENCIAS</t>
  </si>
  <si>
    <t>ESTADISTICA Y DISEÑO EXPERIMENTAL</t>
  </si>
  <si>
    <t>ANATOMIA Y FISIOLOGIA HUMANA</t>
  </si>
  <si>
    <t>INTRODUCCION A LA PSICOLOGIA</t>
  </si>
  <si>
    <t>HISTORIA DE LA PSICOLOGIA</t>
  </si>
  <si>
    <t>SATICP01</t>
  </si>
  <si>
    <t>PROYECTO INTEGRADOR PARA PSICOLOGIA BIOMEDICA I</t>
  </si>
  <si>
    <t>08:00-11:00 
11:30-13:30</t>
  </si>
  <si>
    <t>08:00-14:00</t>
  </si>
  <si>
    <t>09:00-14:00</t>
  </si>
  <si>
    <t xml:space="preserve">RAMIREZ BARRERA VICENTE ANGEL </t>
  </si>
  <si>
    <t>PS687P01</t>
  </si>
  <si>
    <t>TALLER OPTATIVO INTERDIVISIONAL. 
Análisis de Conflictos Socioambientales.</t>
  </si>
  <si>
    <t>08:00-11:30 
12:00-16:00</t>
  </si>
  <si>
    <t>08:00-11:30 
12:00-15:00</t>
  </si>
  <si>
    <t xml:space="preserve">ROCHA ITURBIDE MANUEL </t>
  </si>
  <si>
    <t xml:space="preserve">SOSA JUARICO MONICA ADRIANA </t>
  </si>
  <si>
    <t>PSTINP01</t>
  </si>
  <si>
    <t>09:00-11:30 
12:00-15:00</t>
  </si>
  <si>
    <t>09:00-11:30 
12:00-14:00</t>
  </si>
  <si>
    <t>09:00-11:00</t>
  </si>
  <si>
    <t xml:space="preserve">VAZQUEZ HERNANDEZ GERARDO </t>
  </si>
  <si>
    <t>PS688P01</t>
  </si>
  <si>
    <t>TALLER OPTATIVO INTERDIVISIONAL. 
Análisis del Discurso: Comunicación y Poder</t>
  </si>
  <si>
    <t>PS736P01</t>
  </si>
  <si>
    <t xml:space="preserve">SEMINARIO OPTATIVO INTERDIVISIONAL. 
Análisis Electoral II. </t>
  </si>
  <si>
    <t>PS739P01</t>
  </si>
  <si>
    <t>SEMINARIO OPTATIVO INTERDIVISIONAL. 
Análisis Territorial de Problemas Sociales</t>
  </si>
  <si>
    <t>AH626P01</t>
  </si>
  <si>
    <t xml:space="preserve">
</t>
  </si>
  <si>
    <t xml:space="preserve">
</t>
  </si>
  <si>
    <t>11:30-13:00</t>
  </si>
  <si>
    <t>SEMINARIO OPTATIVO INTERDIVISIONAL. 
Arte, Tecnología y Sociedad</t>
  </si>
  <si>
    <t>HI057P01</t>
  </si>
  <si>
    <t>AULA-G</t>
  </si>
  <si>
    <t xml:space="preserve">TALLER OPTATIVO INTERDIVISIONAL. 
Chatarra Electrónica! ¿Qué hacer? </t>
  </si>
  <si>
    <t xml:space="preserve">SATBCP01 </t>
  </si>
  <si>
    <t>AULA-D</t>
  </si>
  <si>
    <t xml:space="preserve">SASTRE DOMINGUEZ MARIA PAZ </t>
  </si>
  <si>
    <t>12:00-15:30</t>
  </si>
  <si>
    <t>AULA-F</t>
  </si>
  <si>
    <t>AULA-A</t>
  </si>
  <si>
    <t>ALGORITMOS Y ESTRUCTURAS DE DATOS</t>
  </si>
  <si>
    <t>PS740P01</t>
  </si>
  <si>
    <t>SEMINARIO OPTATIVO INTERDIVISIONAL. 
Estadística Descriptiva</t>
  </si>
  <si>
    <t xml:space="preserve">MARTINEZ GONZALEZ NATAL ALEJANDRO </t>
  </si>
  <si>
    <t>08:00-10:30 
11:00-13:30</t>
  </si>
  <si>
    <t>BIOLOGIA MOLECULAR AVANZADA</t>
  </si>
  <si>
    <t>PS741P01</t>
  </si>
  <si>
    <t>EVOLUCION Y BALANCE DE LA POLITICA ECONOMICA EN MEXICO, 1940-2016. SEMINARIO OPTATIVO INTERDIVISIONAL.</t>
  </si>
  <si>
    <t>AULA-E</t>
  </si>
  <si>
    <t>AULA-B</t>
  </si>
  <si>
    <t>FABRICACION Y PROTOTIPADO. TALLER OPTATIVO INTERDIVISIONAL.</t>
  </si>
  <si>
    <t>AH734P01</t>
  </si>
  <si>
    <t>GEOMETRIA DESCRIPTIVA. TALLER OPTATIVO INTERDIVISIONAL.</t>
  </si>
  <si>
    <t xml:space="preserve">CHAVEZ BECKER CARLOS GABRIEL </t>
  </si>
  <si>
    <t>08:00-10:00 
10:30-14:00</t>
  </si>
  <si>
    <t>08:00-11:00 
14:00-16:30</t>
  </si>
  <si>
    <t>08:00-11:30 
14:00-16:30</t>
  </si>
  <si>
    <t xml:space="preserve">FIGUEROA ROMERO RAUL </t>
  </si>
  <si>
    <t xml:space="preserve">MARTINEZ TIBURCIO MARIA GABRIELA </t>
  </si>
  <si>
    <t>08:00-11:00 
11:30-14:00</t>
  </si>
  <si>
    <t>AULA-1 
AULA-2</t>
  </si>
  <si>
    <t>11:30-15:30</t>
  </si>
  <si>
    <t xml:space="preserve">VON BULOW  PHILIPP </t>
  </si>
  <si>
    <t>RT026S01</t>
  </si>
  <si>
    <t xml:space="preserve">COMPRENSION DE TEXTOS. </t>
  </si>
  <si>
    <t>RT059P01</t>
  </si>
  <si>
    <t>INTRODUCCION A LOS SISTEMAS DE INFORMACION GEOGRAFICA</t>
  </si>
  <si>
    <t>RTTECP51</t>
  </si>
  <si>
    <t>SITBCV01</t>
  </si>
  <si>
    <t>12:30-16:00</t>
  </si>
  <si>
    <t>PP058P01</t>
  </si>
  <si>
    <t>TALLER OPTATIVO INTERDIVISIONAL. 
Modelación de Sistemas</t>
  </si>
  <si>
    <t>SITGDV01</t>
  </si>
  <si>
    <t>PROSPECCION DE RECURSOS HIDRICOS SUBTERRANEOS</t>
  </si>
  <si>
    <t>RT028P01</t>
  </si>
  <si>
    <t>TEMAS SELECTOS INTERDIVISIONALES. 
Balance de Materia</t>
  </si>
  <si>
    <t>TRATAMIENTO DE LODOS</t>
  </si>
  <si>
    <t>SEMINARIO OPTATIVO INTERDIVISIONAL. 
Herramientas de Office Basico</t>
  </si>
  <si>
    <t xml:space="preserve">ORTIZ HENDERSON GLADYS </t>
  </si>
  <si>
    <t>ECTGDP01</t>
  </si>
  <si>
    <t>08:00-11:30 
12:00-14:00</t>
  </si>
  <si>
    <t>AULA-C</t>
  </si>
  <si>
    <t>08:00-10:30 
11:00-14:00</t>
  </si>
  <si>
    <t xml:space="preserve">HERNANDEZ RAZO OSCAR ENRIQUE </t>
  </si>
  <si>
    <t>08:00-11:00 
14:00-17:30</t>
  </si>
  <si>
    <t>14:00-17:30</t>
  </si>
  <si>
    <t>10:30-17:00</t>
  </si>
  <si>
    <t>AH739P01</t>
  </si>
  <si>
    <t>SEMINARIO OPTATIVO INTERDIVISIONAL. 
Interpretación de Imágenes</t>
  </si>
  <si>
    <t>PS737P01</t>
  </si>
  <si>
    <t>TALLER OPTATIVO INTERDIVISIONAL. 
Introducción a las Políticas Públicas</t>
  </si>
  <si>
    <t>PS738P01</t>
  </si>
  <si>
    <t>INTRODUCCIÓN A LAS TECNOLOGÍAS GIS Y LA GESTIÓN MUNICIPAL</t>
  </si>
  <si>
    <t xml:space="preserve">BENITEZ DAVILA MONICA FRANCISCA </t>
  </si>
  <si>
    <t>08:00-11:00 
12:00-15:30</t>
  </si>
  <si>
    <t xml:space="preserve">OLIVARES SORIA EDMAR </t>
  </si>
  <si>
    <t>EC743P01</t>
  </si>
  <si>
    <t>INTRODUCCIÓN AL MUNDO CONTEMPORANEO: GLOBALIZACIÓN Y DESARROLLO SEMINARIO OPTATIVO INTERDIVISIONAL</t>
  </si>
  <si>
    <t xml:space="preserve">DAVILA JAIME MARIBEL </t>
  </si>
  <si>
    <t>08:00-10:30 
11:30-14:00</t>
  </si>
  <si>
    <t>AULA-16 
AULA-1</t>
  </si>
  <si>
    <t>AULA-2 
AULA-1</t>
  </si>
  <si>
    <t>VALLE VAZQUEZ ANA MARIA</t>
  </si>
  <si>
    <t>EC742P01</t>
  </si>
  <si>
    <t>SEMINARIO OPTATIVO INTERDIVISIONAL. Técnica, Tecnología y Educación</t>
  </si>
  <si>
    <t>PS636P01</t>
  </si>
  <si>
    <t xml:space="preserve">TALLER OPTATIVO INTERDIVISIONAL. Sistemas de Información Geofráfica I </t>
  </si>
  <si>
    <t>TALLER OPTATIVO INTERDIVISIONAL. 
Teoría y Metodología Feminista en Ciencias Políticas y Sociales</t>
  </si>
  <si>
    <t>AH735P01</t>
  </si>
  <si>
    <t>TALLER OPTATIVO INTERDIVISIONAL. 
Videojuegos Interactivos y Videomapping</t>
  </si>
  <si>
    <t xml:space="preserve">LIST SANCHEZ RURIK HERMANN </t>
  </si>
  <si>
    <t xml:space="preserve">CHAVEZ TOVAR JOSE CUAUHTEMOC </t>
  </si>
  <si>
    <t>12:30-14:00 
14:00-15:30</t>
  </si>
  <si>
    <t>AULA-7 
AULA-9</t>
  </si>
  <si>
    <t>ECO-EPIDEMIOLOGIA MATEMATICA</t>
  </si>
  <si>
    <t>ESTADISTICA AVANZADA</t>
  </si>
  <si>
    <t xml:space="preserve">BLASQUEZ MARTINEZ LIDIA IVONNE </t>
  </si>
  <si>
    <t>12:30-15:00</t>
  </si>
  <si>
    <t>NEUROFISIOLOGIA</t>
  </si>
  <si>
    <t>PAIDOPSICOLOGIA</t>
  </si>
  <si>
    <t>AH634P01</t>
  </si>
  <si>
    <t>SEMINARIO OPTATIVO INTERDIVISIONAL. 
Visualización en la Sociocomplejidad</t>
  </si>
  <si>
    <t>AULA-D
AULA-9</t>
  </si>
  <si>
    <t>PRINCIPIOS BASICOS DE EPIDEMIOLOGIA MATEMATICA</t>
  </si>
  <si>
    <t xml:space="preserve">PELZ SERRANO KARLA </t>
  </si>
  <si>
    <t>SA314P01</t>
  </si>
  <si>
    <t>PSICOLOGIA DE LA SALUD</t>
  </si>
  <si>
    <t xml:space="preserve">RAMIREZ LUBIANOS CONCEPCION </t>
  </si>
  <si>
    <t>AL304P01</t>
  </si>
  <si>
    <t>AM327P01</t>
  </si>
  <si>
    <t>TALLER DE TEMAS SELECTOS DE BIOTECNOLOGIA AMBIENTAL</t>
  </si>
  <si>
    <t>AL347P01</t>
  </si>
  <si>
    <t>TALLER DE TEMAS SELECTOS DE GESTION AMBIENTAL</t>
  </si>
  <si>
    <t>09:30-11:00 
11:00-12:30</t>
  </si>
  <si>
    <t>AULA-4
AULA-5</t>
  </si>
  <si>
    <t>TEMAS SELECTOS DE BIOLOGIA AMBIENTAL</t>
  </si>
  <si>
    <t>SA380P01</t>
  </si>
  <si>
    <t>A-8</t>
  </si>
  <si>
    <t>11:30-14:00</t>
  </si>
  <si>
    <t>GARCIA ESPINO NADIA MONTSERRAT</t>
  </si>
  <si>
    <t>AH760P01</t>
  </si>
  <si>
    <t>SEMINARIO OPTATIVO INTERDIVISIONAL. Introducción al arte contemporáneo y los nuevos medios</t>
  </si>
  <si>
    <t>AH761P01</t>
  </si>
  <si>
    <t>SEMINARIO OPTATIVO INTERDIVISIONAL. Fundamentos de programación para el arte</t>
  </si>
  <si>
    <t>C-9</t>
  </si>
  <si>
    <t>SEMINARIO OPTATIVO INTERDIVISIONAL. Arte, Tecnologia y Sociedad</t>
  </si>
  <si>
    <t>AH742P01</t>
  </si>
  <si>
    <t>SEMINARIO OPTATIVO INTERDIVISIONAL. Fenomenología del arte</t>
  </si>
  <si>
    <t>LOPEZ GARCIA JUAN CARLOS</t>
  </si>
  <si>
    <t>EC758P01</t>
  </si>
  <si>
    <t>SEMINARIO OPTATIVO INTERDIVISIONAL. Recursos Digitales de información para Ciencias Sociales</t>
  </si>
  <si>
    <t>PS752P01</t>
  </si>
  <si>
    <t>C-4</t>
  </si>
  <si>
    <t>SEMINARIO OPTATIVO INTERDIVISIONAL.  Estudios de la gobernanza</t>
  </si>
  <si>
    <t>PS650P01</t>
  </si>
  <si>
    <t xml:space="preserve">SEMINARIO OPTATIVO INTERDIVISIONAL. Historia y civilizaciones antiguas </t>
  </si>
  <si>
    <t>PS751P01</t>
  </si>
  <si>
    <t>SEMINARIO OPTATIVO INTERDIVISIONAL. Análisis de los mecanismos de participación ciudadana institucionalizada en México</t>
  </si>
  <si>
    <t>PS754P01</t>
  </si>
  <si>
    <t>B-4</t>
  </si>
  <si>
    <t xml:space="preserve">SEMINARIO OPTATIVO INTERDIVISIONAL.  Introducción a la Economía </t>
  </si>
  <si>
    <t>AH740P01</t>
  </si>
  <si>
    <t>SEMINARIO OPTATIVO INTERDIVISIONAL.  Fundamentos de Inteligencia Artificial</t>
  </si>
  <si>
    <t>AH743P01</t>
  </si>
  <si>
    <t xml:space="preserve">SEMINARIO OPTATIVO INTERDIVISIONAL. Divulgación cientifica </t>
  </si>
  <si>
    <t>PP062P01</t>
  </si>
  <si>
    <t>B-7</t>
  </si>
  <si>
    <t>TEMAS SELECTOS INTERDIVISIONALES.  Seminario básico de LaTex</t>
  </si>
  <si>
    <t>SEMINARIO OPTATIVO INTERDIVISIONAL. La implementación en México de la Matriz de indicadores para resultados</t>
  </si>
  <si>
    <t>PS755P01</t>
  </si>
  <si>
    <t>SEMINARIO OPTATIVO INTERDIVISIONAL. Evaluación en Intervenciones Sociales</t>
  </si>
  <si>
    <t>CULEBRO MORENO JORGE ENRIQUE</t>
  </si>
  <si>
    <t>LC756P01</t>
  </si>
  <si>
    <t>SEMINARIO OPTATIVO INTERDIVISIONAL.  Gobierno y Democracia: un enfoque desde la teoría de la Organización</t>
  </si>
  <si>
    <t>PS746P01</t>
  </si>
  <si>
    <t>TEMAS SELECTOS INTERDIVISIONALES. Laboratorio de Cine y Filosofía</t>
  </si>
  <si>
    <t>A-9</t>
  </si>
  <si>
    <t>TALLER OPTATIVO INTERDIVISIONAL. Contexto Macroeconómico de las Políticas Públicas en México</t>
  </si>
  <si>
    <t>PS753P01</t>
  </si>
  <si>
    <t>TALLER OPTATIVO INTERDIVISIONAL. Introducción a la Probabilidad</t>
  </si>
  <si>
    <t>A-2</t>
  </si>
  <si>
    <t>TALLER OPTATIVO INTERDIVISIONAL. Introducción a los Sistemas de Información Geográfica I</t>
  </si>
  <si>
    <t>B-1</t>
  </si>
  <si>
    <t>TALLER OPTATIVO INTERDIVISIONAL. Análisis de Redes Sociales</t>
  </si>
  <si>
    <t>A-4</t>
  </si>
  <si>
    <t>TALLER OPTATIVO INTERDIVISIONAL. Género, Sociedad y Derechos Humanos</t>
  </si>
  <si>
    <t>PS748P01</t>
  </si>
  <si>
    <t>TALLER OPTATIVO INTERDIVISIONAL. Taller: Bases de datos y sistemas de indicadores para la investigación de los municipios mexicanos</t>
  </si>
  <si>
    <t>PS750P01</t>
  </si>
  <si>
    <t>C-6</t>
  </si>
  <si>
    <t>TALLER OPTATIVO INTERDIVISIONAL. Organizaciones de la Sociedad Civil en México</t>
  </si>
  <si>
    <t>TALLER OPTATIVO INTERDIVISIONAL. 
Arte sonoro</t>
  </si>
  <si>
    <t>TALLER OPTATIVO INTERDIVISIONAL.  Dominios, públicos y acceso</t>
  </si>
  <si>
    <t>AH741P01</t>
  </si>
  <si>
    <t>LES</t>
  </si>
  <si>
    <t>TALLER OPTATIVO INTERDIVISIONAL. Espacialidad del Sonido I</t>
  </si>
  <si>
    <t>MOCTEZUMA BARRAGAN ANDRES</t>
  </si>
  <si>
    <t>LA745P01</t>
  </si>
  <si>
    <t>TALLER OPTATIVO INTERDIVISIONAL. Taller de Grabado y Collage Digital</t>
  </si>
  <si>
    <t>PP053P51</t>
  </si>
  <si>
    <t>TEMAS SELECTOS INTERDIVISIONALES.  Taller de teatro</t>
  </si>
  <si>
    <t>AM382P51</t>
  </si>
  <si>
    <t>TALLER DE TEMAS SELECTOS DE GESTION AMBIENTAL.  El proyecto de investigación: Herramientas y técnicas para la presentación escrita y oral del trabajo científico</t>
  </si>
  <si>
    <t>SEXUALIDAD HUMANA</t>
  </si>
  <si>
    <t>SI061P51</t>
  </si>
  <si>
    <t>TEMAS SELECTOS INTERDIVISIONALES. Lenguajes de Descripción de Hardware</t>
  </si>
  <si>
    <t>PP006P01</t>
  </si>
  <si>
    <t>RT006P02</t>
  </si>
  <si>
    <t>A-7</t>
  </si>
  <si>
    <t>B-3</t>
  </si>
  <si>
    <t>AGUIRRE GUERRERO DANIELA</t>
  </si>
  <si>
    <t>C-3</t>
  </si>
  <si>
    <t>TELLEZ VELASCO DANIEL</t>
  </si>
  <si>
    <t>C-8</t>
  </si>
  <si>
    <t>CALLEJO MERCADO CLAUDIA</t>
  </si>
  <si>
    <t>PPTECT01</t>
  </si>
  <si>
    <t>PP012P01</t>
  </si>
  <si>
    <t>INTRODUC. A LA INGEN. EN SISTEMAS MECATRONICOS INDUSTRIALES</t>
  </si>
  <si>
    <t>BUSSY  ANNE LAURE SABINE</t>
  </si>
  <si>
    <t xml:space="preserve">CATEDRA </t>
  </si>
  <si>
    <t>LOPEZ SAUCEDA JUAN</t>
  </si>
  <si>
    <t>XXTBCP01</t>
  </si>
  <si>
    <t>A-5</t>
  </si>
  <si>
    <t>C-7</t>
  </si>
  <si>
    <t>RT037P02</t>
  </si>
  <si>
    <t>RT060P01</t>
  </si>
  <si>
    <t>B-6</t>
  </si>
  <si>
    <t>RTOPTV01</t>
  </si>
  <si>
    <t>DEFI</t>
  </si>
  <si>
    <t>MARTINEZ VAZQUEZ DANIEL LIBRADO</t>
  </si>
  <si>
    <t>ORTEGA LAUREL CARLOS</t>
  </si>
  <si>
    <t>GARCIA SANCHEZ JOSE RAFAEL</t>
  </si>
  <si>
    <t>SI030P01</t>
  </si>
  <si>
    <t>DISPOSITIVOS ELECTRONICOS</t>
  </si>
  <si>
    <t>SISTEMAS BASADOS EN MICROCONTROLADORES</t>
  </si>
  <si>
    <t>URBINA MEDAL EDMUNDO GERARDO</t>
  </si>
  <si>
    <t>IZTBCP01</t>
  </si>
  <si>
    <t>CIRCUITOS ELECTRICOS II</t>
  </si>
  <si>
    <t>PROGRAMACION ORIENTADA A OBJETOS</t>
  </si>
  <si>
    <t>HHTGDP01</t>
  </si>
  <si>
    <t>HHTGDP02</t>
  </si>
  <si>
    <t>D-4</t>
  </si>
  <si>
    <t>HHTGDP03</t>
  </si>
  <si>
    <t>08:00-11:30
12:00-14:30</t>
  </si>
  <si>
    <t>B-2</t>
  </si>
  <si>
    <t>11:00-13:30</t>
  </si>
  <si>
    <t>08:00-10:30
11:00-13:31</t>
  </si>
  <si>
    <t>08:00-13:31</t>
  </si>
  <si>
    <t>08:00-10:30
11:00-14:01</t>
  </si>
  <si>
    <t>11:00-13:31</t>
  </si>
  <si>
    <t>08:00-10:30
11:00-13:32</t>
  </si>
  <si>
    <t>08:00-13:32</t>
  </si>
  <si>
    <t>08:00-10:30
11:00-14:02</t>
  </si>
  <si>
    <t>11:00-13:32</t>
  </si>
  <si>
    <t>08:00-10:30
11:00-13:33</t>
  </si>
  <si>
    <t>B-5</t>
  </si>
  <si>
    <t>08:00-13:33</t>
  </si>
  <si>
    <t>08:00-10:30
11:00-14:03</t>
  </si>
  <si>
    <t>11:00-13:33</t>
  </si>
  <si>
    <t xml:space="preserve">HERNANDEZ MAR RAUL </t>
  </si>
  <si>
    <t>08:00-10:30
11:30-14:00</t>
  </si>
  <si>
    <t>A-2
A-4</t>
  </si>
  <si>
    <t>08:00-10:30
11:30-14:01</t>
  </si>
  <si>
    <t>A-2
A-5</t>
  </si>
  <si>
    <t>A-6</t>
  </si>
  <si>
    <t>08:00-10:30
11:30-14:02</t>
  </si>
  <si>
    <t>A-2
A-6</t>
  </si>
  <si>
    <t>08:00-10:30
11:30-14:03</t>
  </si>
  <si>
    <t>A-2
A-7</t>
  </si>
  <si>
    <t>08:00-12:00
12:30-16:30</t>
  </si>
  <si>
    <t>08:00-12:00
12:30-16:31</t>
  </si>
  <si>
    <t>08:00-10:31</t>
  </si>
  <si>
    <t>08:00-12:00
12:30-16:32</t>
  </si>
  <si>
    <t>08:00-10:32</t>
  </si>
  <si>
    <t>08:00-10:30
11:00-13:30
14:00-16:00</t>
  </si>
  <si>
    <t>08:00-10:30
11:00-15:00</t>
  </si>
  <si>
    <t>11:00-13:30
14:00-16:00</t>
  </si>
  <si>
    <t xml:space="preserve">ROZGA LUTER RYSZARD EDWARD </t>
  </si>
  <si>
    <t>11:00-14:01</t>
  </si>
  <si>
    <t>A-3</t>
  </si>
  <si>
    <t>08:00-10:30
11:00-13:30
14:00-16:01</t>
  </si>
  <si>
    <t>08:00-10:30
11:00-15:01</t>
  </si>
  <si>
    <t>11:00-13:30
14:00-16:01</t>
  </si>
  <si>
    <t>11:00-14:02</t>
  </si>
  <si>
    <t>08:00-10:30
11:00-13:30
14:00-16:02</t>
  </si>
  <si>
    <t>08:00-10:30
11:00-15:02</t>
  </si>
  <si>
    <t>11:00-13:30
14:00-16:02</t>
  </si>
  <si>
    <t>11:00-14:03</t>
  </si>
  <si>
    <t>08:00-10:30
11:00-13:30
14:00-16:03</t>
  </si>
  <si>
    <t>08:00-10:30
11:00-15:03</t>
  </si>
  <si>
    <t>11:00-13:30
14:00-16:03</t>
  </si>
  <si>
    <t>08:00-12:00 
12:30-14:30</t>
  </si>
  <si>
    <t>08:00-12:00</t>
  </si>
  <si>
    <t>08:00-12:00 
12:30-14:31</t>
  </si>
  <si>
    <t>C-5</t>
  </si>
  <si>
    <t>08:00-12:01</t>
  </si>
  <si>
    <t>08:00-12:00 
12:30-14:32</t>
  </si>
  <si>
    <t>08:00-12:02</t>
  </si>
  <si>
    <t>08:00--11:30
12:00-15:30</t>
  </si>
  <si>
    <t xml:space="preserve">SOLIS GARCIA HUGO </t>
  </si>
  <si>
    <t>DISEÑO, GESTION Y PLANEACION DE PROYECTOS INTERDISCIPLINARIOS</t>
  </si>
  <si>
    <t xml:space="preserve">HERNANDEZ GUTIERREZ DANIEL </t>
  </si>
  <si>
    <t>ECTBCP01</t>
  </si>
  <si>
    <t>10:30-13:30</t>
  </si>
  <si>
    <t>INTRODUCCION AL ESTUDIO DEL CAMPO EDUCATIVO</t>
  </si>
  <si>
    <t>C-1</t>
  </si>
  <si>
    <t>ALTGDP03</t>
  </si>
  <si>
    <t>AMTGDP02</t>
  </si>
  <si>
    <t>C-10</t>
  </si>
  <si>
    <t>ESCOBAR VILLANUEVA MARIA DEL CARMEN</t>
  </si>
  <si>
    <t>08:00-09:30
09:30-11:00</t>
  </si>
  <si>
    <t>C-1
B-5</t>
  </si>
  <si>
    <t>MIRANDA PEREZ MARIA ELIZABETH</t>
  </si>
  <si>
    <t>HERNANDEZ JABALERA ANAID</t>
  </si>
  <si>
    <t xml:space="preserve">CRUZ MONTERROSA ROSY GABRIELA </t>
  </si>
  <si>
    <t xml:space="preserve">PACHECO LOPEZ GUSTAVO </t>
  </si>
  <si>
    <t>SA381P51</t>
  </si>
  <si>
    <t>PROTOCOLOS ESTANDARIZADOS EN CIENCIAS BIOMEDICAS</t>
  </si>
  <si>
    <t>C-2</t>
  </si>
  <si>
    <t>12:30-14:00
14:00-15:30</t>
  </si>
  <si>
    <t>C-2
B-5</t>
  </si>
  <si>
    <t>LOPEZ ALCALDE SAUL</t>
  </si>
  <si>
    <t xml:space="preserve">ZARZA VILLANUEVA HELIOT </t>
  </si>
  <si>
    <t xml:space="preserve">GARCIA ARELLANO HUMBERTO </t>
  </si>
  <si>
    <t>EXTREMOFILIA</t>
  </si>
  <si>
    <t>SEMINARIO DE TEMAS SELECTOS DE BIOMATEMATICAS</t>
  </si>
  <si>
    <t>LX385P01</t>
  </si>
  <si>
    <t>AL383P51</t>
  </si>
  <si>
    <t>15:00-18:00</t>
  </si>
  <si>
    <t>TALLER DE TEMAS SELECTOS DE BIOTECNOLOGIA AMBIENTAL. Tecnología de Cereales</t>
  </si>
  <si>
    <t>AL386P51</t>
  </si>
  <si>
    <t>TALLER DE TEMAS SELECTOS DE BIOTECNOLOGIA AMBIENTAL. Taller de elaboración de queso de hebra</t>
  </si>
  <si>
    <t>AL384P01</t>
  </si>
  <si>
    <t>SEMINARIO DE TEMAS SELECTOS DE GESTION AMBIENTAL. Producción de alimentos de origen animal</t>
  </si>
  <si>
    <t>APRENDIZAJE Y MEMORIA</t>
  </si>
  <si>
    <t>SENSOPERCEPCION</t>
  </si>
  <si>
    <t>PSICOLOGIA DEL ADULTO Y DEL ADULTO MAYOR</t>
  </si>
  <si>
    <t>COGNICION Y LENGUAJE</t>
  </si>
  <si>
    <t>PPTINT01</t>
  </si>
  <si>
    <t>PROYEC. INTEGR.: CIENCIA BASICA, ING. EN COMPUT. Y TELECOM.</t>
  </si>
  <si>
    <t>PS749P01</t>
  </si>
  <si>
    <t>SEMINARIO OPTATIVO INTERDIVISIONAL. Género, Ciencia y Educación</t>
  </si>
  <si>
    <t>PS747P01</t>
  </si>
  <si>
    <t>SEMINARIO OPTATIVO INTERDIVISIONAL. Seminario de Introducción a la Lectura y Escritura Académica</t>
  </si>
  <si>
    <t>EC757P01</t>
  </si>
  <si>
    <t>TALLER OPTATIVO INTERDIVISIONAL. Comprensión de Textos Académicos</t>
  </si>
  <si>
    <t>TALLER OPTATIVO INTERDIVISIONAL. Introducción a las Políticas Públicas</t>
  </si>
  <si>
    <t>Horas Frente a Grupo impartidas por Plaza</t>
  </si>
  <si>
    <t>Calificaciones por Plaza</t>
  </si>
  <si>
    <t>18-I</t>
  </si>
  <si>
    <t>18-P</t>
  </si>
  <si>
    <t>18-O</t>
  </si>
  <si>
    <t>Grupos Ofrecidos 2018</t>
  </si>
  <si>
    <t>Se considera el alumnado que en algún trimestre de 2018 tuvo estado 1 del AGA</t>
  </si>
  <si>
    <t>Se considera el elumnado que en algún trimestre de 2018 tuvo estado 1 del AGA</t>
  </si>
  <si>
    <t>Anime japones</t>
  </si>
  <si>
    <t>CINVESTAV Departamento de Genética y Biología Molecular</t>
  </si>
  <si>
    <t xml:space="preserve">FUENTE: Coordinación General de Información Institucional. Departamento de Admisión </t>
  </si>
  <si>
    <t>FUENTE: AGA de Licenciatura - Dirección de Sistemas Escolares</t>
  </si>
  <si>
    <t xml:space="preserve">FUENTE: Para Lerma: AGA de Licenciatura - Dirección de Sistemas Escolares </t>
  </si>
  <si>
    <t xml:space="preserve">FUENTE: AGA de Licenciatura - Dirección de Sistemas Escolares </t>
  </si>
  <si>
    <t>Fuente: AGA, Dirección de Sistemas Escolares UAM</t>
  </si>
  <si>
    <t xml:space="preserve">Fuente: Divisiones Académicas </t>
  </si>
  <si>
    <t>Fuente: Semanario UAM, Anexo Convocatoria de Ingreso al personal académico</t>
  </si>
  <si>
    <t>Fuente: Coordinación de Sistemas Escolares UAM Lerma</t>
  </si>
  <si>
    <t>Fuente: Elaborado con base en información de la Coordinación de Sistemas Escolares</t>
  </si>
  <si>
    <t>Fuente: Acuerdos de las Sesiones de Consejos Divisionales</t>
  </si>
  <si>
    <t>Fuente: Acuerdos de las Sesiones de Consejo Académico UAML</t>
  </si>
  <si>
    <t>Fuente: Oficina de apoyo a la Coordinación de Vinculación</t>
  </si>
  <si>
    <t xml:space="preserve">Fuente: Coordinación de Vinculación </t>
  </si>
  <si>
    <t>Fuente: Coordinación de Servicios Administrativos</t>
  </si>
  <si>
    <t>Fuente: Acuerdos de las Sesiones de Consejo Académcio, UAM Lerma</t>
  </si>
  <si>
    <t>Fuente: Acuerdos de las Sesiones de Consejo Académico y Divisionales, UAM Lerma</t>
  </si>
  <si>
    <t>Fuente: Acuerdos de las Sesiones de Colegio Académico, Consejo Académico y Consejos Divisionales</t>
  </si>
  <si>
    <t>Fuente: Sesiones de Consejos Académico y Divisionales</t>
  </si>
  <si>
    <t xml:space="preserve">Fuente: Coordinación de Infraestructura y Gestión Ambiental </t>
  </si>
  <si>
    <t>Fuente: Sesiones de Consejos Divisionales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</si>
</sst>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_([$€-2]* #,##0.00_);_([$€-2]* \(#,##0.00\);_([$€-2]* &quot;-&quot;??_)"/>
    <numFmt numFmtId="166" formatCode="0_);\(0\)"/>
    <numFmt numFmtId="167" formatCode="0.0%"/>
    <numFmt numFmtId="168" formatCode="_(&quot;$&quot;* #,##0.00_);_(&quot;$&quot;* \(#,##0.00\);_(&quot;$&quot;* &quot;-&quot;??_);_(@_)"/>
    <numFmt numFmtId="169" formatCode="&quot;$&quot;#,##0_);[Red]\(&quot;$&quot;#,##0\)"/>
    <numFmt numFmtId="170" formatCode="&quot;$&quot;#.00"/>
    <numFmt numFmtId="171" formatCode="m\o\n\th\ d\,\ \y\y\y\y"/>
    <numFmt numFmtId="172" formatCode="#.00"/>
    <numFmt numFmtId="173" formatCode="#."/>
    <numFmt numFmtId="174" formatCode="%#.00"/>
    <numFmt numFmtId="175" formatCode="#,##0.0"/>
    <numFmt numFmtId="176" formatCode="0.0"/>
    <numFmt numFmtId="177" formatCode="[$-409]General"/>
    <numFmt numFmtId="178" formatCode="dd\-mmm\-yyyy"/>
    <numFmt numFmtId="179" formatCode="0.000"/>
    <numFmt numFmtId="180" formatCode="_-&quot;$&quot;* #,##0_-;\-&quot;$&quot;* #,##0_-;_-&quot;$&quot;* &quot;-&quot;??_-;_-@_-"/>
    <numFmt numFmtId="181" formatCode="dd&quot;-&quot;mmm&quot;-&quot;yy;@"/>
    <numFmt numFmtId="182" formatCode="dd&quot;-&quot;mmm&quot;-&quot;yy"/>
    <numFmt numFmtId="183" formatCode="&quot;$&quot;#,##0"/>
    <numFmt numFmtId="184" formatCode="#,##0_ ;\-#,##0\ "/>
    <numFmt numFmtId="185" formatCode="&quot;$&quot;#,##0.00"/>
    <numFmt numFmtId="186" formatCode="\ \ \ \ \ @"/>
  </numFmts>
  <fonts count="32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11"/>
      <name val="Arial"/>
      <family val="2"/>
    </font>
    <font>
      <sz val="9"/>
      <name val="Arial"/>
      <family val="2"/>
    </font>
    <font>
      <b/>
      <sz val="11"/>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sz val="10"/>
      <color indexed="8"/>
      <name val="Arial"/>
      <family val="2"/>
    </font>
    <font>
      <u/>
      <sz val="10"/>
      <color indexed="12"/>
      <name val="Arial"/>
      <family val="2"/>
    </font>
    <font>
      <sz val="12"/>
      <name val="Arial"/>
      <family val="2"/>
    </font>
    <font>
      <b/>
      <sz val="14"/>
      <name val="Arial"/>
      <family val="2"/>
    </font>
    <font>
      <b/>
      <sz val="9"/>
      <name val="Arial"/>
      <family val="2"/>
    </font>
    <font>
      <sz val="10"/>
      <name val="Arial"/>
      <family val="2"/>
    </font>
    <font>
      <sz val="11"/>
      <color theme="1"/>
      <name val="Calibri"/>
      <family val="2"/>
      <scheme val="minor"/>
    </font>
    <font>
      <b/>
      <sz val="12"/>
      <color theme="1"/>
      <name val="Calibri"/>
      <family val="2"/>
      <scheme val="minor"/>
    </font>
    <font>
      <b/>
      <sz val="11"/>
      <name val="Calibri"/>
      <family val="2"/>
      <scheme val="minor"/>
    </font>
    <font>
      <sz val="11"/>
      <name val="Calibri"/>
      <family val="2"/>
      <scheme val="minor"/>
    </font>
    <font>
      <sz val="10"/>
      <name val="Calibri"/>
      <family val="2"/>
      <scheme val="minor"/>
    </font>
    <font>
      <sz val="8"/>
      <name val="Calibri"/>
      <family val="2"/>
      <scheme val="minor"/>
    </font>
    <font>
      <b/>
      <sz val="11"/>
      <color theme="1"/>
      <name val="Calibri"/>
      <family val="2"/>
      <scheme val="minor"/>
    </font>
    <font>
      <b/>
      <sz val="14"/>
      <color theme="1"/>
      <name val="Calibri"/>
      <family val="2"/>
      <scheme val="minor"/>
    </font>
    <font>
      <sz val="10"/>
      <name val="Arial"/>
      <family val="2"/>
    </font>
    <font>
      <sz val="10"/>
      <name val="Arial"/>
      <family val="2"/>
    </font>
    <font>
      <sz val="11"/>
      <color indexed="8"/>
      <name val="Calibri"/>
      <family val="2"/>
      <scheme val="minor"/>
    </font>
    <font>
      <b/>
      <sz val="10"/>
      <name val="Calibri"/>
      <family val="2"/>
      <scheme val="minor"/>
    </font>
    <font>
      <sz val="9"/>
      <name val="Calibri"/>
      <family val="2"/>
      <scheme val="minor"/>
    </font>
    <font>
      <b/>
      <sz val="12"/>
      <name val="Calibri"/>
      <family val="2"/>
      <scheme val="minor"/>
    </font>
    <font>
      <sz val="10"/>
      <name val="Calibri"/>
      <family val="2"/>
    </font>
    <font>
      <sz val="11"/>
      <name val="Calibri"/>
      <family val="2"/>
    </font>
    <font>
      <b/>
      <sz val="14"/>
      <name val="Calibri"/>
      <family val="2"/>
      <scheme val="minor"/>
    </font>
    <font>
      <sz val="10"/>
      <name val="Book Antiqua"/>
      <family val="1"/>
    </font>
    <font>
      <sz val="1"/>
      <color indexed="8"/>
      <name val="Courier"/>
      <family val="3"/>
    </font>
    <font>
      <sz val="10"/>
      <name val="MS Sans Serif"/>
      <family val="2"/>
    </font>
    <font>
      <b/>
      <sz val="1"/>
      <color indexed="8"/>
      <name val="Courier"/>
      <family val="3"/>
    </font>
    <font>
      <u/>
      <sz val="8.8000000000000007"/>
      <color rgb="FF0000FF"/>
      <name val="Calibri"/>
      <family val="2"/>
    </font>
    <font>
      <sz val="11"/>
      <color rgb="FFCD032E"/>
      <name val="Calibri"/>
      <family val="2"/>
      <scheme val="minor"/>
    </font>
    <font>
      <sz val="11"/>
      <color rgb="FF57A519"/>
      <name val="Calibri"/>
      <family val="2"/>
      <scheme val="minor"/>
    </font>
    <font>
      <b/>
      <sz val="12"/>
      <color rgb="FFAD25A8"/>
      <name val="Calibri"/>
      <family val="2"/>
      <scheme val="minor"/>
    </font>
    <font>
      <b/>
      <sz val="11"/>
      <color rgb="FFAD25A8"/>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sz val="10"/>
      <name val="Arial"/>
      <family val="2"/>
    </font>
    <font>
      <b/>
      <sz val="11"/>
      <color theme="1"/>
      <name val="Arial"/>
      <family val="2"/>
    </font>
    <font>
      <sz val="11"/>
      <color rgb="FFAD25A8"/>
      <name val="Calibri"/>
      <family val="2"/>
      <scheme val="minor"/>
    </font>
    <font>
      <sz val="11"/>
      <color rgb="FFAD25A8"/>
      <name val="Calibri"/>
      <family val="2"/>
    </font>
    <font>
      <sz val="12"/>
      <color theme="1"/>
      <name val="Calibri"/>
      <family val="2"/>
      <scheme val="minor"/>
    </font>
    <font>
      <sz val="14"/>
      <name val="Calibri"/>
      <family val="2"/>
      <scheme val="minor"/>
    </font>
    <font>
      <b/>
      <sz val="14"/>
      <color rgb="FFFF0000"/>
      <name val="Calibri"/>
      <family val="2"/>
      <scheme val="minor"/>
    </font>
    <font>
      <b/>
      <sz val="10"/>
      <name val="Arial"/>
      <family val="2"/>
    </font>
    <font>
      <sz val="7"/>
      <name val="Times New Roman"/>
      <family val="1"/>
    </font>
    <font>
      <sz val="10"/>
      <color rgb="FFFF0000"/>
      <name val="Calibri"/>
      <family val="2"/>
      <scheme val="minor"/>
    </font>
    <font>
      <b/>
      <sz val="11"/>
      <color theme="0"/>
      <name val="Calibri"/>
      <family val="2"/>
      <scheme val="minor"/>
    </font>
    <font>
      <sz val="10"/>
      <color theme="1"/>
      <name val="Arial"/>
      <family val="2"/>
    </font>
    <font>
      <b/>
      <sz val="16"/>
      <name val="Calibri"/>
      <family val="2"/>
      <scheme val="minor"/>
    </font>
    <font>
      <sz val="11"/>
      <color theme="0" tint="-0.249977111117893"/>
      <name val="Calibri"/>
      <family val="2"/>
      <scheme val="minor"/>
    </font>
    <font>
      <u/>
      <sz val="11"/>
      <color theme="10"/>
      <name val="Calibri"/>
      <family val="2"/>
      <scheme val="minor"/>
    </font>
    <font>
      <u/>
      <sz val="11"/>
      <color theme="10"/>
      <name val="Calibri"/>
      <family val="2"/>
    </font>
    <font>
      <sz val="8"/>
      <name val="Helv"/>
    </font>
    <font>
      <sz val="12"/>
      <color indexed="8"/>
      <name val="Verdana"/>
      <family val="2"/>
    </font>
    <font>
      <sz val="11"/>
      <color rgb="FF000000"/>
      <name val="Calibri"/>
      <family val="2"/>
      <charset val="1"/>
    </font>
    <font>
      <b/>
      <sz val="11"/>
      <color rgb="FFAD25A8"/>
      <name val="Calibri"/>
      <family val="2"/>
    </font>
    <font>
      <b/>
      <sz val="14"/>
      <name val="Calibri"/>
      <family val="2"/>
    </font>
    <font>
      <b/>
      <sz val="9"/>
      <color indexed="81"/>
      <name val="Tahoma"/>
      <family val="2"/>
    </font>
    <font>
      <sz val="9"/>
      <color indexed="81"/>
      <name val="Tahoma"/>
      <family val="2"/>
    </font>
    <font>
      <sz val="11"/>
      <color theme="0"/>
      <name val="Calibri"/>
      <family val="2"/>
      <scheme val="minor"/>
    </font>
    <font>
      <sz val="12"/>
      <color indexed="8"/>
      <name val="Century Gothic"/>
      <family val="2"/>
    </font>
    <font>
      <sz val="10"/>
      <color rgb="FF000000"/>
      <name val="Calibri"/>
      <family val="2"/>
      <scheme val="minor"/>
    </font>
    <font>
      <sz val="10"/>
      <name val="Arial"/>
      <family val="2"/>
    </font>
    <font>
      <b/>
      <u/>
      <sz val="11"/>
      <color theme="1"/>
      <name val="Calibri"/>
      <family val="2"/>
      <scheme val="minor"/>
    </font>
    <font>
      <b/>
      <u/>
      <sz val="10"/>
      <name val="Arial"/>
      <family val="2"/>
    </font>
    <font>
      <i/>
      <sz val="11"/>
      <name val="Calibri"/>
      <family val="2"/>
      <scheme val="minor"/>
    </font>
    <font>
      <b/>
      <sz val="10"/>
      <color rgb="FFAD25A8"/>
      <name val="Calibri"/>
      <family val="2"/>
      <scheme val="minor"/>
    </font>
    <font>
      <u/>
      <sz val="12"/>
      <color indexed="12"/>
      <name val="Calibri"/>
      <family val="2"/>
      <scheme val="minor"/>
    </font>
    <font>
      <sz val="12"/>
      <name val="Calibri"/>
      <family val="2"/>
      <scheme val="minor"/>
    </font>
    <font>
      <b/>
      <sz val="12"/>
      <color theme="0"/>
      <name val="Arial"/>
      <family val="2"/>
    </font>
    <font>
      <sz val="9"/>
      <color theme="1"/>
      <name val="Calibri"/>
      <family val="2"/>
      <scheme val="minor"/>
    </font>
    <font>
      <b/>
      <sz val="9"/>
      <color theme="1"/>
      <name val="Calibri"/>
      <family val="2"/>
      <scheme val="minor"/>
    </font>
    <font>
      <b/>
      <sz val="10"/>
      <color rgb="FFAD25A8"/>
      <name val="Arial"/>
      <family val="2"/>
    </font>
    <font>
      <b/>
      <sz val="16"/>
      <color rgb="FF000000"/>
      <name val="Calibri"/>
      <family val="2"/>
      <scheme val="minor"/>
    </font>
    <font>
      <sz val="10"/>
      <color indexed="8"/>
      <name val="Calibri"/>
      <family val="2"/>
      <scheme val="minor"/>
    </font>
    <font>
      <sz val="10"/>
      <name val="Arial"/>
      <family val="2"/>
    </font>
    <font>
      <b/>
      <sz val="8"/>
      <name val="Arial"/>
      <family val="2"/>
    </font>
    <font>
      <b/>
      <sz val="10"/>
      <color indexed="8"/>
      <name val="Calibri"/>
      <family val="2"/>
      <scheme val="minor"/>
    </font>
    <font>
      <b/>
      <sz val="10"/>
      <color rgb="FF000000"/>
      <name val="Calibri"/>
      <family val="2"/>
      <scheme val="minor"/>
    </font>
    <font>
      <b/>
      <sz val="9"/>
      <color rgb="FF000000"/>
      <name val="Calibri"/>
      <family val="2"/>
    </font>
    <font>
      <sz val="9"/>
      <name val="Calibri"/>
      <family val="2"/>
    </font>
    <font>
      <sz val="9"/>
      <color rgb="FF000000"/>
      <name val="Calibri"/>
      <family val="2"/>
    </font>
    <font>
      <sz val="8"/>
      <color theme="1"/>
      <name val="Calibri"/>
      <family val="2"/>
      <scheme val="minor"/>
    </font>
    <font>
      <sz val="10"/>
      <name val="Times New Roman"/>
      <family val="1"/>
      <charset val="204"/>
    </font>
    <font>
      <b/>
      <sz val="9"/>
      <name val="Calibri"/>
      <family val="2"/>
      <scheme val="minor"/>
    </font>
    <font>
      <b/>
      <sz val="11"/>
      <color indexed="8"/>
      <name val="Calibri"/>
      <family val="2"/>
      <scheme val="minor"/>
    </font>
    <font>
      <sz val="11"/>
      <color indexed="8"/>
      <name val="Century Gothic"/>
      <family val="2"/>
    </font>
    <font>
      <sz val="10"/>
      <color indexed="8"/>
      <name val="Century Gothic"/>
      <family val="2"/>
    </font>
    <font>
      <b/>
      <sz val="12"/>
      <name val="Century Gothic"/>
      <family val="2"/>
    </font>
    <font>
      <sz val="12"/>
      <name val="Century Gothic"/>
      <family val="2"/>
    </font>
    <font>
      <sz val="8"/>
      <name val="Century Gothic"/>
      <family val="2"/>
    </font>
    <font>
      <sz val="9"/>
      <color theme="1"/>
      <name val="HelveticaNeueLT Pro 45 Lt"/>
      <family val="2"/>
    </font>
    <font>
      <sz val="11"/>
      <color indexed="8"/>
      <name val="Arial"/>
      <family val="2"/>
    </font>
    <font>
      <b/>
      <sz val="13"/>
      <name val="Arial"/>
      <family val="2"/>
    </font>
    <font>
      <b/>
      <sz val="16"/>
      <color theme="1"/>
      <name val="Calibri"/>
      <family val="2"/>
      <scheme val="minor"/>
    </font>
    <font>
      <sz val="11"/>
      <color theme="1"/>
      <name val="Arial"/>
      <family val="2"/>
    </font>
    <font>
      <sz val="12"/>
      <color theme="1"/>
      <name val="Arial Narrow"/>
      <family val="2"/>
    </font>
    <font>
      <sz val="9"/>
      <color indexed="8"/>
      <name val="Calibri"/>
      <family val="2"/>
      <scheme val="minor"/>
    </font>
    <font>
      <sz val="12"/>
      <color indexed="8"/>
      <name val="Calibri"/>
      <family val="2"/>
      <charset val="1"/>
    </font>
    <font>
      <sz val="10"/>
      <name val="Century Gothic"/>
      <family val="2"/>
    </font>
    <font>
      <sz val="8"/>
      <color theme="1"/>
      <name val="Arial"/>
      <family val="2"/>
    </font>
    <font>
      <sz val="7"/>
      <color indexed="8"/>
      <name val="Century Gothic"/>
      <family val="2"/>
    </font>
    <font>
      <b/>
      <sz val="8"/>
      <color indexed="8"/>
      <name val="Century Gothic"/>
      <family val="2"/>
    </font>
    <font>
      <sz val="9"/>
      <color rgb="FF333333"/>
      <name val="Calibri"/>
      <family val="2"/>
      <scheme val="minor"/>
    </font>
    <font>
      <sz val="7"/>
      <color indexed="8"/>
      <name val="Calibri"/>
      <family val="2"/>
      <scheme val="minor"/>
    </font>
    <font>
      <b/>
      <sz val="8"/>
      <color indexed="8"/>
      <name val="Calibri"/>
      <family val="2"/>
      <scheme val="minor"/>
    </font>
    <font>
      <sz val="11"/>
      <color indexed="60"/>
      <name val="Century Gothic"/>
      <family val="2"/>
    </font>
    <font>
      <sz val="11"/>
      <color rgb="FF9C0006"/>
      <name val="Calibri"/>
      <family val="2"/>
      <scheme val="minor"/>
    </font>
    <font>
      <b/>
      <sz val="11"/>
      <color rgb="FF9B2195"/>
      <name val="Calibri"/>
      <family val="2"/>
      <scheme val="minor"/>
    </font>
    <font>
      <sz val="10"/>
      <name val="Arial"/>
      <family val="2"/>
    </font>
    <font>
      <sz val="8"/>
      <color rgb="FF000000"/>
      <name val="Arial"/>
      <family val="2"/>
    </font>
    <font>
      <b/>
      <sz val="8"/>
      <color theme="0"/>
      <name val="Arial"/>
      <family val="2"/>
    </font>
    <font>
      <b/>
      <sz val="12"/>
      <color theme="0"/>
      <name val="Calibri"/>
      <family val="2"/>
      <scheme val="minor"/>
    </font>
    <font>
      <b/>
      <sz val="10"/>
      <color theme="0"/>
      <name val="Calibri"/>
      <family val="2"/>
      <scheme val="minor"/>
    </font>
    <font>
      <b/>
      <sz val="10"/>
      <color theme="0"/>
      <name val="Arial"/>
      <family val="2"/>
    </font>
    <font>
      <i/>
      <sz val="10"/>
      <color theme="1"/>
      <name val="Calibri"/>
      <family val="2"/>
      <scheme val="minor"/>
    </font>
    <font>
      <b/>
      <sz val="11"/>
      <color theme="0"/>
      <name val="Arial"/>
      <family val="2"/>
    </font>
    <font>
      <b/>
      <sz val="11"/>
      <color theme="1"/>
      <name val="Calibri"/>
      <family val="2"/>
    </font>
    <font>
      <b/>
      <sz val="11"/>
      <name val="Calibri"/>
      <family val="2"/>
    </font>
    <font>
      <sz val="8"/>
      <color theme="0"/>
      <name val="Calibri"/>
      <family val="2"/>
      <scheme val="minor"/>
    </font>
    <font>
      <b/>
      <sz val="8"/>
      <color theme="0"/>
      <name val="Calibri"/>
      <family val="2"/>
      <scheme val="minor"/>
    </font>
    <font>
      <sz val="9"/>
      <color rgb="FFAD25A8"/>
      <name val="Calibri"/>
      <family val="2"/>
      <scheme val="minor"/>
    </font>
    <font>
      <b/>
      <sz val="11"/>
      <color theme="1" tint="0.34998626667073579"/>
      <name val="Calibri"/>
      <family val="2"/>
      <scheme val="minor"/>
    </font>
    <font>
      <sz val="8"/>
      <color indexed="8"/>
      <name val="Calibri"/>
      <family val="2"/>
      <scheme val="minor"/>
    </font>
    <font>
      <sz val="8"/>
      <color rgb="FFFF0000"/>
      <name val="Calibri"/>
      <family val="2"/>
      <scheme val="minor"/>
    </font>
    <font>
      <sz val="10"/>
      <color rgb="FFAD25A8"/>
      <name val="Calibri"/>
      <family val="2"/>
      <scheme val="minor"/>
    </font>
    <font>
      <b/>
      <sz val="9"/>
      <color theme="0"/>
      <name val="Calibri"/>
      <family val="2"/>
      <scheme val="minor"/>
    </font>
    <font>
      <b/>
      <sz val="9"/>
      <color theme="0"/>
      <name val="Calibri"/>
      <family val="2"/>
    </font>
    <font>
      <b/>
      <sz val="14"/>
      <color rgb="FF000000"/>
      <name val="Calibri"/>
      <family val="2"/>
      <scheme val="minor"/>
    </font>
    <font>
      <b/>
      <i/>
      <sz val="14"/>
      <name val="Calibri"/>
      <family val="2"/>
      <scheme val="minor"/>
    </font>
    <font>
      <b/>
      <sz val="13"/>
      <name val="Calibri"/>
      <family val="2"/>
      <scheme val="minor"/>
    </font>
    <font>
      <sz val="10"/>
      <color rgb="FFAD25A8"/>
      <name val="Arial"/>
      <family val="2"/>
    </font>
    <font>
      <b/>
      <vertAlign val="superscript"/>
      <sz val="11"/>
      <name val="Calibri"/>
      <family val="2"/>
      <scheme val="minor"/>
    </font>
    <font>
      <sz val="9"/>
      <color rgb="FF000000"/>
      <name val="Calibri"/>
      <family val="2"/>
    </font>
    <font>
      <b/>
      <sz val="11"/>
      <color indexed="8"/>
      <name val="Arial"/>
      <family val="2"/>
    </font>
    <font>
      <b/>
      <i/>
      <sz val="10"/>
      <color indexed="8"/>
      <name val="Arial"/>
      <family val="2"/>
    </font>
    <font>
      <b/>
      <sz val="10"/>
      <color indexed="8"/>
      <name val="Arial"/>
      <family val="2"/>
    </font>
    <font>
      <i/>
      <sz val="10"/>
      <color indexed="8"/>
      <name val="Arial"/>
      <family val="2"/>
    </font>
    <font>
      <sz val="10"/>
      <name val="Gill Sans"/>
      <family val="2"/>
    </font>
    <font>
      <b/>
      <sz val="11"/>
      <color theme="0"/>
      <name val="Calibri"/>
      <family val="2"/>
    </font>
    <font>
      <b/>
      <sz val="11"/>
      <color rgb="FFFF0000"/>
      <name val="Calibri"/>
      <family val="2"/>
      <scheme val="minor"/>
    </font>
    <font>
      <sz val="9"/>
      <color indexed="8"/>
      <name val="Arial"/>
      <family val="2"/>
    </font>
    <font>
      <sz val="8"/>
      <color indexed="8"/>
      <name val="Arial"/>
      <family val="2"/>
    </font>
    <font>
      <b/>
      <sz val="9"/>
      <color theme="0"/>
      <name val="Arial"/>
      <family val="2"/>
    </font>
    <font>
      <sz val="11"/>
      <color rgb="FF000000"/>
      <name val="Calibri"/>
      <family val="2"/>
    </font>
    <font>
      <i/>
      <sz val="8"/>
      <color theme="1"/>
      <name val="Arial"/>
      <family val="2"/>
    </font>
    <font>
      <sz val="11"/>
      <color rgb="FF92D050"/>
      <name val="Calibri"/>
      <family val="2"/>
      <scheme val="minor"/>
    </font>
    <font>
      <b/>
      <vertAlign val="superscript"/>
      <sz val="12"/>
      <color theme="1"/>
      <name val="Calibri"/>
      <family val="2"/>
      <scheme val="minor"/>
    </font>
    <font>
      <b/>
      <sz val="12"/>
      <color theme="1" tint="4.9989318521683403E-2"/>
      <name val="Calibri"/>
      <family val="2"/>
      <scheme val="minor"/>
    </font>
    <font>
      <sz val="11"/>
      <color theme="1" tint="4.9989318521683403E-2"/>
      <name val="Calibri"/>
      <family val="2"/>
      <scheme val="minor"/>
    </font>
    <font>
      <b/>
      <sz val="12"/>
      <color theme="0"/>
      <name val="Arial Narrow"/>
      <family val="2"/>
    </font>
  </fonts>
  <fills count="4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AD25A8"/>
        <bgColor indexed="64"/>
      </patternFill>
    </fill>
    <fill>
      <patternFill patternType="solid">
        <fgColor rgb="FFEEB0EB"/>
        <bgColor indexed="64"/>
      </patternFill>
    </fill>
    <fill>
      <patternFill patternType="solid">
        <fgColor theme="0" tint="-0.249977111117893"/>
        <bgColor indexed="64"/>
      </patternFill>
    </fill>
    <fill>
      <patternFill patternType="solid">
        <fgColor rgb="FFE27ADD"/>
        <bgColor indexed="64"/>
      </patternFill>
    </fill>
    <fill>
      <patternFill patternType="solid">
        <fgColor rgb="FFFFC7CE"/>
      </patternFill>
    </fill>
    <fill>
      <patternFill patternType="solid">
        <fgColor rgb="FF9B2195"/>
        <bgColor indexed="64"/>
      </patternFill>
    </fill>
    <fill>
      <patternFill patternType="solid">
        <fgColor rgb="FFFF99FF"/>
        <bgColor indexed="64"/>
      </patternFill>
    </fill>
    <fill>
      <patternFill patternType="solid">
        <fgColor rgb="FFAD25A8"/>
        <bgColor rgb="FF000000"/>
      </patternFill>
    </fill>
    <fill>
      <patternFill patternType="solid">
        <fgColor indexed="9"/>
        <bgColor indexed="64"/>
      </patternFill>
    </fill>
    <fill>
      <patternFill patternType="solid">
        <fgColor rgb="FFAF25A8"/>
        <bgColor indexed="64"/>
      </patternFill>
    </fill>
    <fill>
      <patternFill patternType="solid">
        <fgColor rgb="FFFFCCFF"/>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style="thin">
        <color auto="1"/>
      </top>
      <bottom/>
      <diagonal/>
    </border>
    <border>
      <left/>
      <right/>
      <top/>
      <bottom style="medium">
        <color indexed="64"/>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top style="thin">
        <color auto="1"/>
      </top>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auto="1"/>
      </top>
      <bottom/>
      <diagonal/>
    </border>
    <border>
      <left style="medium">
        <color indexed="64"/>
      </left>
      <right style="medium">
        <color indexed="64"/>
      </right>
      <top style="thin">
        <color theme="0" tint="-0.24994659260841701"/>
      </top>
      <bottom style="medium">
        <color indexed="64"/>
      </bottom>
      <diagonal/>
    </border>
    <border>
      <left/>
      <right style="medium">
        <color indexed="64"/>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medium">
        <color indexed="64"/>
      </left>
      <right style="medium">
        <color indexed="64"/>
      </right>
      <top style="medium">
        <color indexed="64"/>
      </top>
      <bottom style="thin">
        <color theme="0" tint="-0.2499465926084170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indexed="64"/>
      </right>
      <top style="thin">
        <color auto="1"/>
      </top>
      <bottom style="medium">
        <color indexed="64"/>
      </bottom>
      <diagonal/>
    </border>
    <border>
      <left style="thin">
        <color auto="1"/>
      </left>
      <right style="thin">
        <color indexed="64"/>
      </right>
      <top style="thin">
        <color auto="1"/>
      </top>
      <bottom style="medium">
        <color indexed="64"/>
      </bottom>
      <diagonal/>
    </border>
    <border>
      <left style="thin">
        <color indexed="64"/>
      </left>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style="medium">
        <color indexed="64"/>
      </bottom>
      <diagonal/>
    </border>
    <border>
      <left style="thin">
        <color auto="1"/>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medium">
        <color indexed="64"/>
      </right>
      <top style="thin">
        <color indexed="64"/>
      </top>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medium">
        <color indexed="64"/>
      </left>
      <right/>
      <top style="thin">
        <color auto="1"/>
      </top>
      <bottom style="thin">
        <color indexed="64"/>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medium">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auto="1"/>
      </right>
      <top style="thin">
        <color auto="1"/>
      </top>
      <bottom style="thin">
        <color auto="1"/>
      </bottom>
      <diagonal/>
    </border>
  </borders>
  <cellStyleXfs count="7283">
    <xf numFmtId="0" fontId="0" fillId="0" borderId="0"/>
    <xf numFmtId="0" fontId="156" fillId="2" borderId="0" applyNumberFormat="0" applyBorder="0" applyAlignment="0" applyProtection="0"/>
    <xf numFmtId="0" fontId="156" fillId="3" borderId="0" applyNumberFormat="0" applyBorder="0" applyAlignment="0" applyProtection="0"/>
    <xf numFmtId="0" fontId="156" fillId="4" borderId="0" applyNumberFormat="0" applyBorder="0" applyAlignment="0" applyProtection="0"/>
    <xf numFmtId="0" fontId="156" fillId="5" borderId="0" applyNumberFormat="0" applyBorder="0" applyAlignment="0" applyProtection="0"/>
    <xf numFmtId="0" fontId="156" fillId="6" borderId="0" applyNumberFormat="0" applyBorder="0" applyAlignment="0" applyProtection="0"/>
    <xf numFmtId="0" fontId="156" fillId="4" borderId="0" applyNumberFormat="0" applyBorder="0" applyAlignment="0" applyProtection="0"/>
    <xf numFmtId="0" fontId="156" fillId="6" borderId="0" applyNumberFormat="0" applyBorder="0" applyAlignment="0" applyProtection="0"/>
    <xf numFmtId="0" fontId="156" fillId="3" borderId="0" applyNumberFormat="0" applyBorder="0" applyAlignment="0" applyProtection="0"/>
    <xf numFmtId="0" fontId="156" fillId="7" borderId="0" applyNumberFormat="0" applyBorder="0" applyAlignment="0" applyProtection="0"/>
    <xf numFmtId="0" fontId="156" fillId="8" borderId="0" applyNumberFormat="0" applyBorder="0" applyAlignment="0" applyProtection="0"/>
    <xf numFmtId="0" fontId="156" fillId="6" borderId="0" applyNumberFormat="0" applyBorder="0" applyAlignment="0" applyProtection="0"/>
    <xf numFmtId="0" fontId="156" fillId="4" borderId="0" applyNumberFormat="0" applyBorder="0" applyAlignment="0" applyProtection="0"/>
    <xf numFmtId="0" fontId="157" fillId="6" borderId="0" applyNumberFormat="0" applyBorder="0" applyAlignment="0" applyProtection="0"/>
    <xf numFmtId="0" fontId="157" fillId="9" borderId="0" applyNumberFormat="0" applyBorder="0" applyAlignment="0" applyProtection="0"/>
    <xf numFmtId="0" fontId="157" fillId="10" borderId="0" applyNumberFormat="0" applyBorder="0" applyAlignment="0" applyProtection="0"/>
    <xf numFmtId="0" fontId="157" fillId="8" borderId="0" applyNumberFormat="0" applyBorder="0" applyAlignment="0" applyProtection="0"/>
    <xf numFmtId="0" fontId="157" fillId="6" borderId="0" applyNumberFormat="0" applyBorder="0" applyAlignment="0" applyProtection="0"/>
    <xf numFmtId="0" fontId="157" fillId="3" borderId="0" applyNumberFormat="0" applyBorder="0" applyAlignment="0" applyProtection="0"/>
    <xf numFmtId="0" fontId="158" fillId="6" borderId="0" applyNumberFormat="0" applyBorder="0" applyAlignment="0" applyProtection="0"/>
    <xf numFmtId="0" fontId="159" fillId="11" borderId="1" applyNumberFormat="0" applyAlignment="0" applyProtection="0"/>
    <xf numFmtId="0" fontId="160" fillId="12" borderId="2" applyNumberFormat="0" applyAlignment="0" applyProtection="0"/>
    <xf numFmtId="0" fontId="161" fillId="0" borderId="3" applyNumberFormat="0" applyFill="0" applyAlignment="0" applyProtection="0"/>
    <xf numFmtId="0" fontId="162" fillId="0" borderId="0" applyNumberFormat="0" applyFill="0" applyBorder="0" applyAlignment="0" applyProtection="0"/>
    <xf numFmtId="0" fontId="157" fillId="13" borderId="0" applyNumberFormat="0" applyBorder="0" applyAlignment="0" applyProtection="0"/>
    <xf numFmtId="0" fontId="157" fillId="9" borderId="0" applyNumberFormat="0" applyBorder="0" applyAlignment="0" applyProtection="0"/>
    <xf numFmtId="0" fontId="157" fillId="10" borderId="0" applyNumberFormat="0" applyBorder="0" applyAlignment="0" applyProtection="0"/>
    <xf numFmtId="0" fontId="157" fillId="14" borderId="0" applyNumberFormat="0" applyBorder="0" applyAlignment="0" applyProtection="0"/>
    <xf numFmtId="0" fontId="157" fillId="15" borderId="0" applyNumberFormat="0" applyBorder="0" applyAlignment="0" applyProtection="0"/>
    <xf numFmtId="0" fontId="157" fillId="16" borderId="0" applyNumberFormat="0" applyBorder="0" applyAlignment="0" applyProtection="0"/>
    <xf numFmtId="0" fontId="163" fillId="7" borderId="1" applyNumberFormat="0" applyAlignment="0" applyProtection="0"/>
    <xf numFmtId="165" fontId="149" fillId="0" borderId="0" applyFont="0" applyFill="0" applyBorder="0" applyAlignment="0" applyProtection="0"/>
    <xf numFmtId="0" fontId="173" fillId="0" borderId="0" applyNumberFormat="0" applyFill="0" applyBorder="0" applyAlignment="0" applyProtection="0">
      <alignment vertical="top"/>
      <protection locked="0"/>
    </xf>
    <xf numFmtId="0" fontId="164" fillId="17" borderId="0" applyNumberFormat="0" applyBorder="0" applyAlignment="0" applyProtection="0"/>
    <xf numFmtId="43" fontId="149" fillId="0" borderId="0" applyFont="0" applyFill="0" applyBorder="0" applyAlignment="0" applyProtection="0"/>
    <xf numFmtId="43" fontId="177" fillId="0" borderId="0" applyFont="0" applyFill="0" applyBorder="0" applyAlignment="0" applyProtection="0"/>
    <xf numFmtId="43" fontId="156" fillId="0" borderId="0" applyFont="0" applyFill="0" applyBorder="0" applyAlignment="0" applyProtection="0"/>
    <xf numFmtId="44" fontId="156" fillId="0" borderId="0" applyFont="0" applyFill="0" applyBorder="0" applyAlignment="0" applyProtection="0"/>
    <xf numFmtId="0" fontId="165" fillId="7" borderId="0" applyNumberFormat="0" applyBorder="0" applyAlignment="0" applyProtection="0"/>
    <xf numFmtId="0" fontId="149" fillId="0" borderId="0"/>
    <xf numFmtId="0" fontId="156" fillId="0" borderId="0"/>
    <xf numFmtId="0" fontId="178" fillId="0" borderId="0"/>
    <xf numFmtId="0" fontId="149" fillId="0" borderId="0"/>
    <xf numFmtId="0" fontId="156" fillId="0" borderId="0"/>
    <xf numFmtId="0" fontId="149" fillId="0" borderId="0"/>
    <xf numFmtId="0" fontId="172" fillId="0" borderId="0"/>
    <xf numFmtId="0" fontId="172" fillId="0" borderId="0"/>
    <xf numFmtId="0" fontId="172" fillId="0" borderId="0"/>
    <xf numFmtId="0" fontId="172" fillId="0" borderId="0"/>
    <xf numFmtId="0" fontId="149" fillId="4" borderId="4" applyNumberFormat="0" applyFont="0" applyAlignment="0" applyProtection="0"/>
    <xf numFmtId="9" fontId="148" fillId="0" borderId="0" applyFont="0" applyFill="0" applyBorder="0" applyAlignment="0" applyProtection="0"/>
    <xf numFmtId="0" fontId="166" fillId="11" borderId="5" applyNumberFormat="0" applyAlignment="0" applyProtection="0"/>
    <xf numFmtId="0" fontId="161"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9" fillId="0" borderId="6" applyNumberFormat="0" applyFill="0" applyAlignment="0" applyProtection="0"/>
    <xf numFmtId="0" fontId="170" fillId="0" borderId="7" applyNumberFormat="0" applyFill="0" applyAlignment="0" applyProtection="0"/>
    <xf numFmtId="0" fontId="162" fillId="0" borderId="8" applyNumberFormat="0" applyFill="0" applyAlignment="0" applyProtection="0"/>
    <xf numFmtId="0" fontId="171" fillId="0" borderId="9" applyNumberFormat="0" applyFill="0" applyAlignment="0" applyProtection="0"/>
    <xf numFmtId="0" fontId="148" fillId="0" borderId="0"/>
    <xf numFmtId="43" fontId="148" fillId="0" borderId="0" applyFont="0" applyFill="0" applyBorder="0" applyAlignment="0" applyProtection="0"/>
    <xf numFmtId="43" fontId="186" fillId="0" borderId="0" applyFont="0" applyFill="0" applyBorder="0" applyAlignment="0" applyProtection="0"/>
    <xf numFmtId="43" fontId="148" fillId="0" borderId="0" applyFont="0" applyFill="0" applyBorder="0" applyAlignment="0" applyProtection="0"/>
    <xf numFmtId="9" fontId="148" fillId="0" borderId="0" applyFont="0" applyFill="0" applyBorder="0" applyAlignment="0" applyProtection="0"/>
    <xf numFmtId="43" fontId="187" fillId="0" borderId="0" applyFont="0" applyFill="0" applyBorder="0" applyAlignment="0" applyProtection="0"/>
    <xf numFmtId="0" fontId="156" fillId="0" borderId="0"/>
    <xf numFmtId="0" fontId="147" fillId="0" borderId="0"/>
    <xf numFmtId="0" fontId="146" fillId="0" borderId="0"/>
    <xf numFmtId="0" fontId="145" fillId="0" borderId="0"/>
    <xf numFmtId="0" fontId="144" fillId="0" borderId="0"/>
    <xf numFmtId="164" fontId="144" fillId="0" borderId="0" applyFont="0" applyFill="0" applyBorder="0" applyAlignment="0" applyProtection="0"/>
    <xf numFmtId="43" fontId="148" fillId="0" borderId="0" applyFont="0" applyFill="0" applyBorder="0" applyAlignment="0" applyProtection="0"/>
    <xf numFmtId="0" fontId="144" fillId="0" borderId="0"/>
    <xf numFmtId="9" fontId="144" fillId="0" borderId="0" applyFont="0" applyFill="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7" fillId="6" borderId="0" applyNumberFormat="0" applyBorder="0" applyAlignment="0" applyProtection="0"/>
    <xf numFmtId="0" fontId="157" fillId="9" borderId="0" applyNumberFormat="0" applyBorder="0" applyAlignment="0" applyProtection="0"/>
    <xf numFmtId="0" fontId="157" fillId="10" borderId="0" applyNumberFormat="0" applyBorder="0" applyAlignment="0" applyProtection="0"/>
    <xf numFmtId="0" fontId="157" fillId="8" borderId="0" applyNumberFormat="0" applyBorder="0" applyAlignment="0" applyProtection="0"/>
    <xf numFmtId="0" fontId="157" fillId="6" borderId="0" applyNumberFormat="0" applyBorder="0" applyAlignment="0" applyProtection="0"/>
    <xf numFmtId="0" fontId="157" fillId="3" borderId="0" applyNumberFormat="0" applyBorder="0" applyAlignment="0" applyProtection="0"/>
    <xf numFmtId="0" fontId="158" fillId="6" borderId="0" applyNumberFormat="0" applyBorder="0" applyAlignment="0" applyProtection="0"/>
    <xf numFmtId="0" fontId="159" fillId="11" borderId="1" applyNumberFormat="0" applyAlignment="0" applyProtection="0"/>
    <xf numFmtId="0" fontId="160" fillId="12" borderId="2" applyNumberFormat="0" applyAlignment="0" applyProtection="0"/>
    <xf numFmtId="0" fontId="161" fillId="0" borderId="3" applyNumberFormat="0" applyFill="0" applyAlignment="0" applyProtection="0"/>
    <xf numFmtId="0" fontId="162" fillId="0" borderId="0" applyNumberFormat="0" applyFill="0" applyBorder="0" applyAlignment="0" applyProtection="0"/>
    <xf numFmtId="0" fontId="157" fillId="13" borderId="0" applyNumberFormat="0" applyBorder="0" applyAlignment="0" applyProtection="0"/>
    <xf numFmtId="0" fontId="157" fillId="9" borderId="0" applyNumberFormat="0" applyBorder="0" applyAlignment="0" applyProtection="0"/>
    <xf numFmtId="0" fontId="157" fillId="10" borderId="0" applyNumberFormat="0" applyBorder="0" applyAlignment="0" applyProtection="0"/>
    <xf numFmtId="0" fontId="157" fillId="14" borderId="0" applyNumberFormat="0" applyBorder="0" applyAlignment="0" applyProtection="0"/>
    <xf numFmtId="0" fontId="157" fillId="15" borderId="0" applyNumberFormat="0" applyBorder="0" applyAlignment="0" applyProtection="0"/>
    <xf numFmtId="0" fontId="157" fillId="16" borderId="0" applyNumberFormat="0" applyBorder="0" applyAlignment="0" applyProtection="0"/>
    <xf numFmtId="0" fontId="163" fillId="7" borderId="1" applyNumberFormat="0" applyAlignment="0" applyProtection="0"/>
    <xf numFmtId="0" fontId="164" fillId="17" borderId="0" applyNumberFormat="0" applyBorder="0" applyAlignment="0" applyProtection="0"/>
    <xf numFmtId="164" fontId="143" fillId="0" borderId="0" applyFont="0" applyFill="0" applyBorder="0" applyAlignment="0" applyProtection="0"/>
    <xf numFmtId="164" fontId="143"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43"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164" fontId="148"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168" fontId="156" fillId="0" borderId="0" applyFont="0" applyFill="0" applyBorder="0" applyAlignment="0" applyProtection="0"/>
    <xf numFmtId="168" fontId="156" fillId="0" borderId="0" applyFont="0" applyFill="0" applyBorder="0" applyAlignment="0" applyProtection="0"/>
    <xf numFmtId="0" fontId="165" fillId="7" borderId="0" applyNumberFormat="0" applyBorder="0" applyAlignment="0" applyProtection="0"/>
    <xf numFmtId="0" fontId="143" fillId="0" borderId="0"/>
    <xf numFmtId="0" fontId="156" fillId="0" borderId="0"/>
    <xf numFmtId="0" fontId="156" fillId="0" borderId="0"/>
    <xf numFmtId="0" fontId="156" fillId="0" borderId="0"/>
    <xf numFmtId="0" fontId="156" fillId="0" borderId="0"/>
    <xf numFmtId="0" fontId="156" fillId="0" borderId="0"/>
    <xf numFmtId="0" fontId="143" fillId="0" borderId="0"/>
    <xf numFmtId="0" fontId="143" fillId="0" borderId="0"/>
    <xf numFmtId="0" fontId="156" fillId="0" borderId="0"/>
    <xf numFmtId="0" fontId="156" fillId="0" borderId="0"/>
    <xf numFmtId="0" fontId="156" fillId="0" borderId="0"/>
    <xf numFmtId="0" fontId="156" fillId="0" borderId="0"/>
    <xf numFmtId="0" fontId="156" fillId="0" borderId="0"/>
    <xf numFmtId="0" fontId="143" fillId="0" borderId="0"/>
    <xf numFmtId="0" fontId="143" fillId="0" borderId="0"/>
    <xf numFmtId="0" fontId="143" fillId="0" borderId="0"/>
    <xf numFmtId="0" fontId="148" fillId="4" borderId="4" applyNumberFormat="0" applyFont="0" applyAlignment="0" applyProtection="0"/>
    <xf numFmtId="9" fontId="143"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166" fillId="11" borderId="5" applyNumberFormat="0" applyAlignment="0" applyProtection="0"/>
    <xf numFmtId="0" fontId="161" fillId="0" borderId="0" applyNumberFormat="0" applyFill="0" applyBorder="0" applyAlignment="0" applyProtection="0"/>
    <xf numFmtId="0" fontId="167" fillId="0" borderId="0" applyNumberFormat="0" applyFill="0" applyBorder="0" applyAlignment="0" applyProtection="0"/>
    <xf numFmtId="0" fontId="169" fillId="0" borderId="6" applyNumberFormat="0" applyFill="0" applyAlignment="0" applyProtection="0"/>
    <xf numFmtId="0" fontId="170" fillId="0" borderId="7" applyNumberFormat="0" applyFill="0" applyAlignment="0" applyProtection="0"/>
    <xf numFmtId="0" fontId="162" fillId="0" borderId="8" applyNumberFormat="0" applyFill="0" applyAlignment="0" applyProtection="0"/>
    <xf numFmtId="0" fontId="168" fillId="0" borderId="0" applyNumberFormat="0" applyFill="0" applyBorder="0" applyAlignment="0" applyProtection="0"/>
    <xf numFmtId="0" fontId="171" fillId="0" borderId="9" applyNumberFormat="0" applyFill="0" applyAlignment="0" applyProtection="0"/>
    <xf numFmtId="0" fontId="142" fillId="0" borderId="0"/>
    <xf numFmtId="164" fontId="142" fillId="0" borderId="0" applyFont="0" applyFill="0" applyBorder="0" applyAlignment="0" applyProtection="0"/>
    <xf numFmtId="9" fontId="142" fillId="0" borderId="0" applyFont="0" applyFill="0" applyBorder="0" applyAlignment="0" applyProtection="0"/>
    <xf numFmtId="0" fontId="141" fillId="0" borderId="0"/>
    <xf numFmtId="164" fontId="141" fillId="0" borderId="0" applyFont="0" applyFill="0" applyBorder="0" applyAlignment="0" applyProtection="0"/>
    <xf numFmtId="0" fontId="148" fillId="0" borderId="0"/>
    <xf numFmtId="0" fontId="140" fillId="0" borderId="0"/>
    <xf numFmtId="0" fontId="140" fillId="0" borderId="0"/>
    <xf numFmtId="9" fontId="140" fillId="0" borderId="0" applyFont="0" applyFill="0" applyBorder="0" applyAlignment="0" applyProtection="0"/>
    <xf numFmtId="0" fontId="156" fillId="2" borderId="0" applyNumberFormat="0" applyBorder="0" applyAlignment="0" applyProtection="0"/>
    <xf numFmtId="0" fontId="156" fillId="3" borderId="0" applyNumberFormat="0" applyBorder="0" applyAlignment="0" applyProtection="0"/>
    <xf numFmtId="0" fontId="156" fillId="4" borderId="0" applyNumberFormat="0" applyBorder="0" applyAlignment="0" applyProtection="0"/>
    <xf numFmtId="0" fontId="156" fillId="5" borderId="0" applyNumberFormat="0" applyBorder="0" applyAlignment="0" applyProtection="0"/>
    <xf numFmtId="0" fontId="156" fillId="6" borderId="0" applyNumberFormat="0" applyBorder="0" applyAlignment="0" applyProtection="0"/>
    <xf numFmtId="0" fontId="156" fillId="4" borderId="0" applyNumberFormat="0" applyBorder="0" applyAlignment="0" applyProtection="0"/>
    <xf numFmtId="0" fontId="156" fillId="6" borderId="0" applyNumberFormat="0" applyBorder="0" applyAlignment="0" applyProtection="0"/>
    <xf numFmtId="0" fontId="156" fillId="3" borderId="0" applyNumberFormat="0" applyBorder="0" applyAlignment="0" applyProtection="0"/>
    <xf numFmtId="0" fontId="156" fillId="7" borderId="0" applyNumberFormat="0" applyBorder="0" applyAlignment="0" applyProtection="0"/>
    <xf numFmtId="0" fontId="156" fillId="8" borderId="0" applyNumberFormat="0" applyBorder="0" applyAlignment="0" applyProtection="0"/>
    <xf numFmtId="0" fontId="156" fillId="6" borderId="0" applyNumberFormat="0" applyBorder="0" applyAlignment="0" applyProtection="0"/>
    <xf numFmtId="0" fontId="156" fillId="4" borderId="0" applyNumberFormat="0" applyBorder="0" applyAlignment="0" applyProtection="0"/>
    <xf numFmtId="0" fontId="157" fillId="6" borderId="0" applyNumberFormat="0" applyBorder="0" applyAlignment="0" applyProtection="0"/>
    <xf numFmtId="0" fontId="157" fillId="9" borderId="0" applyNumberFormat="0" applyBorder="0" applyAlignment="0" applyProtection="0"/>
    <xf numFmtId="0" fontId="157" fillId="10" borderId="0" applyNumberFormat="0" applyBorder="0" applyAlignment="0" applyProtection="0"/>
    <xf numFmtId="0" fontId="157" fillId="8" borderId="0" applyNumberFormat="0" applyBorder="0" applyAlignment="0" applyProtection="0"/>
    <xf numFmtId="0" fontId="157" fillId="6" borderId="0" applyNumberFormat="0" applyBorder="0" applyAlignment="0" applyProtection="0"/>
    <xf numFmtId="0" fontId="157" fillId="3" borderId="0" applyNumberFormat="0" applyBorder="0" applyAlignment="0" applyProtection="0"/>
    <xf numFmtId="0" fontId="158" fillId="6" borderId="0" applyNumberFormat="0" applyBorder="0" applyAlignment="0" applyProtection="0"/>
    <xf numFmtId="0" fontId="159" fillId="11" borderId="1" applyNumberFormat="0" applyAlignment="0" applyProtection="0"/>
    <xf numFmtId="0" fontId="160" fillId="12" borderId="2" applyNumberFormat="0" applyAlignment="0" applyProtection="0"/>
    <xf numFmtId="0" fontId="161" fillId="0" borderId="3" applyNumberFormat="0" applyFill="0" applyAlignment="0" applyProtection="0"/>
    <xf numFmtId="0" fontId="162" fillId="0" borderId="0" applyNumberFormat="0" applyFill="0" applyBorder="0" applyAlignment="0" applyProtection="0"/>
    <xf numFmtId="0" fontId="157" fillId="13" borderId="0" applyNumberFormat="0" applyBorder="0" applyAlignment="0" applyProtection="0"/>
    <xf numFmtId="0" fontId="157" fillId="9" borderId="0" applyNumberFormat="0" applyBorder="0" applyAlignment="0" applyProtection="0"/>
    <xf numFmtId="0" fontId="157" fillId="10" borderId="0" applyNumberFormat="0" applyBorder="0" applyAlignment="0" applyProtection="0"/>
    <xf numFmtId="0" fontId="157" fillId="14" borderId="0" applyNumberFormat="0" applyBorder="0" applyAlignment="0" applyProtection="0"/>
    <xf numFmtId="0" fontId="157" fillId="15" borderId="0" applyNumberFormat="0" applyBorder="0" applyAlignment="0" applyProtection="0"/>
    <xf numFmtId="0" fontId="157" fillId="16" borderId="0" applyNumberFormat="0" applyBorder="0" applyAlignment="0" applyProtection="0"/>
    <xf numFmtId="0" fontId="163" fillId="7" borderId="1" applyNumberFormat="0" applyAlignment="0" applyProtection="0"/>
    <xf numFmtId="165" fontId="148" fillId="0" borderId="0" applyFont="0" applyFill="0" applyBorder="0" applyAlignment="0" applyProtection="0"/>
    <xf numFmtId="0" fontId="164" fillId="17" borderId="0" applyNumberFormat="0" applyBorder="0" applyAlignment="0" applyProtection="0"/>
    <xf numFmtId="44" fontId="148" fillId="0" borderId="0" applyFont="0" applyFill="0" applyBorder="0" applyAlignment="0" applyProtection="0"/>
    <xf numFmtId="0" fontId="165" fillId="7" borderId="0" applyNumberFormat="0" applyBorder="0" applyAlignment="0" applyProtection="0"/>
    <xf numFmtId="0" fontId="148" fillId="0" borderId="0"/>
    <xf numFmtId="0" fontId="148" fillId="4" borderId="4" applyNumberFormat="0" applyFont="0" applyAlignment="0" applyProtection="0"/>
    <xf numFmtId="9" fontId="148" fillId="0" borderId="0" applyFont="0" applyFill="0" applyBorder="0" applyAlignment="0" applyProtection="0"/>
    <xf numFmtId="0" fontId="166" fillId="11" borderId="5" applyNumberFormat="0" applyAlignment="0" applyProtection="0"/>
    <xf numFmtId="0" fontId="161"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9" fillId="0" borderId="6" applyNumberFormat="0" applyFill="0" applyAlignment="0" applyProtection="0"/>
    <xf numFmtId="0" fontId="170" fillId="0" borderId="7" applyNumberFormat="0" applyFill="0" applyAlignment="0" applyProtection="0"/>
    <xf numFmtId="0" fontId="162" fillId="0" borderId="8" applyNumberFormat="0" applyFill="0" applyAlignment="0" applyProtection="0"/>
    <xf numFmtId="0" fontId="171" fillId="0" borderId="9" applyNumberFormat="0" applyFill="0" applyAlignment="0" applyProtection="0"/>
    <xf numFmtId="43" fontId="148" fillId="0" borderId="0" applyFont="0" applyFill="0" applyBorder="0" applyAlignment="0" applyProtection="0"/>
    <xf numFmtId="0" fontId="140" fillId="0" borderId="0"/>
    <xf numFmtId="0" fontId="140" fillId="0" borderId="0"/>
    <xf numFmtId="0" fontId="140" fillId="0" borderId="0"/>
    <xf numFmtId="0" fontId="140" fillId="0" borderId="0"/>
    <xf numFmtId="164" fontId="140" fillId="0" borderId="0" applyFont="0" applyFill="0" applyBorder="0" applyAlignment="0" applyProtection="0"/>
    <xf numFmtId="0" fontId="140" fillId="0" borderId="0"/>
    <xf numFmtId="9"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164" fontId="140"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9" fontId="140" fillId="0" borderId="0" applyFont="0" applyFill="0" applyBorder="0" applyAlignment="0" applyProtection="0"/>
    <xf numFmtId="0" fontId="140" fillId="0" borderId="0"/>
    <xf numFmtId="164" fontId="140" fillId="0" borderId="0" applyFont="0" applyFill="0" applyBorder="0" applyAlignment="0" applyProtection="0"/>
    <xf numFmtId="9" fontId="140" fillId="0" borderId="0" applyFont="0" applyFill="0" applyBorder="0" applyAlignment="0" applyProtection="0"/>
    <xf numFmtId="0" fontId="140" fillId="0" borderId="0"/>
    <xf numFmtId="164" fontId="140" fillId="0" borderId="0" applyFont="0" applyFill="0" applyBorder="0" applyAlignment="0" applyProtection="0"/>
    <xf numFmtId="0" fontId="139" fillId="0" borderId="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0" fontId="137" fillId="0" borderId="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3" borderId="0" applyNumberFormat="0" applyBorder="0" applyAlignment="0" applyProtection="0"/>
    <xf numFmtId="4" fontId="196" fillId="0" borderId="0">
      <protection locked="0"/>
    </xf>
    <xf numFmtId="38" fontId="197" fillId="0" borderId="0" applyFont="0" applyFill="0" applyBorder="0" applyAlignment="0" applyProtection="0"/>
    <xf numFmtId="170" fontId="196" fillId="0" borderId="0">
      <protection locked="0"/>
    </xf>
    <xf numFmtId="169" fontId="197" fillId="0" borderId="0" applyFont="0" applyFill="0" applyBorder="0" applyAlignment="0" applyProtection="0"/>
    <xf numFmtId="171" fontId="196" fillId="0" borderId="0">
      <protection locked="0"/>
    </xf>
    <xf numFmtId="172" fontId="196" fillId="0" borderId="0">
      <protection locked="0"/>
    </xf>
    <xf numFmtId="173" fontId="198" fillId="0" borderId="0">
      <protection locked="0"/>
    </xf>
    <xf numFmtId="173" fontId="198" fillId="0" borderId="0">
      <protection locked="0"/>
    </xf>
    <xf numFmtId="0" fontId="199" fillId="0" borderId="0" applyNumberFormat="0" applyFill="0" applyBorder="0" applyAlignment="0" applyProtection="0">
      <alignment vertical="top"/>
      <protection locked="0"/>
    </xf>
    <xf numFmtId="43" fontId="137" fillId="0" borderId="0" applyFont="0" applyFill="0" applyBorder="0" applyAlignment="0" applyProtection="0"/>
    <xf numFmtId="43" fontId="137" fillId="0" borderId="0" applyFont="0" applyFill="0" applyBorder="0" applyAlignment="0" applyProtection="0"/>
    <xf numFmtId="164" fontId="137"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164" fontId="137" fillId="0" borderId="0" applyFont="0" applyFill="0" applyBorder="0" applyAlignment="0" applyProtection="0"/>
    <xf numFmtId="0" fontId="137" fillId="0" borderId="0"/>
    <xf numFmtId="0" fontId="137" fillId="0" borderId="0"/>
    <xf numFmtId="0" fontId="148" fillId="0" borderId="0"/>
    <xf numFmtId="0" fontId="195" fillId="0" borderId="0"/>
    <xf numFmtId="0" fontId="148" fillId="0" borderId="0"/>
    <xf numFmtId="0" fontId="148" fillId="0" borderId="0"/>
    <xf numFmtId="0" fontId="156" fillId="0" borderId="0"/>
    <xf numFmtId="0" fontId="137" fillId="0" borderId="0"/>
    <xf numFmtId="0" fontId="137" fillId="0" borderId="0"/>
    <xf numFmtId="0" fontId="137" fillId="0" borderId="0"/>
    <xf numFmtId="0" fontId="137" fillId="0" borderId="0"/>
    <xf numFmtId="0" fontId="148" fillId="0" borderId="0"/>
    <xf numFmtId="0" fontId="137" fillId="0" borderId="0"/>
    <xf numFmtId="0" fontId="137" fillId="0" borderId="0"/>
    <xf numFmtId="0" fontId="148" fillId="0" borderId="0"/>
    <xf numFmtId="0" fontId="137" fillId="0" borderId="0"/>
    <xf numFmtId="0" fontId="148" fillId="0" borderId="0"/>
    <xf numFmtId="0" fontId="137" fillId="0" borderId="0"/>
    <xf numFmtId="174" fontId="196" fillId="0" borderId="0">
      <protection locked="0"/>
    </xf>
    <xf numFmtId="9" fontId="137" fillId="0" borderId="0" applyFont="0" applyFill="0" applyBorder="0" applyAlignment="0" applyProtection="0"/>
    <xf numFmtId="9" fontId="148"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95"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164" fontId="148" fillId="0" borderId="0" applyFont="0" applyFill="0" applyBorder="0" applyAlignment="0" applyProtection="0"/>
    <xf numFmtId="44" fontId="148" fillId="0" borderId="0" applyFont="0" applyFill="0" applyBorder="0" applyAlignment="0" applyProtection="0"/>
    <xf numFmtId="0" fontId="148" fillId="0" borderId="0"/>
    <xf numFmtId="0" fontId="148" fillId="0" borderId="0"/>
    <xf numFmtId="0" fontId="148" fillId="4" borderId="4"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0" fontId="148" fillId="0" borderId="0"/>
    <xf numFmtId="9" fontId="148" fillId="0" borderId="0" applyFont="0" applyFill="0" applyBorder="0" applyAlignment="0" applyProtection="0"/>
    <xf numFmtId="0" fontId="148" fillId="0" borderId="0"/>
    <xf numFmtId="0" fontId="159" fillId="11" borderId="1" applyNumberFormat="0" applyAlignment="0" applyProtection="0"/>
    <xf numFmtId="0" fontId="159" fillId="11" borderId="1" applyNumberFormat="0" applyAlignment="0" applyProtection="0"/>
    <xf numFmtId="0" fontId="163" fillId="7" borderId="1" applyNumberFormat="0" applyAlignment="0" applyProtection="0"/>
    <xf numFmtId="0" fontId="163" fillId="7" borderId="1" applyNumberFormat="0" applyAlignment="0" applyProtection="0"/>
    <xf numFmtId="43" fontId="156" fillId="0" borderId="0" applyFont="0" applyFill="0" applyBorder="0" applyAlignment="0" applyProtection="0"/>
    <xf numFmtId="43" fontId="148"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4" borderId="4" applyNumberFormat="0" applyFont="0" applyAlignment="0" applyProtection="0"/>
    <xf numFmtId="0" fontId="148" fillId="4" borderId="4"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0" fontId="166" fillId="11" borderId="5" applyNumberFormat="0" applyAlignment="0" applyProtection="0"/>
    <xf numFmtId="0" fontId="166" fillId="11" borderId="5" applyNumberFormat="0" applyAlignment="0" applyProtection="0"/>
    <xf numFmtId="0" fontId="171" fillId="0" borderId="9" applyNumberFormat="0" applyFill="0" applyAlignment="0" applyProtection="0"/>
    <xf numFmtId="0" fontId="171" fillId="0" borderId="9" applyNumberFormat="0" applyFill="0" applyAlignment="0" applyProtection="0"/>
    <xf numFmtId="0" fontId="159" fillId="11" borderId="21" applyNumberFormat="0" applyAlignment="0" applyProtection="0"/>
    <xf numFmtId="0" fontId="163" fillId="7" borderId="21" applyNumberFormat="0" applyAlignment="0" applyProtection="0"/>
    <xf numFmtId="0" fontId="148" fillId="4" borderId="22" applyNumberFormat="0" applyFont="0" applyAlignment="0" applyProtection="0"/>
    <xf numFmtId="0" fontId="166" fillId="11" borderId="23" applyNumberFormat="0" applyAlignment="0" applyProtection="0"/>
    <xf numFmtId="0" fontId="171" fillId="0" borderId="24" applyNumberFormat="0" applyFill="0" applyAlignment="0" applyProtection="0"/>
    <xf numFmtId="0" fontId="148" fillId="4" borderId="22" applyNumberFormat="0" applyFont="0" applyAlignment="0" applyProtection="0"/>
    <xf numFmtId="0" fontId="159" fillId="11" borderId="21" applyNumberFormat="0" applyAlignment="0" applyProtection="0"/>
    <xf numFmtId="0" fontId="159" fillId="11" borderId="21" applyNumberFormat="0" applyAlignment="0" applyProtection="0"/>
    <xf numFmtId="0" fontId="163" fillId="7" borderId="21" applyNumberFormat="0" applyAlignment="0" applyProtection="0"/>
    <xf numFmtId="0" fontId="163" fillId="7" borderId="21" applyNumberFormat="0" applyAlignment="0" applyProtection="0"/>
    <xf numFmtId="0" fontId="148" fillId="4" borderId="22" applyNumberFormat="0" applyFont="0" applyAlignment="0" applyProtection="0"/>
    <xf numFmtId="0" fontId="148" fillId="4" borderId="22" applyNumberFormat="0" applyFont="0" applyAlignment="0" applyProtection="0"/>
    <xf numFmtId="0" fontId="166" fillId="11" borderId="23" applyNumberFormat="0" applyAlignment="0" applyProtection="0"/>
    <xf numFmtId="0" fontId="166" fillId="11" borderId="23" applyNumberFormat="0" applyAlignment="0" applyProtection="0"/>
    <xf numFmtId="0" fontId="171" fillId="0" borderId="24" applyNumberFormat="0" applyFill="0" applyAlignment="0" applyProtection="0"/>
    <xf numFmtId="0" fontId="171" fillId="0" borderId="24" applyNumberFormat="0" applyFill="0" applyAlignment="0" applyProtection="0"/>
    <xf numFmtId="0" fontId="136" fillId="0" borderId="0"/>
    <xf numFmtId="0" fontId="135" fillId="0" borderId="0"/>
    <xf numFmtId="43" fontId="134" fillId="0" borderId="0" applyFont="0" applyFill="0" applyBorder="0" applyAlignment="0" applyProtection="0"/>
    <xf numFmtId="0" fontId="134" fillId="0" borderId="0"/>
    <xf numFmtId="0" fontId="134" fillId="0" borderId="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0" fontId="133" fillId="0" borderId="0"/>
    <xf numFmtId="0" fontId="133" fillId="0" borderId="0"/>
    <xf numFmtId="0" fontId="133" fillId="0" borderId="0"/>
    <xf numFmtId="0" fontId="133" fillId="0" borderId="0"/>
    <xf numFmtId="9" fontId="148" fillId="0" borderId="0" applyFont="0" applyFill="0" applyBorder="0" applyAlignment="0" applyProtection="0"/>
    <xf numFmtId="0" fontId="132" fillId="0" borderId="0"/>
    <xf numFmtId="0" fontId="207" fillId="0" borderId="0"/>
    <xf numFmtId="0" fontId="131" fillId="0" borderId="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59" fillId="11"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63" fillId="7" borderId="21" applyNumberFormat="0" applyAlignment="0" applyProtection="0"/>
    <xf numFmtId="0" fontId="148" fillId="0" borderId="0"/>
    <xf numFmtId="43" fontId="156" fillId="0" borderId="0" applyFont="0" applyFill="0" applyBorder="0" applyAlignment="0" applyProtection="0"/>
    <xf numFmtId="0" fontId="131" fillId="0" borderId="0"/>
    <xf numFmtId="0" fontId="131" fillId="0" borderId="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0" fontId="148" fillId="4" borderId="22" applyNumberFormat="0" applyFont="0" applyAlignment="0" applyProtection="0"/>
    <xf numFmtId="9" fontId="156" fillId="0" borderId="0" applyFont="0" applyFill="0" applyBorder="0" applyAlignment="0" applyProtection="0"/>
    <xf numFmtId="9" fontId="148" fillId="0" borderId="0" applyFont="0" applyFill="0" applyBorder="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66" fillId="11" borderId="23" applyNumberFormat="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71" fillId="0" borderId="24" applyNumberFormat="0" applyFill="0" applyAlignment="0" applyProtection="0"/>
    <xf numFmtId="0" fontId="130" fillId="0" borderId="0"/>
    <xf numFmtId="164" fontId="130" fillId="0" borderId="0" applyFont="0" applyFill="0" applyBorder="0" applyAlignment="0" applyProtection="0"/>
    <xf numFmtId="0" fontId="129" fillId="0" borderId="0"/>
    <xf numFmtId="0" fontId="128" fillId="0" borderId="0"/>
    <xf numFmtId="164" fontId="128" fillId="0" borderId="0" applyFont="0" applyFill="0" applyBorder="0" applyAlignment="0" applyProtection="0"/>
    <xf numFmtId="9" fontId="128" fillId="0" borderId="0" applyFont="0" applyFill="0" applyBorder="0" applyAlignment="0" applyProtection="0"/>
    <xf numFmtId="0" fontId="127" fillId="0" borderId="0"/>
    <xf numFmtId="164" fontId="127" fillId="0" borderId="0" applyFont="0" applyFill="0" applyBorder="0" applyAlignment="0" applyProtection="0"/>
    <xf numFmtId="9" fontId="127" fillId="0" borderId="0" applyFont="0" applyFill="0" applyBorder="0" applyAlignment="0" applyProtection="0"/>
    <xf numFmtId="0" fontId="127" fillId="0" borderId="0"/>
    <xf numFmtId="0" fontId="127" fillId="0" borderId="0"/>
    <xf numFmtId="0" fontId="126" fillId="0" borderId="0"/>
    <xf numFmtId="0" fontId="126" fillId="0" borderId="0"/>
    <xf numFmtId="0" fontId="126" fillId="0" borderId="0"/>
    <xf numFmtId="43" fontId="125" fillId="0" borderId="0" applyFont="0" applyFill="0" applyBorder="0" applyAlignment="0" applyProtection="0"/>
    <xf numFmtId="0" fontId="125" fillId="0" borderId="0"/>
    <xf numFmtId="9" fontId="125" fillId="0" borderId="0" applyFont="0" applyFill="0" applyBorder="0" applyAlignment="0" applyProtection="0"/>
    <xf numFmtId="0" fontId="124" fillId="0" borderId="0"/>
    <xf numFmtId="9" fontId="124" fillId="0" borderId="0" applyFont="0" applyFill="0" applyBorder="0" applyAlignment="0" applyProtection="0"/>
    <xf numFmtId="43" fontId="124"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214" fillId="0" borderId="0"/>
    <xf numFmtId="0" fontId="122" fillId="0" borderId="0"/>
    <xf numFmtId="0" fontId="121" fillId="0" borderId="0"/>
    <xf numFmtId="0" fontId="121" fillId="0" borderId="0"/>
    <xf numFmtId="0" fontId="121" fillId="0" borderId="0"/>
    <xf numFmtId="0" fontId="121" fillId="0" borderId="0"/>
    <xf numFmtId="0" fontId="121" fillId="0" borderId="0"/>
    <xf numFmtId="164" fontId="121" fillId="0" borderId="0" applyFont="0" applyFill="0" applyBorder="0" applyAlignment="0" applyProtection="0"/>
    <xf numFmtId="0" fontId="121" fillId="0" borderId="0"/>
    <xf numFmtId="9"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9" fontId="121" fillId="0" borderId="0" applyFont="0" applyFill="0" applyBorder="0" applyAlignment="0" applyProtection="0"/>
    <xf numFmtId="0" fontId="121" fillId="0" borderId="0"/>
    <xf numFmtId="164" fontId="121" fillId="0" borderId="0" applyFont="0" applyFill="0" applyBorder="0" applyAlignment="0" applyProtection="0"/>
    <xf numFmtId="9" fontId="121" fillId="0" borderId="0" applyFont="0" applyFill="0" applyBorder="0" applyAlignment="0" applyProtection="0"/>
    <xf numFmtId="0" fontId="121" fillId="0" borderId="0"/>
    <xf numFmtId="164" fontId="121" fillId="0" borderId="0" applyFont="0" applyFill="0" applyBorder="0" applyAlignment="0" applyProtection="0"/>
    <xf numFmtId="0" fontId="121" fillId="0" borderId="0"/>
    <xf numFmtId="0" fontId="121" fillId="0" borderId="0"/>
    <xf numFmtId="9" fontId="121" fillId="0" borderId="0" applyFont="0" applyFill="0" applyBorder="0" applyAlignment="0" applyProtection="0"/>
    <xf numFmtId="0" fontId="159" fillId="11" borderId="21" applyNumberFormat="0" applyAlignment="0" applyProtection="0"/>
    <xf numFmtId="0" fontId="163" fillId="7" borderId="21" applyNumberFormat="0" applyAlignment="0" applyProtection="0"/>
    <xf numFmtId="0" fontId="148" fillId="4" borderId="22" applyNumberFormat="0" applyFont="0" applyAlignment="0" applyProtection="0"/>
    <xf numFmtId="0" fontId="166" fillId="11" borderId="23" applyNumberFormat="0" applyAlignment="0" applyProtection="0"/>
    <xf numFmtId="0" fontId="171" fillId="0" borderId="24" applyNumberFormat="0" applyFill="0" applyAlignment="0" applyProtection="0"/>
    <xf numFmtId="0" fontId="121" fillId="0" borderId="0"/>
    <xf numFmtId="0" fontId="121" fillId="0" borderId="0"/>
    <xf numFmtId="0" fontId="121" fillId="0" borderId="0"/>
    <xf numFmtId="0" fontId="121" fillId="0" borderId="0"/>
    <xf numFmtId="164" fontId="121" fillId="0" borderId="0" applyFont="0" applyFill="0" applyBorder="0" applyAlignment="0" applyProtection="0"/>
    <xf numFmtId="0" fontId="121" fillId="0" borderId="0"/>
    <xf numFmtId="9"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9" fontId="121" fillId="0" borderId="0" applyFont="0" applyFill="0" applyBorder="0" applyAlignment="0" applyProtection="0"/>
    <xf numFmtId="0" fontId="121" fillId="0" borderId="0"/>
    <xf numFmtId="164" fontId="121" fillId="0" borderId="0" applyFont="0" applyFill="0" applyBorder="0" applyAlignment="0" applyProtection="0"/>
    <xf numFmtId="9" fontId="121" fillId="0" borderId="0" applyFont="0" applyFill="0" applyBorder="0" applyAlignment="0" applyProtection="0"/>
    <xf numFmtId="0" fontId="121" fillId="0" borderId="0"/>
    <xf numFmtId="164" fontId="121" fillId="0" borderId="0" applyFont="0" applyFill="0" applyBorder="0" applyAlignment="0" applyProtection="0"/>
    <xf numFmtId="0" fontId="121" fillId="0" borderId="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121" fillId="0" borderId="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3" borderId="0" applyNumberFormat="0" applyBorder="0" applyAlignment="0" applyProtection="0"/>
    <xf numFmtId="43" fontId="121" fillId="0" borderId="0" applyFont="0" applyFill="0" applyBorder="0" applyAlignment="0" applyProtection="0"/>
    <xf numFmtId="43" fontId="121" fillId="0" borderId="0" applyFont="0" applyFill="0" applyBorder="0" applyAlignment="0" applyProtection="0"/>
    <xf numFmtId="164" fontId="121" fillId="0" borderId="0" applyFont="0" applyFill="0" applyBorder="0" applyAlignment="0" applyProtection="0"/>
    <xf numFmtId="164"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0" fontId="121" fillId="0" borderId="0"/>
    <xf numFmtId="0" fontId="121" fillId="0" borderId="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164" fontId="121" fillId="0" borderId="0" applyFont="0" applyFill="0" applyBorder="0" applyAlignment="0" applyProtection="0"/>
    <xf numFmtId="0" fontId="121" fillId="0" borderId="0"/>
    <xf numFmtId="0" fontId="121" fillId="0" borderId="0"/>
    <xf numFmtId="164" fontId="121" fillId="0" borderId="0" applyFont="0" applyFill="0" applyBorder="0" applyAlignment="0" applyProtection="0"/>
    <xf numFmtId="9" fontId="121" fillId="0" borderId="0" applyFont="0" applyFill="0" applyBorder="0" applyAlignment="0" applyProtection="0"/>
    <xf numFmtId="0" fontId="121" fillId="0" borderId="0"/>
    <xf numFmtId="164" fontId="121" fillId="0" borderId="0" applyFont="0" applyFill="0" applyBorder="0" applyAlignment="0" applyProtection="0"/>
    <xf numFmtId="9"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9" fontId="121" fillId="0" borderId="0" applyFont="0" applyFill="0" applyBorder="0" applyAlignment="0" applyProtection="0"/>
    <xf numFmtId="0" fontId="121" fillId="0" borderId="0"/>
    <xf numFmtId="9"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51" fillId="0" borderId="0"/>
    <xf numFmtId="0" fontId="120" fillId="0" borderId="0"/>
    <xf numFmtId="0" fontId="119" fillId="0" borderId="0"/>
    <xf numFmtId="0" fontId="118" fillId="0" borderId="0"/>
    <xf numFmtId="0" fontId="211" fillId="0" borderId="0"/>
    <xf numFmtId="164" fontId="156" fillId="0" borderId="0" applyFont="0" applyFill="0" applyBorder="0" applyAlignment="0" applyProtection="0"/>
    <xf numFmtId="0" fontId="117" fillId="0" borderId="0"/>
    <xf numFmtId="0" fontId="116" fillId="0" borderId="0"/>
    <xf numFmtId="0" fontId="115" fillId="0" borderId="0"/>
    <xf numFmtId="9" fontId="115" fillId="0" borderId="0" applyFont="0" applyFill="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2"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3"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8"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6"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0" fontId="159" fillId="11" borderId="54" applyNumberFormat="0" applyAlignment="0" applyProtection="0"/>
    <xf numFmtId="38" fontId="197" fillId="0" borderId="0" applyFont="0" applyFill="0" applyBorder="0" applyAlignment="0" applyProtection="0"/>
    <xf numFmtId="4" fontId="196" fillId="0" borderId="0">
      <protection locked="0"/>
    </xf>
    <xf numFmtId="43" fontId="156" fillId="0" borderId="0" applyFont="0" applyFill="0" applyBorder="0" applyAlignment="0" applyProtection="0"/>
    <xf numFmtId="4" fontId="196" fillId="0" borderId="0">
      <protection locked="0"/>
    </xf>
    <xf numFmtId="4" fontId="196" fillId="0" borderId="0">
      <protection locked="0"/>
    </xf>
    <xf numFmtId="4" fontId="196" fillId="0" borderId="0">
      <protection locked="0"/>
    </xf>
    <xf numFmtId="169" fontId="197" fillId="0" borderId="0" applyFont="0" applyFill="0" applyBorder="0" applyAlignment="0" applyProtection="0"/>
    <xf numFmtId="170" fontId="196" fillId="0" borderId="0">
      <protection locked="0"/>
    </xf>
    <xf numFmtId="44" fontId="156" fillId="0" borderId="0" applyFont="0" applyFill="0" applyBorder="0" applyAlignment="0" applyProtection="0"/>
    <xf numFmtId="170" fontId="196" fillId="0" borderId="0">
      <protection locked="0"/>
    </xf>
    <xf numFmtId="44" fontId="148" fillId="0" borderId="0" applyFont="0" applyFill="0" applyBorder="0" applyAlignment="0" applyProtection="0"/>
    <xf numFmtId="170" fontId="196" fillId="0" borderId="0">
      <protection locked="0"/>
    </xf>
    <xf numFmtId="170" fontId="196" fillId="0" borderId="0">
      <protection locked="0"/>
    </xf>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0" fontId="163" fillId="7" borderId="54" applyNumberFormat="0" applyAlignment="0" applyProtection="0"/>
    <xf numFmtId="177" fontId="218" fillId="0" borderId="0"/>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221" fillId="0" borderId="0" applyNumberFormat="0" applyFill="0" applyBorder="0" applyAlignment="0" applyProtection="0"/>
    <xf numFmtId="0" fontId="222" fillId="0" borderId="0" applyNumberFormat="0" applyFill="0" applyBorder="0" applyAlignment="0" applyProtection="0">
      <alignment vertical="top"/>
      <protection locked="0"/>
    </xf>
    <xf numFmtId="43" fontId="115"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48" fillId="0" borderId="0" applyFont="0" applyFill="0" applyBorder="0" applyAlignment="0" applyProtection="0"/>
    <xf numFmtId="164" fontId="115"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15"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168"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168"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1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56"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15" fillId="0" borderId="0"/>
    <xf numFmtId="0" fontId="115" fillId="0" borderId="0"/>
    <xf numFmtId="0" fontId="115" fillId="0" borderId="0"/>
    <xf numFmtId="0" fontId="1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224" fillId="0" borderId="0" applyNumberFormat="0" applyFill="0" applyBorder="0" applyProtection="0">
      <alignment vertical="top" wrapText="1"/>
    </xf>
    <xf numFmtId="0" fontId="224" fillId="0" borderId="0" applyNumberFormat="0" applyFill="0" applyBorder="0" applyProtection="0">
      <alignment vertical="top" wrapText="1"/>
    </xf>
    <xf numFmtId="0" fontId="224" fillId="0" borderId="0" applyNumberFormat="0" applyFill="0" applyBorder="0" applyProtection="0">
      <alignment vertical="top" wrapText="1"/>
    </xf>
    <xf numFmtId="0" fontId="115" fillId="0" borderId="0"/>
    <xf numFmtId="0" fontId="148"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8" fillId="0" borderId="0"/>
    <xf numFmtId="0" fontId="148" fillId="0" borderId="0"/>
    <xf numFmtId="0" fontId="211" fillId="0" borderId="0"/>
    <xf numFmtId="0" fontId="148" fillId="0" borderId="0"/>
    <xf numFmtId="0" fontId="148" fillId="0" borderId="0"/>
    <xf numFmtId="0" fontId="115" fillId="0" borderId="0"/>
    <xf numFmtId="0" fontId="115" fillId="0" borderId="0"/>
    <xf numFmtId="0" fontId="115" fillId="0" borderId="0"/>
    <xf numFmtId="0" fontId="148" fillId="0" borderId="0"/>
    <xf numFmtId="0" fontId="148" fillId="0" borderId="0"/>
    <xf numFmtId="0" fontId="156" fillId="0" borderId="0"/>
    <xf numFmtId="0" fontId="156" fillId="0" borderId="0"/>
    <xf numFmtId="0" fontId="156" fillId="0" borderId="0" applyFill="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5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8"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8" fillId="0" borderId="0"/>
    <xf numFmtId="0" fontId="148" fillId="0" borderId="0"/>
    <xf numFmtId="0" fontId="115" fillId="0" borderId="0"/>
    <xf numFmtId="0" fontId="115" fillId="0" borderId="0"/>
    <xf numFmtId="0" fontId="115" fillId="0" borderId="0"/>
    <xf numFmtId="0" fontId="115" fillId="0" borderId="0"/>
    <xf numFmtId="0" fontId="148" fillId="0" borderId="0"/>
    <xf numFmtId="0" fontId="148" fillId="0" borderId="0"/>
    <xf numFmtId="0" fontId="115" fillId="0" borderId="0"/>
    <xf numFmtId="0" fontId="115" fillId="0" borderId="0"/>
    <xf numFmtId="0" fontId="115" fillId="0" borderId="0"/>
    <xf numFmtId="0" fontId="156" fillId="0" borderId="0"/>
    <xf numFmtId="0" fontId="156" fillId="0" borderId="0"/>
    <xf numFmtId="0" fontId="156" fillId="0" borderId="0"/>
    <xf numFmtId="0" fontId="115"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8" fillId="0" borderId="0"/>
    <xf numFmtId="0" fontId="148"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5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148" fillId="0" borderId="0"/>
    <xf numFmtId="0" fontId="148" fillId="0" borderId="0"/>
    <xf numFmtId="0" fontId="148" fillId="0" borderId="0"/>
    <xf numFmtId="0" fontId="1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56"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0" fontId="148" fillId="4" borderId="55" applyNumberFormat="0" applyFont="0" applyAlignment="0" applyProtection="0"/>
    <xf numFmtId="174" fontId="196" fillId="0" borderId="0">
      <protection locked="0"/>
    </xf>
    <xf numFmtId="9" fontId="156" fillId="0" borderId="0" applyFont="0" applyFill="0" applyBorder="0" applyAlignment="0" applyProtection="0"/>
    <xf numFmtId="174" fontId="196" fillId="0" borderId="0">
      <protection locked="0"/>
    </xf>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48"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5" fillId="0" borderId="0" applyFont="0" applyFill="0" applyBorder="0" applyAlignment="0" applyProtection="0"/>
    <xf numFmtId="9" fontId="156" fillId="0" borderId="0" applyFont="0" applyFill="0" applyBorder="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166" fillId="11" borderId="56" applyNumberFormat="0" applyAlignment="0" applyProtection="0"/>
    <xf numFmtId="0" fontId="225" fillId="0" borderId="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71" fillId="0" borderId="57" applyNumberFormat="0" applyFill="0" applyAlignment="0" applyProtection="0"/>
    <xf numFmtId="0" fontId="114" fillId="0" borderId="0"/>
    <xf numFmtId="9" fontId="113" fillId="0" borderId="0" applyFont="0" applyFill="0" applyBorder="0" applyAlignment="0" applyProtection="0"/>
    <xf numFmtId="0" fontId="112" fillId="0" borderId="0"/>
    <xf numFmtId="165" fontId="111" fillId="0" borderId="0"/>
    <xf numFmtId="43" fontId="156"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165" fontId="148" fillId="0" borderId="0"/>
    <xf numFmtId="165" fontId="156" fillId="0" borderId="0"/>
    <xf numFmtId="165" fontId="148" fillId="0" borderId="0"/>
    <xf numFmtId="165" fontId="148" fillId="0" borderId="0"/>
    <xf numFmtId="165" fontId="156" fillId="2" borderId="0" applyNumberFormat="0" applyBorder="0" applyAlignment="0" applyProtection="0"/>
    <xf numFmtId="165" fontId="156" fillId="2" borderId="0" applyNumberFormat="0" applyBorder="0" applyAlignment="0" applyProtection="0"/>
    <xf numFmtId="165" fontId="156" fillId="2" borderId="0" applyNumberFormat="0" applyBorder="0" applyAlignment="0" applyProtection="0"/>
    <xf numFmtId="165" fontId="156" fillId="2" borderId="0" applyNumberFormat="0" applyBorder="0" applyAlignment="0" applyProtection="0"/>
    <xf numFmtId="165" fontId="156" fillId="2" borderId="0" applyNumberFormat="0" applyBorder="0" applyAlignment="0" applyProtection="0"/>
    <xf numFmtId="165" fontId="156" fillId="2"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5" borderId="0" applyNumberFormat="0" applyBorder="0" applyAlignment="0" applyProtection="0"/>
    <xf numFmtId="165" fontId="156" fillId="5" borderId="0" applyNumberFormat="0" applyBorder="0" applyAlignment="0" applyProtection="0"/>
    <xf numFmtId="165" fontId="156" fillId="5" borderId="0" applyNumberFormat="0" applyBorder="0" applyAlignment="0" applyProtection="0"/>
    <xf numFmtId="165" fontId="156" fillId="5" borderId="0" applyNumberFormat="0" applyBorder="0" applyAlignment="0" applyProtection="0"/>
    <xf numFmtId="165" fontId="156" fillId="5" borderId="0" applyNumberFormat="0" applyBorder="0" applyAlignment="0" applyProtection="0"/>
    <xf numFmtId="165" fontId="156" fillId="5"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11" fillId="22" borderId="0" applyNumberFormat="0" applyBorder="0" applyAlignment="0" applyProtection="0"/>
    <xf numFmtId="165" fontId="111" fillId="22" borderId="0" applyNumberFormat="0" applyBorder="0" applyAlignment="0" applyProtection="0"/>
    <xf numFmtId="165" fontId="111" fillId="22" borderId="0" applyNumberFormat="0" applyBorder="0" applyAlignment="0" applyProtection="0"/>
    <xf numFmtId="165" fontId="111" fillId="22"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3" borderId="0" applyNumberFormat="0" applyBorder="0" applyAlignment="0" applyProtection="0"/>
    <xf numFmtId="165" fontId="156" fillId="7" borderId="0" applyNumberFormat="0" applyBorder="0" applyAlignment="0" applyProtection="0"/>
    <xf numFmtId="165" fontId="156" fillId="7" borderId="0" applyNumberFormat="0" applyBorder="0" applyAlignment="0" applyProtection="0"/>
    <xf numFmtId="165" fontId="156" fillId="7" borderId="0" applyNumberFormat="0" applyBorder="0" applyAlignment="0" applyProtection="0"/>
    <xf numFmtId="165" fontId="156" fillId="7" borderId="0" applyNumberFormat="0" applyBorder="0" applyAlignment="0" applyProtection="0"/>
    <xf numFmtId="165" fontId="156" fillId="7" borderId="0" applyNumberFormat="0" applyBorder="0" applyAlignment="0" applyProtection="0"/>
    <xf numFmtId="165" fontId="156" fillId="7" borderId="0" applyNumberFormat="0" applyBorder="0" applyAlignment="0" applyProtection="0"/>
    <xf numFmtId="165" fontId="156" fillId="8" borderId="0" applyNumberFormat="0" applyBorder="0" applyAlignment="0" applyProtection="0"/>
    <xf numFmtId="165" fontId="156" fillId="8" borderId="0" applyNumberFormat="0" applyBorder="0" applyAlignment="0" applyProtection="0"/>
    <xf numFmtId="165" fontId="156" fillId="8" borderId="0" applyNumberFormat="0" applyBorder="0" applyAlignment="0" applyProtection="0"/>
    <xf numFmtId="165" fontId="156" fillId="8" borderId="0" applyNumberFormat="0" applyBorder="0" applyAlignment="0" applyProtection="0"/>
    <xf numFmtId="165" fontId="156" fillId="8" borderId="0" applyNumberFormat="0" applyBorder="0" applyAlignment="0" applyProtection="0"/>
    <xf numFmtId="165" fontId="156" fillId="8"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6"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56" fillId="4" borderId="0" applyNumberFormat="0" applyBorder="0" applyAlignment="0" applyProtection="0"/>
    <xf numFmtId="165" fontId="111" fillId="23" borderId="0" applyNumberFormat="0" applyBorder="0" applyAlignment="0" applyProtection="0"/>
    <xf numFmtId="165" fontId="157" fillId="6" borderId="0" applyNumberFormat="0" applyBorder="0" applyAlignment="0" applyProtection="0"/>
    <xf numFmtId="165" fontId="157" fillId="9" borderId="0" applyNumberFormat="0" applyBorder="0" applyAlignment="0" applyProtection="0"/>
    <xf numFmtId="165" fontId="157" fillId="10" borderId="0" applyNumberFormat="0" applyBorder="0" applyAlignment="0" applyProtection="0"/>
    <xf numFmtId="165" fontId="157" fillId="8" borderId="0" applyNumberFormat="0" applyBorder="0" applyAlignment="0" applyProtection="0"/>
    <xf numFmtId="165" fontId="157" fillId="6" borderId="0" applyNumberFormat="0" applyBorder="0" applyAlignment="0" applyProtection="0"/>
    <xf numFmtId="165" fontId="157" fillId="3" borderId="0" applyNumberFormat="0" applyBorder="0" applyAlignment="0" applyProtection="0"/>
    <xf numFmtId="165" fontId="158" fillId="6" borderId="0" applyNumberFormat="0" applyBorder="0" applyAlignment="0" applyProtection="0"/>
    <xf numFmtId="165" fontId="159" fillId="11" borderId="97" applyNumberFormat="0" applyAlignment="0" applyProtection="0"/>
    <xf numFmtId="165" fontId="160" fillId="12" borderId="2" applyNumberFormat="0" applyAlignment="0" applyProtection="0"/>
    <xf numFmtId="165" fontId="161" fillId="0" borderId="3" applyNumberFormat="0" applyFill="0" applyAlignment="0" applyProtection="0"/>
    <xf numFmtId="6" fontId="197" fillId="0" borderId="0" applyFont="0" applyFill="0" applyBorder="0" applyAlignment="0" applyProtection="0"/>
    <xf numFmtId="165" fontId="162" fillId="0" borderId="0" applyNumberFormat="0" applyFill="0" applyBorder="0" applyAlignment="0" applyProtection="0"/>
    <xf numFmtId="165" fontId="157" fillId="13" borderId="0" applyNumberFormat="0" applyBorder="0" applyAlignment="0" applyProtection="0"/>
    <xf numFmtId="165" fontId="157" fillId="9" borderId="0" applyNumberFormat="0" applyBorder="0" applyAlignment="0" applyProtection="0"/>
    <xf numFmtId="165" fontId="157" fillId="10" borderId="0" applyNumberFormat="0" applyBorder="0" applyAlignment="0" applyProtection="0"/>
    <xf numFmtId="165" fontId="157" fillId="14" borderId="0" applyNumberFormat="0" applyBorder="0" applyAlignment="0" applyProtection="0"/>
    <xf numFmtId="165" fontId="157" fillId="15" borderId="0" applyNumberFormat="0" applyBorder="0" applyAlignment="0" applyProtection="0"/>
    <xf numFmtId="165" fontId="157" fillId="16" borderId="0" applyNumberFormat="0" applyBorder="0" applyAlignment="0" applyProtection="0"/>
    <xf numFmtId="165" fontId="163" fillId="7" borderId="97" applyNumberFormat="0" applyAlignment="0" applyProtection="0"/>
    <xf numFmtId="165" fontId="199" fillId="0" borderId="0" applyNumberFormat="0" applyFill="0" applyBorder="0" applyAlignment="0" applyProtection="0">
      <alignment vertical="top"/>
      <protection locked="0"/>
    </xf>
    <xf numFmtId="165" fontId="164" fillId="17" borderId="0" applyNumberFormat="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11"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165" fontId="165" fillId="7" borderId="0" applyNumberFormat="0" applyBorder="0" applyAlignment="0" applyProtection="0"/>
    <xf numFmtId="165" fontId="111" fillId="0" borderId="0"/>
    <xf numFmtId="165" fontId="111" fillId="0" borderId="0"/>
    <xf numFmtId="165" fontId="148" fillId="0" borderId="0"/>
    <xf numFmtId="165" fontId="195" fillId="0" borderId="0"/>
    <xf numFmtId="165" fontId="148" fillId="0" borderId="0"/>
    <xf numFmtId="165" fontId="148" fillId="0" borderId="0"/>
    <xf numFmtId="165" fontId="148" fillId="0" borderId="0"/>
    <xf numFmtId="165" fontId="156" fillId="0" borderId="0"/>
    <xf numFmtId="165" fontId="156" fillId="0" borderId="0"/>
    <xf numFmtId="165" fontId="156" fillId="0" borderId="0"/>
    <xf numFmtId="165" fontId="156" fillId="0" borderId="0"/>
    <xf numFmtId="165" fontId="156" fillId="0" borderId="0"/>
    <xf numFmtId="165" fontId="156" fillId="0" borderId="0"/>
    <xf numFmtId="165" fontId="111" fillId="0" borderId="0"/>
    <xf numFmtId="165" fontId="111" fillId="0" borderId="0"/>
    <xf numFmtId="165" fontId="111" fillId="0" borderId="0"/>
    <xf numFmtId="165" fontId="111" fillId="0" borderId="0"/>
    <xf numFmtId="165" fontId="148" fillId="0" borderId="0"/>
    <xf numFmtId="165" fontId="156" fillId="0" borderId="0"/>
    <xf numFmtId="165" fontId="156" fillId="0" borderId="0"/>
    <xf numFmtId="165" fontId="156" fillId="0" borderId="0"/>
    <xf numFmtId="165" fontId="156" fillId="0" borderId="0"/>
    <xf numFmtId="165" fontId="156" fillId="0" borderId="0"/>
    <xf numFmtId="165" fontId="156" fillId="0" borderId="0"/>
    <xf numFmtId="165" fontId="111" fillId="0" borderId="0"/>
    <xf numFmtId="165" fontId="111" fillId="0" borderId="0"/>
    <xf numFmtId="165" fontId="148" fillId="0" borderId="0"/>
    <xf numFmtId="165" fontId="111" fillId="0" borderId="0"/>
    <xf numFmtId="165" fontId="148" fillId="0" borderId="0"/>
    <xf numFmtId="165" fontId="111" fillId="0" borderId="0"/>
    <xf numFmtId="165" fontId="148" fillId="4" borderId="98" applyNumberFormat="0" applyFont="0" applyAlignment="0" applyProtection="0"/>
    <xf numFmtId="9" fontId="111" fillId="0" borderId="0" applyFont="0" applyFill="0" applyBorder="0" applyAlignment="0" applyProtection="0"/>
    <xf numFmtId="9" fontId="111" fillId="0" borderId="0" applyFont="0" applyFill="0" applyBorder="0" applyAlignment="0" applyProtection="0"/>
    <xf numFmtId="165" fontId="166" fillId="11" borderId="104" applyNumberFormat="0" applyAlignment="0" applyProtection="0"/>
    <xf numFmtId="9" fontId="111" fillId="0" borderId="0" applyFont="0" applyFill="0" applyBorder="0" applyAlignment="0" applyProtection="0"/>
    <xf numFmtId="165" fontId="111" fillId="0" borderId="0"/>
    <xf numFmtId="165" fontId="166" fillId="11" borderId="99" applyNumberFormat="0" applyAlignment="0" applyProtection="0"/>
    <xf numFmtId="165" fontId="161" fillId="0" borderId="0" applyNumberFormat="0" applyFill="0" applyBorder="0" applyAlignment="0" applyProtection="0"/>
    <xf numFmtId="165" fontId="167" fillId="0" borderId="0" applyNumberFormat="0" applyFill="0" applyBorder="0" applyAlignment="0" applyProtection="0"/>
    <xf numFmtId="165" fontId="169" fillId="0" borderId="6" applyNumberFormat="0" applyFill="0" applyAlignment="0" applyProtection="0"/>
    <xf numFmtId="165" fontId="170" fillId="0" borderId="7" applyNumberFormat="0" applyFill="0" applyAlignment="0" applyProtection="0"/>
    <xf numFmtId="165" fontId="162" fillId="0" borderId="8" applyNumberFormat="0" applyFill="0" applyAlignment="0" applyProtection="0"/>
    <xf numFmtId="165" fontId="168" fillId="0" borderId="0" applyNumberFormat="0" applyFill="0" applyBorder="0" applyAlignment="0" applyProtection="0"/>
    <xf numFmtId="165" fontId="171" fillId="0" borderId="101" applyNumberFormat="0" applyFill="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4" fontId="148" fillId="0" borderId="0" applyFont="0" applyFill="0" applyBorder="0" applyAlignment="0" applyProtection="0"/>
    <xf numFmtId="165" fontId="148" fillId="0" borderId="0"/>
    <xf numFmtId="165" fontId="148" fillId="0" borderId="0"/>
    <xf numFmtId="165" fontId="148" fillId="0" borderId="0"/>
    <xf numFmtId="165" fontId="148" fillId="4" borderId="98" applyNumberFormat="0" applyFont="0" applyAlignment="0" applyProtection="0"/>
    <xf numFmtId="165" fontId="148" fillId="4" borderId="103" applyNumberFormat="0" applyFont="0" applyAlignment="0" applyProtection="0"/>
    <xf numFmtId="165" fontId="148" fillId="0" borderId="0"/>
    <xf numFmtId="165" fontId="148" fillId="0" borderId="0"/>
    <xf numFmtId="165" fontId="159" fillId="11" borderId="97" applyNumberFormat="0" applyAlignment="0" applyProtection="0"/>
    <xf numFmtId="165" fontId="159" fillId="11" borderId="97" applyNumberFormat="0" applyAlignment="0" applyProtection="0"/>
    <xf numFmtId="165" fontId="163" fillId="7" borderId="97" applyNumberFormat="0" applyAlignment="0" applyProtection="0"/>
    <xf numFmtId="165" fontId="163" fillId="7" borderId="97" applyNumberFormat="0" applyAlignment="0" applyProtection="0"/>
    <xf numFmtId="43" fontId="156" fillId="0" borderId="0" applyFont="0" applyFill="0" applyBorder="0" applyAlignment="0" applyProtection="0"/>
    <xf numFmtId="43" fontId="148" fillId="0" borderId="0" applyFont="0" applyFill="0" applyBorder="0" applyAlignment="0" applyProtection="0"/>
    <xf numFmtId="165" fontId="148" fillId="0" borderId="0"/>
    <xf numFmtId="165" fontId="148" fillId="0" borderId="0"/>
    <xf numFmtId="165" fontId="148" fillId="0" borderId="0"/>
    <xf numFmtId="165" fontId="148" fillId="0" borderId="0"/>
    <xf numFmtId="165" fontId="148" fillId="0" borderId="0"/>
    <xf numFmtId="165" fontId="148" fillId="4" borderId="98" applyNumberFormat="0" applyFont="0" applyAlignment="0" applyProtection="0"/>
    <xf numFmtId="165" fontId="148" fillId="4" borderId="98" applyNumberFormat="0" applyFont="0" applyAlignment="0" applyProtection="0"/>
    <xf numFmtId="165" fontId="166" fillId="11" borderId="99" applyNumberFormat="0" applyAlignment="0" applyProtection="0"/>
    <xf numFmtId="165" fontId="166" fillId="11" borderId="99" applyNumberFormat="0" applyAlignment="0" applyProtection="0"/>
    <xf numFmtId="165" fontId="171" fillId="0" borderId="101" applyNumberFormat="0" applyFill="0" applyAlignment="0" applyProtection="0"/>
    <xf numFmtId="165" fontId="171" fillId="0" borderId="101" applyNumberFormat="0" applyFill="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59" fillId="11"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63" fillId="7" borderId="97" applyNumberFormat="0" applyAlignment="0" applyProtection="0"/>
    <xf numFmtId="165" fontId="148"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4" fontId="111" fillId="0" borderId="0" applyFont="0" applyFill="0" applyBorder="0" applyAlignment="0" applyProtection="0"/>
    <xf numFmtId="165" fontId="148" fillId="0" borderId="0"/>
    <xf numFmtId="165" fontId="148" fillId="0" borderId="0"/>
    <xf numFmtId="165" fontId="111" fillId="0" borderId="0"/>
    <xf numFmtId="165" fontId="156" fillId="0" borderId="0"/>
    <xf numFmtId="165" fontId="111" fillId="0" borderId="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165" fontId="148" fillId="4" borderId="98" applyNumberFormat="0" applyFont="0" applyAlignment="0" applyProtection="0"/>
    <xf numFmtId="9" fontId="156" fillId="0" borderId="0" applyFont="0" applyFill="0" applyBorder="0" applyAlignment="0" applyProtection="0"/>
    <xf numFmtId="9" fontId="156" fillId="0" borderId="0" applyFont="0" applyFill="0" applyBorder="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66" fillId="11" borderId="99" applyNumberFormat="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171" fillId="0" borderId="101" applyNumberFormat="0" applyFill="0" applyAlignment="0" applyProtection="0"/>
    <xf numFmtId="165" fontId="225" fillId="0" borderId="0"/>
    <xf numFmtId="165" fontId="166" fillId="11" borderId="104" applyNumberFormat="0" applyAlignment="0" applyProtection="0"/>
    <xf numFmtId="165" fontId="148" fillId="4" borderId="103" applyNumberFormat="0" applyFont="0" applyAlignment="0" applyProtection="0"/>
    <xf numFmtId="165" fontId="163" fillId="7" borderId="102" applyNumberFormat="0" applyAlignment="0" applyProtection="0"/>
    <xf numFmtId="165" fontId="163" fillId="7" borderId="102" applyNumberFormat="0" applyAlignment="0" applyProtection="0"/>
    <xf numFmtId="165" fontId="159" fillId="11" borderId="102" applyNumberFormat="0" applyAlignment="0" applyProtection="0"/>
    <xf numFmtId="165" fontId="171" fillId="0" borderId="106" applyNumberFormat="0" applyFill="0" applyAlignment="0" applyProtection="0"/>
    <xf numFmtId="165" fontId="166" fillId="11" borderId="104" applyNumberFormat="0" applyAlignment="0" applyProtection="0"/>
    <xf numFmtId="165" fontId="148" fillId="4" borderId="103" applyNumberFormat="0" applyFont="0" applyAlignment="0" applyProtection="0"/>
    <xf numFmtId="165" fontId="159" fillId="11" borderId="102" applyNumberFormat="0" applyAlignment="0" applyProtection="0"/>
    <xf numFmtId="165" fontId="171" fillId="0" borderId="106" applyNumberFormat="0" applyFill="0" applyAlignment="0" applyProtection="0"/>
    <xf numFmtId="165" fontId="171" fillId="0" borderId="106" applyNumberFormat="0" applyFill="0" applyAlignment="0" applyProtection="0"/>
    <xf numFmtId="165" fontId="148" fillId="4" borderId="103" applyNumberFormat="0" applyFont="0" applyAlignment="0" applyProtection="0"/>
    <xf numFmtId="165" fontId="163" fillId="7" borderId="102" applyNumberFormat="0" applyAlignment="0" applyProtection="0"/>
    <xf numFmtId="165" fontId="159" fillId="11" borderId="102" applyNumberFormat="0" applyAlignment="0" applyProtection="0"/>
    <xf numFmtId="165" fontId="111" fillId="0" borderId="0"/>
    <xf numFmtId="0" fontId="110" fillId="0" borderId="0"/>
    <xf numFmtId="44" fontId="233" fillId="0" borderId="0" applyFont="0" applyFill="0" applyBorder="0" applyAlignment="0" applyProtection="0"/>
    <xf numFmtId="0" fontId="109" fillId="0" borderId="0"/>
    <xf numFmtId="0" fontId="108" fillId="0" borderId="0"/>
    <xf numFmtId="0" fontId="172" fillId="0" borderId="0"/>
    <xf numFmtId="0" fontId="107" fillId="0" borderId="0"/>
    <xf numFmtId="0" fontId="107" fillId="0" borderId="0"/>
    <xf numFmtId="0" fontId="106" fillId="0" borderId="0"/>
    <xf numFmtId="0" fontId="105" fillId="0" borderId="0"/>
    <xf numFmtId="0" fontId="104" fillId="0" borderId="0"/>
    <xf numFmtId="0" fontId="103" fillId="0" borderId="0"/>
    <xf numFmtId="0" fontId="102" fillId="0" borderId="0"/>
    <xf numFmtId="9" fontId="102" fillId="0" borderId="0" applyFont="0" applyFill="0" applyBorder="0" applyAlignment="0" applyProtection="0"/>
    <xf numFmtId="0" fontId="101" fillId="0" borderId="0"/>
    <xf numFmtId="0" fontId="101" fillId="0" borderId="0"/>
    <xf numFmtId="9" fontId="101" fillId="0" borderId="0" applyFont="0" applyFill="0" applyBorder="0" applyAlignment="0" applyProtection="0"/>
    <xf numFmtId="43" fontId="246" fillId="0" borderId="0" applyFont="0" applyFill="0" applyBorder="0" applyAlignment="0" applyProtection="0"/>
    <xf numFmtId="0" fontId="98" fillId="0" borderId="0"/>
    <xf numFmtId="0" fontId="97" fillId="0" borderId="0"/>
    <xf numFmtId="0" fontId="94" fillId="0" borderId="0"/>
    <xf numFmtId="0" fontId="94" fillId="0" borderId="0"/>
    <xf numFmtId="0" fontId="93" fillId="0" borderId="0"/>
    <xf numFmtId="0" fontId="93" fillId="0" borderId="0"/>
    <xf numFmtId="0" fontId="148" fillId="0" borderId="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56" fillId="0" borderId="0" applyFont="0" applyFill="0" applyBorder="0" applyAlignment="0" applyProtection="0"/>
    <xf numFmtId="44" fontId="156" fillId="0" borderId="0" applyFont="0" applyFill="0" applyBorder="0" applyAlignment="0" applyProtection="0"/>
    <xf numFmtId="0" fontId="92" fillId="0" borderId="0"/>
    <xf numFmtId="0" fontId="148" fillId="4" borderId="129" applyNumberFormat="0" applyFont="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43" fontId="148" fillId="0" borderId="0" applyFont="0" applyFill="0" applyBorder="0" applyAlignment="0" applyProtection="0"/>
    <xf numFmtId="0" fontId="92" fillId="0" borderId="0"/>
    <xf numFmtId="9" fontId="92" fillId="0" borderId="0" applyFont="0" applyFill="0" applyBorder="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0" fontId="92" fillId="0" borderId="0"/>
    <xf numFmtId="0" fontId="166" fillId="11" borderId="130" applyNumberFormat="0" applyAlignment="0" applyProtection="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0" fontId="92" fillId="0" borderId="0"/>
    <xf numFmtId="43" fontId="92" fillId="0" borderId="0" applyFont="0" applyFill="0" applyBorder="0" applyAlignment="0" applyProtection="0"/>
    <xf numFmtId="9"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92" fillId="0" borderId="0"/>
    <xf numFmtId="9" fontId="92" fillId="0" borderId="0" applyFont="0" applyFill="0" applyBorder="0" applyAlignment="0" applyProtection="0"/>
    <xf numFmtId="0" fontId="159" fillId="11" borderId="54" applyNumberForma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54" applyNumberFormat="0" applyAlignment="0" applyProtection="0"/>
    <xf numFmtId="44" fontId="148" fillId="0" borderId="0" applyFont="0" applyFill="0" applyBorder="0" applyAlignment="0" applyProtection="0"/>
    <xf numFmtId="0" fontId="148" fillId="4" borderId="55" applyNumberFormat="0" applyFont="0" applyAlignment="0" applyProtection="0"/>
    <xf numFmtId="0" fontId="166" fillId="11" borderId="56" applyNumberFormat="0" applyAlignment="0" applyProtection="0"/>
    <xf numFmtId="0" fontId="171" fillId="0" borderId="57" applyNumberFormat="0" applyFill="0" applyAlignment="0" applyProtection="0"/>
    <xf numFmtId="43" fontId="148" fillId="0" borderId="0" applyFont="0" applyFill="0" applyBorder="0" applyAlignment="0" applyProtection="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9"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0" fontId="92" fillId="0" borderId="0"/>
    <xf numFmtId="43" fontId="92" fillId="0" borderId="0" applyFont="0" applyFill="0" applyBorder="0" applyAlignment="0" applyProtection="0"/>
    <xf numFmtId="9"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92" fillId="0" borderId="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3" borderId="0" applyNumberFormat="0" applyBorder="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159" fillId="11" borderId="128" applyNumberFormat="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4" fontId="148" fillId="0" borderId="0" applyFont="0" applyFill="0" applyBorder="0" applyAlignment="0" applyProtection="0"/>
    <xf numFmtId="0" fontId="163" fillId="7" borderId="128" applyNumberFormat="0" applyAlignment="0" applyProtection="0"/>
    <xf numFmtId="43" fontId="156" fillId="0" borderId="0" applyFont="0" applyFill="0" applyBorder="0" applyAlignment="0" applyProtection="0"/>
    <xf numFmtId="43" fontId="148" fillId="0" borderId="0" applyFont="0" applyFill="0" applyBorder="0" applyAlignment="0" applyProtection="0"/>
    <xf numFmtId="0" fontId="166" fillId="11" borderId="130" applyNumberFormat="0" applyAlignment="0" applyProtection="0"/>
    <xf numFmtId="0" fontId="163" fillId="7" borderId="128" applyNumberFormat="0" applyAlignment="0" applyProtection="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166" fillId="11" borderId="130" applyNumberFormat="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63" fillId="7" borderId="128" applyNumberFormat="0" applyAlignment="0" applyProtection="0"/>
    <xf numFmtId="0" fontId="163" fillId="7"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71" fillId="0" borderId="131" applyNumberFormat="0" applyFill="0" applyAlignment="0" applyProtection="0"/>
    <xf numFmtId="0" fontId="163" fillId="7" borderId="128" applyNumberFormat="0" applyAlignment="0" applyProtection="0"/>
    <xf numFmtId="0" fontId="171" fillId="0" borderId="131" applyNumberFormat="0" applyFill="0" applyAlignment="0" applyProtection="0"/>
    <xf numFmtId="0" fontId="171" fillId="0" borderId="131" applyNumberFormat="0" applyFill="0" applyAlignment="0" applyProtection="0"/>
    <xf numFmtId="0" fontId="159" fillId="11" borderId="128" applyNumberFormat="0" applyAlignment="0" applyProtection="0"/>
    <xf numFmtId="43" fontId="156" fillId="0" borderId="0" applyFont="0" applyFill="0" applyBorder="0" applyAlignment="0" applyProtection="0"/>
    <xf numFmtId="0" fontId="92" fillId="0" borderId="0"/>
    <xf numFmtId="0" fontId="92" fillId="0" borderId="0"/>
    <xf numFmtId="0" fontId="148" fillId="4" borderId="129" applyNumberFormat="0" applyFont="0" applyAlignment="0" applyProtection="0"/>
    <xf numFmtId="0" fontId="163" fillId="7" borderId="128" applyNumberFormat="0" applyAlignment="0" applyProtection="0"/>
    <xf numFmtId="0" fontId="92" fillId="0" borderId="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9" fontId="92" fillId="0" borderId="0" applyFont="0" applyFill="0" applyBorder="0" applyAlignment="0" applyProtection="0"/>
    <xf numFmtId="0" fontId="92" fillId="0" borderId="0"/>
    <xf numFmtId="43" fontId="92" fillId="0" borderId="0" applyFont="0" applyFill="0" applyBorder="0" applyAlignment="0" applyProtection="0"/>
    <xf numFmtId="9"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9" fontId="92" fillId="0" borderId="0" applyFont="0" applyFill="0" applyBorder="0" applyAlignment="0" applyProtection="0"/>
    <xf numFmtId="0" fontId="92" fillId="0" borderId="0"/>
    <xf numFmtId="9"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9"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0" fontId="92" fillId="0" borderId="0"/>
    <xf numFmtId="43" fontId="92" fillId="0" borderId="0" applyFont="0" applyFill="0" applyBorder="0" applyAlignment="0" applyProtection="0"/>
    <xf numFmtId="9"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92" fillId="0" borderId="0"/>
    <xf numFmtId="9" fontId="92" fillId="0" borderId="0" applyFont="0" applyFill="0" applyBorder="0" applyAlignment="0" applyProtection="0"/>
    <xf numFmtId="0" fontId="159" fillId="11" borderId="54" applyNumberFormat="0" applyAlignment="0" applyProtection="0"/>
    <xf numFmtId="0" fontId="163" fillId="7" borderId="54" applyNumberFormat="0" applyAlignment="0" applyProtection="0"/>
    <xf numFmtId="0" fontId="148" fillId="4" borderId="55" applyNumberFormat="0" applyFont="0" applyAlignment="0" applyProtection="0"/>
    <xf numFmtId="0" fontId="166" fillId="11" borderId="56" applyNumberFormat="0" applyAlignment="0" applyProtection="0"/>
    <xf numFmtId="0" fontId="171" fillId="0" borderId="57" applyNumberFormat="0" applyFill="0" applyAlignment="0" applyProtection="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9"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0" fontId="92" fillId="0" borderId="0"/>
    <xf numFmtId="43" fontId="92" fillId="0" borderId="0" applyFont="0" applyFill="0" applyBorder="0" applyAlignment="0" applyProtection="0"/>
    <xf numFmtId="9"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92" fillId="0" borderId="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3" borderId="0" applyNumberFormat="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9" fontId="92" fillId="0" borderId="0" applyFont="0" applyFill="0" applyBorder="0" applyAlignment="0" applyProtection="0"/>
    <xf numFmtId="0" fontId="92" fillId="0" borderId="0"/>
    <xf numFmtId="43" fontId="92" fillId="0" borderId="0" applyFont="0" applyFill="0" applyBorder="0" applyAlignment="0" applyProtection="0"/>
    <xf numFmtId="9"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9" fontId="92" fillId="0" borderId="0" applyFont="0" applyFill="0" applyBorder="0" applyAlignment="0" applyProtection="0"/>
    <xf numFmtId="0" fontId="92" fillId="0" borderId="0"/>
    <xf numFmtId="9"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92" fillId="23" borderId="0" applyNumberFormat="0" applyBorder="0" applyAlignment="0" applyProtection="0"/>
    <xf numFmtId="0" fontId="171" fillId="0" borderId="131" applyNumberFormat="0" applyFill="0" applyAlignment="0" applyProtection="0"/>
    <xf numFmtId="0" fontId="148" fillId="4" borderId="129" applyNumberFormat="0" applyFont="0" applyAlignment="0" applyProtection="0"/>
    <xf numFmtId="0" fontId="163" fillId="7" borderId="128" applyNumberFormat="0" applyAlignment="0" applyProtection="0"/>
    <xf numFmtId="0" fontId="159" fillId="11" borderId="128" applyNumberFormat="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43" fontId="156" fillId="0" borderId="0" applyFont="0" applyFill="0" applyBorder="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6" fontId="197" fillId="0" borderId="0" applyFont="0" applyFill="0" applyBorder="0" applyAlignment="0" applyProtection="0"/>
    <xf numFmtId="0" fontId="148" fillId="4" borderId="129" applyNumberFormat="0" applyFont="0" applyAlignment="0" applyProtection="0"/>
    <xf numFmtId="44" fontId="156" fillId="0" borderId="0" applyFont="0" applyFill="0" applyBorder="0" applyAlignment="0" applyProtection="0"/>
    <xf numFmtId="0" fontId="148" fillId="4" borderId="129" applyNumberFormat="0" applyFont="0" applyAlignment="0" applyProtection="0"/>
    <xf numFmtId="44" fontId="148" fillId="0" borderId="0" applyFont="0" applyFill="0" applyBorder="0" applyAlignment="0" applyProtection="0"/>
    <xf numFmtId="0" fontId="148" fillId="4" borderId="129" applyNumberFormat="0" applyFont="0" applyAlignment="0" applyProtection="0"/>
    <xf numFmtId="0" fontId="148" fillId="4" borderId="129" applyNumberFormat="0" applyFon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71" fillId="0" borderId="131" applyNumberFormat="0" applyFill="0" applyAlignment="0" applyProtection="0"/>
    <xf numFmtId="0" fontId="166" fillId="11" borderId="130" applyNumberFormat="0" applyAlignment="0" applyProtection="0"/>
    <xf numFmtId="0" fontId="166" fillId="11" borderId="130" applyNumberFormat="0" applyAlignment="0" applyProtection="0"/>
    <xf numFmtId="0" fontId="148" fillId="4" borderId="129" applyNumberFormat="0" applyFont="0" applyAlignment="0" applyProtection="0"/>
    <xf numFmtId="0" fontId="148" fillId="4" borderId="129" applyNumberFormat="0" applyFont="0" applyAlignment="0" applyProtection="0"/>
    <xf numFmtId="0" fontId="163" fillId="7" borderId="128" applyNumberFormat="0" applyAlignment="0" applyProtection="0"/>
    <xf numFmtId="0" fontId="159" fillId="11" borderId="128" applyNumberFormat="0" applyAlignment="0" applyProtection="0"/>
    <xf numFmtId="0" fontId="159" fillId="11" borderId="128" applyNumberFormat="0" applyAlignment="0" applyProtection="0"/>
    <xf numFmtId="0" fontId="148" fillId="4" borderId="129" applyNumberFormat="0" applyFont="0" applyAlignment="0" applyProtection="0"/>
    <xf numFmtId="0" fontId="166" fillId="11" borderId="130" applyNumberFormat="0" applyAlignment="0" applyProtection="0"/>
    <xf numFmtId="0" fontId="148" fillId="4" borderId="129" applyNumberFormat="0" applyFont="0" applyAlignment="0" applyProtection="0"/>
    <xf numFmtId="0" fontId="163" fillId="7" borderId="128" applyNumberFormat="0" applyAlignment="0" applyProtection="0"/>
    <xf numFmtId="0" fontId="159" fillId="11" borderId="128" applyNumberFormat="0" applyAlignment="0" applyProtection="0"/>
    <xf numFmtId="0" fontId="171" fillId="0" borderId="131" applyNumberFormat="0" applyFill="0" applyAlignment="0" applyProtection="0"/>
    <xf numFmtId="0" fontId="166" fillId="11" borderId="130" applyNumberFormat="0" applyAlignment="0" applyProtection="0"/>
    <xf numFmtId="0" fontId="166" fillId="11" borderId="130" applyNumberFormat="0" applyAlignment="0" applyProtection="0"/>
    <xf numFmtId="0" fontId="148" fillId="4" borderId="129" applyNumberFormat="0" applyFont="0" applyAlignment="0" applyProtection="0"/>
    <xf numFmtId="0" fontId="148" fillId="4" borderId="129" applyNumberFormat="0" applyFont="0" applyAlignment="0" applyProtection="0"/>
    <xf numFmtId="0" fontId="163" fillId="7" borderId="128" applyNumberFormat="0" applyAlignment="0" applyProtection="0"/>
    <xf numFmtId="0" fontId="163" fillId="7" borderId="128" applyNumberFormat="0" applyAlignment="0" applyProtection="0"/>
    <xf numFmtId="0" fontId="159" fillId="11" borderId="128" applyNumberFormat="0" applyAlignment="0" applyProtection="0"/>
    <xf numFmtId="0" fontId="148" fillId="4" borderId="129" applyNumberFormat="0" applyFont="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48" fillId="0" borderId="0" applyFont="0" applyFill="0" applyBorder="0" applyAlignment="0" applyProtection="0"/>
    <xf numFmtId="43" fontId="92"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2"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92"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0" fontId="171" fillId="0" borderId="131" applyNumberFormat="0" applyFill="0" applyAlignment="0" applyProtection="0"/>
    <xf numFmtId="0" fontId="148"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66" fillId="11" borderId="130" applyNumberFormat="0" applyAlignment="0" applyProtection="0"/>
    <xf numFmtId="0" fontId="148" fillId="4" borderId="129" applyNumberFormat="0" applyFont="0" applyAlignment="0" applyProtection="0"/>
    <xf numFmtId="0" fontId="163" fillId="7" borderId="128" applyNumberFormat="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71" fillId="0" borderId="131" applyNumberFormat="0" applyFill="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48" fillId="4" borderId="129" applyNumberFormat="0" applyFont="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63" fillId="7" borderId="128" applyNumberFormat="0" applyAlignment="0" applyProtection="0"/>
    <xf numFmtId="0" fontId="159" fillId="11" borderId="128" applyNumberFormat="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71" fillId="0" borderId="131" applyNumberFormat="0" applyFill="0" applyAlignment="0" applyProtection="0"/>
    <xf numFmtId="0" fontId="166" fillId="11" borderId="130" applyNumberFormat="0" applyAlignment="0" applyProtection="0"/>
    <xf numFmtId="0" fontId="159" fillId="11" borderId="128" applyNumberFormat="0" applyAlignment="0" applyProtection="0"/>
    <xf numFmtId="0" fontId="148"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59" fillId="11"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63" fillId="7" borderId="128" applyNumberForma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48" fillId="4" borderId="129" applyNumberFormat="0" applyFon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66" fillId="11" borderId="130" applyNumberFormat="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171" fillId="0" borderId="131" applyNumberFormat="0" applyFill="0" applyAlignment="0" applyProtection="0"/>
    <xf numFmtId="0" fontId="91" fillId="0" borderId="0"/>
    <xf numFmtId="165" fontId="91" fillId="0" borderId="0"/>
    <xf numFmtId="165" fontId="91" fillId="0" borderId="0"/>
    <xf numFmtId="165" fontId="91" fillId="0" borderId="0"/>
    <xf numFmtId="0" fontId="90" fillId="0" borderId="0"/>
    <xf numFmtId="0" fontId="89" fillId="0" borderId="0"/>
    <xf numFmtId="0" fontId="89" fillId="0" borderId="0"/>
    <xf numFmtId="0" fontId="89" fillId="0" borderId="0"/>
    <xf numFmtId="0" fontId="89" fillId="0" borderId="0"/>
    <xf numFmtId="0" fontId="88" fillId="0" borderId="0"/>
    <xf numFmtId="0" fontId="86" fillId="0" borderId="0"/>
    <xf numFmtId="0" fontId="85" fillId="0" borderId="0"/>
    <xf numFmtId="0" fontId="85" fillId="0" borderId="0"/>
    <xf numFmtId="0" fontId="85" fillId="0" borderId="0"/>
    <xf numFmtId="0" fontId="254" fillId="0" borderId="0" applyNumberFormat="0" applyFill="0" applyBorder="0" applyProtection="0">
      <alignment vertical="top" wrapText="1"/>
    </xf>
    <xf numFmtId="0" fontId="84" fillId="0" borderId="0"/>
    <xf numFmtId="0" fontId="84" fillId="0" borderId="0"/>
    <xf numFmtId="0" fontId="83" fillId="0" borderId="0"/>
    <xf numFmtId="0" fontId="83" fillId="0" borderId="0"/>
    <xf numFmtId="9" fontId="83" fillId="0" borderId="0" applyFont="0" applyFill="0" applyBorder="0" applyAlignment="0" applyProtection="0"/>
    <xf numFmtId="0" fontId="82" fillId="0" borderId="0"/>
    <xf numFmtId="44" fontId="82" fillId="0" borderId="0" applyFont="0" applyFill="0" applyBorder="0" applyAlignment="0" applyProtection="0"/>
    <xf numFmtId="0" fontId="269" fillId="0" borderId="0"/>
    <xf numFmtId="9" fontId="82" fillId="0" borderId="0" applyFont="0" applyFill="0" applyBorder="0" applyAlignment="0" applyProtection="0"/>
    <xf numFmtId="0" fontId="80" fillId="0" borderId="0"/>
    <xf numFmtId="0" fontId="148" fillId="0" borderId="0"/>
    <xf numFmtId="0" fontId="79" fillId="0" borderId="0"/>
    <xf numFmtId="0" fontId="148" fillId="0" borderId="0"/>
    <xf numFmtId="0" fontId="148" fillId="0" borderId="0"/>
    <xf numFmtId="0" fontId="79" fillId="0" borderId="0"/>
    <xf numFmtId="0" fontId="79" fillId="0" borderId="0"/>
    <xf numFmtId="0" fontId="79" fillId="0" borderId="0"/>
    <xf numFmtId="0" fontId="79" fillId="0" borderId="0"/>
    <xf numFmtId="0" fontId="14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5" fillId="0" borderId="0"/>
    <xf numFmtId="0" fontId="74" fillId="0" borderId="0"/>
    <xf numFmtId="0" fontId="278" fillId="36" borderId="0" applyNumberFormat="0" applyBorder="0" applyAlignment="0" applyProtection="0"/>
    <xf numFmtId="43" fontId="74" fillId="0" borderId="0" applyFont="0" applyFill="0" applyBorder="0" applyAlignment="0" applyProtection="0"/>
    <xf numFmtId="9" fontId="74" fillId="0" borderId="0" applyFont="0" applyFill="0" applyBorder="0" applyAlignment="0" applyProtection="0"/>
    <xf numFmtId="0" fontId="73" fillId="0" borderId="0"/>
    <xf numFmtId="9" fontId="73" fillId="0" borderId="0" applyFont="0" applyFill="0" applyBorder="0" applyAlignment="0" applyProtection="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80" fillId="0" borderId="0"/>
    <xf numFmtId="0" fontId="47" fillId="0" borderId="0"/>
    <xf numFmtId="9" fontId="47" fillId="0" borderId="0" applyFont="0" applyFill="0" applyBorder="0" applyAlignment="0" applyProtection="0"/>
    <xf numFmtId="0" fontId="42" fillId="0" borderId="0"/>
    <xf numFmtId="0" fontId="18" fillId="0" borderId="0"/>
    <xf numFmtId="0" fontId="6" fillId="0" borderId="0"/>
    <xf numFmtId="9" fontId="6" fillId="0" borderId="0" applyFont="0" applyFill="0" applyBorder="0" applyAlignment="0" applyProtection="0"/>
    <xf numFmtId="0" fontId="3" fillId="0" borderId="0"/>
    <xf numFmtId="0" fontId="2" fillId="0" borderId="0"/>
  </cellStyleXfs>
  <cellXfs count="3194">
    <xf numFmtId="0" fontId="0" fillId="0" borderId="0" xfId="0"/>
    <xf numFmtId="0" fontId="0" fillId="0" borderId="0" xfId="0" applyAlignment="1">
      <alignment vertical="center"/>
    </xf>
    <xf numFmtId="0" fontId="155" fillId="0" borderId="0" xfId="0" applyFont="1" applyAlignment="1">
      <alignment vertical="center"/>
    </xf>
    <xf numFmtId="0" fontId="148" fillId="0" borderId="0" xfId="59" applyAlignment="1">
      <alignment vertical="center"/>
    </xf>
    <xf numFmtId="0" fontId="152" fillId="0" borderId="0" xfId="59" applyFont="1" applyFill="1" applyBorder="1" applyAlignment="1">
      <alignment vertical="center"/>
    </xf>
    <xf numFmtId="0" fontId="148" fillId="0" borderId="0" xfId="0" applyFont="1"/>
    <xf numFmtId="0" fontId="174" fillId="0" borderId="0" xfId="59" applyFont="1" applyFill="1" applyBorder="1"/>
    <xf numFmtId="0" fontId="150" fillId="0" borderId="0" xfId="59" applyFont="1" applyFill="1" applyBorder="1" applyAlignment="1">
      <alignment wrapText="1"/>
    </xf>
    <xf numFmtId="0" fontId="154" fillId="0" borderId="0" xfId="59" applyFont="1" applyFill="1" applyBorder="1"/>
    <xf numFmtId="0" fontId="148" fillId="0" borderId="0" xfId="59"/>
    <xf numFmtId="0" fontId="148" fillId="0" borderId="0" xfId="59" applyFont="1"/>
    <xf numFmtId="0" fontId="150" fillId="0" borderId="0" xfId="59" applyFont="1"/>
    <xf numFmtId="0" fontId="150" fillId="0" borderId="0" xfId="59" applyFont="1" applyAlignment="1"/>
    <xf numFmtId="0" fontId="148" fillId="0" borderId="0" xfId="59" applyFont="1" applyAlignment="1">
      <alignment vertical="center"/>
    </xf>
    <xf numFmtId="0" fontId="155" fillId="0" borderId="0" xfId="59" applyFont="1" applyFill="1" applyBorder="1" applyAlignment="1">
      <alignment horizontal="left" vertical="center"/>
    </xf>
    <xf numFmtId="0" fontId="181" fillId="0" borderId="0" xfId="0" applyFont="1"/>
    <xf numFmtId="0" fontId="182" fillId="0" borderId="0" xfId="0" applyFont="1" applyAlignment="1">
      <alignment vertical="center"/>
    </xf>
    <xf numFmtId="0" fontId="181" fillId="0" borderId="0" xfId="59" applyFont="1" applyAlignment="1">
      <alignment vertical="center"/>
    </xf>
    <xf numFmtId="0" fontId="181" fillId="0" borderId="0" xfId="44" applyFont="1" applyFill="1" applyBorder="1" applyAlignment="1">
      <alignment vertical="center"/>
    </xf>
    <xf numFmtId="0" fontId="148" fillId="0" borderId="0" xfId="367" applyAlignment="1">
      <alignment wrapText="1"/>
    </xf>
    <xf numFmtId="0" fontId="148" fillId="0" borderId="0" xfId="367"/>
    <xf numFmtId="0" fontId="181" fillId="0" borderId="0" xfId="367" applyFont="1" applyAlignment="1">
      <alignment vertical="center"/>
    </xf>
    <xf numFmtId="0" fontId="181" fillId="0" borderId="0" xfId="367" applyFont="1"/>
    <xf numFmtId="0" fontId="0" fillId="0" borderId="0" xfId="0" applyFill="1" applyAlignment="1">
      <alignment vertical="center"/>
    </xf>
    <xf numFmtId="0" fontId="127" fillId="0" borderId="0" xfId="626"/>
    <xf numFmtId="3" fontId="181" fillId="0" borderId="18" xfId="626" applyNumberFormat="1" applyFont="1" applyFill="1" applyBorder="1" applyAlignment="1">
      <alignment horizontal="right" vertical="center" indent="1"/>
    </xf>
    <xf numFmtId="0" fontId="153" fillId="0" borderId="0" xfId="44" applyFont="1" applyFill="1" applyBorder="1" applyAlignment="1">
      <alignment horizontal="left" vertical="center"/>
    </xf>
    <xf numFmtId="0" fontId="126" fillId="0" borderId="0" xfId="631"/>
    <xf numFmtId="0" fontId="182" fillId="0" borderId="0" xfId="0" applyFont="1" applyAlignment="1">
      <alignment horizontal="center" vertical="center"/>
    </xf>
    <xf numFmtId="0" fontId="181" fillId="0" borderId="0" xfId="367" applyFont="1" applyBorder="1" applyAlignment="1">
      <alignment horizontal="center" vertical="center"/>
    </xf>
    <xf numFmtId="0" fontId="155" fillId="0" borderId="0" xfId="0" applyFont="1" applyAlignment="1"/>
    <xf numFmtId="0" fontId="185" fillId="0" borderId="0" xfId="626" applyFont="1" applyAlignment="1">
      <alignment horizontal="right" vertical="center"/>
    </xf>
    <xf numFmtId="0" fontId="191" fillId="0" borderId="0" xfId="59" applyFont="1" applyFill="1" applyBorder="1" applyAlignment="1">
      <alignment vertical="center"/>
    </xf>
    <xf numFmtId="0" fontId="194" fillId="0" borderId="0" xfId="59" applyFont="1" applyFill="1" applyBorder="1" applyAlignment="1">
      <alignment vertical="center"/>
    </xf>
    <xf numFmtId="0" fontId="215" fillId="0" borderId="0" xfId="59" applyFont="1"/>
    <xf numFmtId="0" fontId="182" fillId="0" borderId="0" xfId="0" applyFont="1" applyAlignment="1">
      <alignment vertical="center"/>
    </xf>
    <xf numFmtId="0" fontId="182" fillId="0" borderId="0" xfId="59" applyFont="1" applyAlignment="1">
      <alignment vertical="center"/>
    </xf>
    <xf numFmtId="0" fontId="181" fillId="0" borderId="0" xfId="0" applyFont="1" applyBorder="1"/>
    <xf numFmtId="0" fontId="184" fillId="0" borderId="0" xfId="820" applyFont="1" applyAlignment="1">
      <alignment horizontal="center" vertical="center"/>
    </xf>
    <xf numFmtId="0" fontId="179" fillId="0" borderId="0" xfId="820" applyFont="1" applyBorder="1" applyAlignment="1">
      <alignment vertical="center"/>
    </xf>
    <xf numFmtId="1" fontId="215" fillId="0" borderId="0" xfId="59" applyNumberFormat="1" applyFont="1" applyBorder="1"/>
    <xf numFmtId="0" fontId="215" fillId="0" borderId="0" xfId="59" applyFont="1" applyBorder="1"/>
    <xf numFmtId="0" fontId="185" fillId="0" borderId="0" xfId="820" applyFont="1" applyAlignment="1">
      <alignment horizontal="left" vertical="center"/>
    </xf>
    <xf numFmtId="0" fontId="194" fillId="0" borderId="0" xfId="0" applyFont="1"/>
    <xf numFmtId="0" fontId="185" fillId="0" borderId="0" xfId="820" applyFont="1" applyBorder="1" applyAlignment="1">
      <alignment vertical="center"/>
    </xf>
    <xf numFmtId="0" fontId="194" fillId="0" borderId="0" xfId="0" applyFont="1" applyAlignment="1">
      <alignment vertical="center"/>
    </xf>
    <xf numFmtId="0" fontId="220" fillId="0" borderId="0" xfId="631" applyFont="1"/>
    <xf numFmtId="0" fontId="175" fillId="0" borderId="0" xfId="59" applyFont="1" applyBorder="1" applyAlignment="1">
      <alignment vertical="center" wrapText="1"/>
    </xf>
    <xf numFmtId="0" fontId="148" fillId="0" borderId="0" xfId="59" applyAlignment="1">
      <alignment horizontal="center" vertical="center"/>
    </xf>
    <xf numFmtId="9" fontId="180" fillId="0" borderId="11" xfId="50" applyFont="1" applyFill="1" applyBorder="1" applyAlignment="1">
      <alignment horizontal="center" vertical="center"/>
    </xf>
    <xf numFmtId="3" fontId="152" fillId="0" borderId="0" xfId="59" applyNumberFormat="1" applyFont="1" applyFill="1" applyBorder="1" applyAlignment="1">
      <alignment horizontal="center" vertical="center"/>
    </xf>
    <xf numFmtId="0" fontId="150" fillId="0" borderId="0" xfId="59" applyFont="1" applyAlignment="1">
      <alignment horizontal="center"/>
    </xf>
    <xf numFmtId="0" fontId="174" fillId="0" borderId="0" xfId="59" applyFont="1" applyFill="1" applyBorder="1" applyAlignment="1">
      <alignment horizontal="center"/>
    </xf>
    <xf numFmtId="0" fontId="148" fillId="0" borderId="0" xfId="59" applyFont="1" applyAlignment="1">
      <alignment horizontal="center"/>
    </xf>
    <xf numFmtId="0" fontId="148" fillId="0" borderId="0" xfId="59" applyAlignment="1">
      <alignment horizontal="center"/>
    </xf>
    <xf numFmtId="1" fontId="180" fillId="18" borderId="0" xfId="45" applyNumberFormat="1" applyFont="1" applyFill="1" applyBorder="1" applyAlignment="1">
      <alignment horizontal="center" vertical="center" wrapText="1"/>
    </xf>
    <xf numFmtId="0" fontId="148" fillId="0" borderId="0" xfId="0" applyFont="1" applyAlignment="1">
      <alignment horizontal="center" vertical="center" wrapText="1"/>
    </xf>
    <xf numFmtId="178"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51" fillId="0" borderId="0" xfId="0" applyFont="1" applyAlignment="1">
      <alignment vertical="center" wrapText="1"/>
    </xf>
    <xf numFmtId="0" fontId="175" fillId="0" borderId="0" xfId="367" applyFont="1" applyFill="1" applyBorder="1" applyAlignment="1">
      <alignment vertical="center" wrapText="1"/>
    </xf>
    <xf numFmtId="0" fontId="185" fillId="0" borderId="0" xfId="626" applyFont="1" applyAlignment="1">
      <alignment vertical="center"/>
    </xf>
    <xf numFmtId="9" fontId="127" fillId="0" borderId="48" xfId="50" applyFont="1" applyBorder="1"/>
    <xf numFmtId="9" fontId="127" fillId="0" borderId="51" xfId="50" applyFont="1" applyBorder="1"/>
    <xf numFmtId="0" fontId="180" fillId="19" borderId="17" xfId="629" applyFont="1" applyFill="1" applyBorder="1" applyAlignment="1">
      <alignment horizontal="center" vertical="center"/>
    </xf>
    <xf numFmtId="3" fontId="180" fillId="19" borderId="19" xfId="626" applyNumberFormat="1" applyFont="1" applyFill="1" applyBorder="1" applyAlignment="1">
      <alignment horizontal="center" vertical="center"/>
    </xf>
    <xf numFmtId="3" fontId="180" fillId="19" borderId="20" xfId="626" applyNumberFormat="1" applyFont="1" applyFill="1" applyBorder="1" applyAlignment="1">
      <alignment horizontal="center" vertical="center"/>
    </xf>
    <xf numFmtId="0" fontId="127" fillId="0" borderId="0" xfId="626" applyAlignment="1">
      <alignment horizontal="center"/>
    </xf>
    <xf numFmtId="0" fontId="150" fillId="18" borderId="0" xfId="0" applyFont="1" applyFill="1" applyAlignment="1"/>
    <xf numFmtId="0" fontId="0" fillId="18" borderId="0" xfId="0" applyFill="1"/>
    <xf numFmtId="0" fontId="174" fillId="18" borderId="0" xfId="0" applyFont="1" applyFill="1" applyAlignment="1"/>
    <xf numFmtId="0" fontId="0" fillId="18" borderId="0" xfId="0" applyFont="1" applyFill="1"/>
    <xf numFmtId="0" fontId="180" fillId="18" borderId="0" xfId="0" applyFont="1" applyFill="1" applyBorder="1" applyAlignment="1">
      <alignment horizontal="center" vertical="center"/>
    </xf>
    <xf numFmtId="0" fontId="180" fillId="18" borderId="0" xfId="0" applyFont="1" applyFill="1" applyBorder="1" applyAlignment="1">
      <alignment horizontal="center"/>
    </xf>
    <xf numFmtId="0" fontId="155" fillId="18" borderId="0" xfId="0" applyFont="1" applyFill="1"/>
    <xf numFmtId="0" fontId="155" fillId="18" borderId="0" xfId="0" applyFont="1" applyFill="1" applyAlignment="1">
      <alignment horizontal="left" wrapText="1"/>
    </xf>
    <xf numFmtId="0" fontId="0" fillId="18" borderId="0" xfId="0" applyFont="1" applyFill="1" applyAlignment="1">
      <alignment horizontal="center"/>
    </xf>
    <xf numFmtId="9" fontId="180" fillId="18" borderId="0" xfId="50" applyFont="1" applyFill="1" applyBorder="1" applyAlignment="1">
      <alignment horizontal="center"/>
    </xf>
    <xf numFmtId="0" fontId="191" fillId="0" borderId="0" xfId="43" applyFont="1" applyFill="1" applyBorder="1" applyAlignment="1">
      <alignment horizontal="center" vertical="center"/>
    </xf>
    <xf numFmtId="0" fontId="175" fillId="0" borderId="0" xfId="43" applyFont="1" applyFill="1" applyBorder="1" applyAlignment="1">
      <alignment horizontal="center" vertical="center"/>
    </xf>
    <xf numFmtId="0" fontId="193" fillId="0" borderId="0" xfId="43" applyFont="1" applyAlignment="1">
      <alignment horizontal="center" vertical="center"/>
    </xf>
    <xf numFmtId="0" fontId="227" fillId="0" borderId="0" xfId="43" applyFont="1" applyAlignment="1">
      <alignment horizontal="center" vertical="center"/>
    </xf>
    <xf numFmtId="166" fontId="183" fillId="19" borderId="48" xfId="821" applyNumberFormat="1" applyFont="1" applyFill="1" applyBorder="1" applyAlignment="1">
      <alignment horizontal="center" vertical="center"/>
    </xf>
    <xf numFmtId="166" fontId="183" fillId="19" borderId="50" xfId="821" applyNumberFormat="1" applyFont="1" applyFill="1" applyBorder="1" applyAlignment="1">
      <alignment horizontal="center" vertical="center"/>
    </xf>
    <xf numFmtId="166" fontId="183" fillId="19" borderId="51" xfId="821" applyNumberFormat="1" applyFont="1" applyFill="1" applyBorder="1" applyAlignment="1">
      <alignment horizontal="center" vertical="center"/>
    </xf>
    <xf numFmtId="1" fontId="180" fillId="0" borderId="63" xfId="821" applyNumberFormat="1" applyFont="1" applyFill="1" applyBorder="1" applyAlignment="1">
      <alignment horizontal="center" vertical="center"/>
    </xf>
    <xf numFmtId="1" fontId="181" fillId="0" borderId="10" xfId="821" applyNumberFormat="1" applyFont="1" applyFill="1" applyBorder="1" applyAlignment="1">
      <alignment horizontal="center" vertical="center"/>
    </xf>
    <xf numFmtId="1" fontId="181" fillId="0" borderId="0" xfId="821" applyNumberFormat="1" applyFont="1" applyFill="1" applyBorder="1" applyAlignment="1">
      <alignment horizontal="center" vertical="center"/>
    </xf>
    <xf numFmtId="1" fontId="181" fillId="0" borderId="11" xfId="821" applyNumberFormat="1" applyFont="1" applyFill="1" applyBorder="1" applyAlignment="1">
      <alignment horizontal="center" vertical="center"/>
    </xf>
    <xf numFmtId="1" fontId="180" fillId="0" borderId="10" xfId="821" applyNumberFormat="1" applyFont="1" applyFill="1" applyBorder="1" applyAlignment="1">
      <alignment horizontal="center" vertical="center"/>
    </xf>
    <xf numFmtId="1" fontId="180" fillId="0" borderId="81" xfId="821" applyNumberFormat="1" applyFont="1" applyFill="1" applyBorder="1" applyAlignment="1">
      <alignment horizontal="center" vertical="center"/>
    </xf>
    <xf numFmtId="0" fontId="181" fillId="0" borderId="0" xfId="43" applyFont="1" applyFill="1" applyBorder="1" applyAlignment="1">
      <alignment horizontal="center" vertical="center"/>
    </xf>
    <xf numFmtId="9" fontId="181" fillId="0" borderId="69" xfId="50" applyFont="1" applyFill="1" applyBorder="1" applyAlignment="1">
      <alignment horizontal="center" vertical="center"/>
    </xf>
    <xf numFmtId="9" fontId="181" fillId="0" borderId="59" xfId="50" applyFont="1" applyFill="1" applyBorder="1" applyAlignment="1">
      <alignment horizontal="center" vertical="center"/>
    </xf>
    <xf numFmtId="9" fontId="181" fillId="0" borderId="68" xfId="50" applyFont="1" applyFill="1" applyBorder="1" applyAlignment="1">
      <alignment horizontal="center" vertical="center"/>
    </xf>
    <xf numFmtId="0" fontId="181" fillId="0" borderId="0" xfId="0" applyFont="1" applyAlignment="1">
      <alignment horizontal="left"/>
    </xf>
    <xf numFmtId="0" fontId="181" fillId="0" borderId="0" xfId="43" applyFont="1" applyAlignment="1">
      <alignment horizontal="center" vertical="center"/>
    </xf>
    <xf numFmtId="0" fontId="193" fillId="0" borderId="0" xfId="43" applyFont="1" applyAlignment="1">
      <alignment horizontal="left" vertical="center"/>
    </xf>
    <xf numFmtId="0" fontId="180" fillId="18" borderId="0" xfId="46" applyFont="1" applyFill="1" applyBorder="1" applyAlignment="1">
      <alignment horizontal="center" vertical="center"/>
    </xf>
    <xf numFmtId="0" fontId="180" fillId="18" borderId="0" xfId="43" applyFont="1" applyFill="1" applyBorder="1" applyAlignment="1">
      <alignment horizontal="centerContinuous" vertical="center"/>
    </xf>
    <xf numFmtId="176" fontId="180" fillId="18" borderId="0" xfId="0" applyNumberFormat="1" applyFont="1" applyFill="1" applyBorder="1" applyAlignment="1">
      <alignment horizontal="right" vertical="center" indent="1"/>
    </xf>
    <xf numFmtId="0" fontId="181" fillId="0" borderId="0" xfId="0" applyFont="1" applyBorder="1" applyAlignment="1">
      <alignment horizontal="center" vertical="center"/>
    </xf>
    <xf numFmtId="0" fontId="112" fillId="0" borderId="0" xfId="3799" applyAlignment="1">
      <alignment vertical="center"/>
    </xf>
    <xf numFmtId="0" fontId="148" fillId="18" borderId="0" xfId="0" applyFont="1" applyFill="1"/>
    <xf numFmtId="0" fontId="148" fillId="0" borderId="0" xfId="0" applyFont="1" applyBorder="1" applyAlignment="1">
      <alignment horizontal="center" vertical="center" wrapText="1"/>
    </xf>
    <xf numFmtId="178"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108" fillId="0" borderId="0" xfId="4213"/>
    <xf numFmtId="0" fontId="108" fillId="0" borderId="0" xfId="4213" applyAlignment="1">
      <alignment horizontal="center"/>
    </xf>
    <xf numFmtId="0" fontId="0" fillId="0" borderId="0" xfId="0" applyAlignment="1">
      <alignment horizontal="left" vertical="center" wrapText="1"/>
    </xf>
    <xf numFmtId="166" fontId="183" fillId="19" borderId="105" xfId="821" applyNumberFormat="1" applyFont="1" applyFill="1" applyBorder="1" applyAlignment="1">
      <alignment horizontal="center" vertical="center"/>
    </xf>
    <xf numFmtId="0" fontId="105" fillId="0" borderId="0" xfId="4218"/>
    <xf numFmtId="0" fontId="105" fillId="0" borderId="0" xfId="4218" applyAlignment="1">
      <alignment horizontal="center"/>
    </xf>
    <xf numFmtId="0" fontId="105" fillId="0" borderId="0" xfId="4218" applyAlignment="1">
      <alignment horizontal="left"/>
    </xf>
    <xf numFmtId="0" fontId="179" fillId="0" borderId="0" xfId="4213" applyFont="1"/>
    <xf numFmtId="0" fontId="219" fillId="18" borderId="0" xfId="367" applyFont="1" applyFill="1" applyBorder="1" applyAlignment="1">
      <alignment horizontal="center" vertical="center"/>
    </xf>
    <xf numFmtId="0" fontId="213" fillId="18" borderId="0" xfId="367" applyFont="1" applyFill="1" applyBorder="1" applyAlignment="1">
      <alignment vertical="center"/>
    </xf>
    <xf numFmtId="0" fontId="181" fillId="18" borderId="0" xfId="367" applyFont="1" applyFill="1" applyBorder="1" applyAlignment="1">
      <alignment horizontal="center" vertical="center"/>
    </xf>
    <xf numFmtId="0" fontId="181" fillId="18" borderId="0" xfId="367" applyFont="1" applyFill="1"/>
    <xf numFmtId="0" fontId="212" fillId="18" borderId="0" xfId="367" applyFont="1" applyFill="1" applyBorder="1" applyAlignment="1">
      <alignment horizontal="center" vertical="center"/>
    </xf>
    <xf numFmtId="0" fontId="173" fillId="18" borderId="0" xfId="32" applyFill="1" applyBorder="1" applyAlignment="1" applyProtection="1">
      <alignment horizontal="center" vertical="center"/>
    </xf>
    <xf numFmtId="0" fontId="200" fillId="18" borderId="0" xfId="367" applyFont="1" applyFill="1" applyAlignment="1">
      <alignment vertical="center"/>
    </xf>
    <xf numFmtId="0" fontId="181" fillId="18" borderId="0" xfId="367" applyFont="1" applyFill="1" applyAlignment="1">
      <alignment vertical="center"/>
    </xf>
    <xf numFmtId="0" fontId="201" fillId="18" borderId="0" xfId="367" applyFont="1" applyFill="1" applyAlignment="1">
      <alignment vertical="center"/>
    </xf>
    <xf numFmtId="179" fontId="148" fillId="0" borderId="0" xfId="59" applyNumberFormat="1" applyFont="1" applyAlignment="1">
      <alignment vertical="center"/>
    </xf>
    <xf numFmtId="0" fontId="239" fillId="0" borderId="0" xfId="59" applyFont="1" applyAlignment="1">
      <alignment vertical="center"/>
    </xf>
    <xf numFmtId="0" fontId="239" fillId="0" borderId="0" xfId="4217" applyFont="1" applyFill="1" applyBorder="1" applyAlignment="1">
      <alignment vertical="center" wrapText="1"/>
    </xf>
    <xf numFmtId="0" fontId="239" fillId="0" borderId="0" xfId="4217" applyFont="1" applyFill="1" applyBorder="1" applyAlignment="1">
      <alignment horizontal="left" vertical="center" wrapText="1"/>
    </xf>
    <xf numFmtId="0" fontId="239" fillId="0" borderId="0" xfId="4217" applyFont="1" applyFill="1" applyBorder="1" applyAlignment="1">
      <alignment horizontal="center" vertical="center" wrapText="1"/>
    </xf>
    <xf numFmtId="0" fontId="211" fillId="0" borderId="0" xfId="4219" applyFont="1"/>
    <xf numFmtId="0" fontId="211" fillId="0" borderId="0" xfId="4219" applyFont="1" applyAlignment="1">
      <alignment horizontal="center"/>
    </xf>
    <xf numFmtId="0" fontId="239" fillId="0" borderId="0" xfId="59" applyFont="1" applyFill="1" applyAlignment="1">
      <alignment vertical="center"/>
    </xf>
    <xf numFmtId="0" fontId="239" fillId="0" borderId="0" xfId="59" applyFont="1" applyFill="1" applyAlignment="1">
      <alignment horizontal="center" vertical="center"/>
    </xf>
    <xf numFmtId="0" fontId="211" fillId="0" borderId="0" xfId="4219" applyFont="1" applyFill="1"/>
    <xf numFmtId="0" fontId="211" fillId="0" borderId="0" xfId="4219" applyFont="1" applyFill="1" applyAlignment="1">
      <alignment horizontal="center"/>
    </xf>
    <xf numFmtId="0" fontId="191" fillId="0" borderId="0" xfId="4217" applyFont="1" applyFill="1" applyBorder="1" applyAlignment="1">
      <alignment horizontal="center" vertical="center"/>
    </xf>
    <xf numFmtId="0" fontId="239" fillId="0" borderId="0" xfId="59" applyFont="1" applyAlignment="1">
      <alignment horizontal="left" vertical="center" wrapText="1"/>
    </xf>
    <xf numFmtId="0" fontId="211" fillId="0" borderId="0" xfId="4213" applyFont="1" applyAlignment="1">
      <alignment horizontal="left" vertical="center" wrapText="1"/>
    </xf>
    <xf numFmtId="0" fontId="103" fillId="0" borderId="0" xfId="4220"/>
    <xf numFmtId="0" fontId="103" fillId="0" borderId="0" xfId="4220" applyAlignment="1">
      <alignment horizontal="center"/>
    </xf>
    <xf numFmtId="0" fontId="239" fillId="0" borderId="0" xfId="59" applyFont="1" applyAlignment="1">
      <alignment horizontal="center" vertical="center" wrapText="1"/>
    </xf>
    <xf numFmtId="0" fontId="211" fillId="0" borderId="0" xfId="4213" applyFont="1" applyAlignment="1">
      <alignment horizontal="center" vertical="center" wrapText="1"/>
    </xf>
    <xf numFmtId="0" fontId="102" fillId="0" borderId="0" xfId="4221" applyAlignment="1">
      <alignment horizontal="center" vertical="center"/>
    </xf>
    <xf numFmtId="0" fontId="102" fillId="0" borderId="0" xfId="4221"/>
    <xf numFmtId="0" fontId="184" fillId="0" borderId="0" xfId="4221" applyFont="1" applyAlignment="1">
      <alignment vertical="center"/>
    </xf>
    <xf numFmtId="0" fontId="184" fillId="0" borderId="0" xfId="4221" applyFont="1" applyBorder="1"/>
    <xf numFmtId="0" fontId="102" fillId="0" borderId="0" xfId="4221" applyBorder="1" applyAlignment="1">
      <alignment horizontal="center" vertical="center"/>
    </xf>
    <xf numFmtId="0" fontId="102" fillId="0" borderId="0" xfId="4221" applyFill="1" applyBorder="1" applyAlignment="1">
      <alignment vertical="center"/>
    </xf>
    <xf numFmtId="0" fontId="184" fillId="0" borderId="0" xfId="4221" applyFont="1" applyFill="1" applyBorder="1" applyAlignment="1">
      <alignment vertical="center" wrapText="1"/>
    </xf>
    <xf numFmtId="0" fontId="102" fillId="0" borderId="0" xfId="4221" applyFill="1" applyBorder="1"/>
    <xf numFmtId="0" fontId="102" fillId="0" borderId="0" xfId="4221" applyBorder="1"/>
    <xf numFmtId="0" fontId="184" fillId="0" borderId="0" xfId="4221" applyFont="1" applyFill="1" applyBorder="1" applyAlignment="1">
      <alignment vertical="center"/>
    </xf>
    <xf numFmtId="9" fontId="0" fillId="0" borderId="0" xfId="4222" applyFont="1" applyFill="1" applyBorder="1" applyAlignment="1">
      <alignment horizontal="center" vertical="center"/>
    </xf>
    <xf numFmtId="9" fontId="184" fillId="0" borderId="0" xfId="4222" applyFont="1" applyFill="1" applyBorder="1" applyAlignment="1">
      <alignment horizontal="center" vertical="center"/>
    </xf>
    <xf numFmtId="0" fontId="204" fillId="0" borderId="0" xfId="4221" applyFont="1" applyFill="1" applyBorder="1" applyAlignment="1">
      <alignment horizontal="center" wrapText="1"/>
    </xf>
    <xf numFmtId="9" fontId="0" fillId="0" borderId="0" xfId="4222" applyFont="1" applyAlignment="1">
      <alignment horizontal="center" vertical="center"/>
    </xf>
    <xf numFmtId="0" fontId="204" fillId="0" borderId="0" xfId="4221" applyFont="1" applyFill="1" applyBorder="1" applyAlignment="1">
      <alignment horizontal="center" vertical="center" wrapText="1"/>
    </xf>
    <xf numFmtId="0" fontId="102" fillId="0" borderId="0" xfId="4221" applyAlignment="1">
      <alignment vertical="center"/>
    </xf>
    <xf numFmtId="0" fontId="204" fillId="0" borderId="0" xfId="4221" applyFont="1" applyBorder="1" applyAlignment="1">
      <alignment horizontal="center" wrapText="1"/>
    </xf>
    <xf numFmtId="0" fontId="101" fillId="0" borderId="0" xfId="4223" applyFont="1"/>
    <xf numFmtId="0" fontId="241" fillId="0" borderId="0" xfId="4223" applyFont="1"/>
    <xf numFmtId="0" fontId="0" fillId="0" borderId="0" xfId="4224" applyFont="1"/>
    <xf numFmtId="0" fontId="100" fillId="0" borderId="48" xfId="3799" applyFont="1" applyBorder="1" applyAlignment="1">
      <alignment vertical="center"/>
    </xf>
    <xf numFmtId="0" fontId="184" fillId="21" borderId="46" xfId="3799" applyFont="1" applyFill="1" applyBorder="1" applyAlignment="1">
      <alignment vertical="center"/>
    </xf>
    <xf numFmtId="0" fontId="148" fillId="0" borderId="0" xfId="59" applyFill="1" applyBorder="1" applyAlignment="1">
      <alignment vertical="center"/>
    </xf>
    <xf numFmtId="0" fontId="100" fillId="0" borderId="0" xfId="4218" applyFont="1"/>
    <xf numFmtId="0" fontId="102" fillId="0" borderId="0" xfId="4221" applyAlignment="1">
      <alignment horizontal="center" vertical="center"/>
    </xf>
    <xf numFmtId="0" fontId="244" fillId="0" borderId="0" xfId="4218" applyFont="1" applyAlignment="1">
      <alignment horizontal="left" vertical="center"/>
    </xf>
    <xf numFmtId="0" fontId="102" fillId="0" borderId="0" xfId="4221" applyAlignment="1">
      <alignment horizontal="center" vertical="center"/>
    </xf>
    <xf numFmtId="0" fontId="205" fillId="0" borderId="0" xfId="4221" applyFont="1"/>
    <xf numFmtId="0" fontId="241" fillId="0" borderId="0" xfId="4221" applyFont="1"/>
    <xf numFmtId="0" fontId="180" fillId="0" borderId="0" xfId="59" applyFont="1" applyFill="1" applyBorder="1" applyAlignment="1">
      <alignment horizontal="center" vertical="center" wrapText="1"/>
    </xf>
    <xf numFmtId="0" fontId="155" fillId="0" borderId="0" xfId="59" applyFont="1" applyAlignment="1">
      <alignment vertical="center"/>
    </xf>
    <xf numFmtId="0" fontId="181" fillId="18" borderId="0" xfId="367" applyFont="1" applyFill="1" applyBorder="1" applyAlignment="1">
      <alignment vertical="center"/>
    </xf>
    <xf numFmtId="0" fontId="173" fillId="18" borderId="0" xfId="32" applyFill="1" applyBorder="1" applyAlignment="1" applyProtection="1">
      <alignment vertical="center" wrapText="1"/>
    </xf>
    <xf numFmtId="0" fontId="184" fillId="29" borderId="74" xfId="3799" applyFont="1" applyFill="1" applyBorder="1" applyAlignment="1">
      <alignment vertical="center"/>
    </xf>
    <xf numFmtId="0" fontId="184" fillId="21" borderId="79" xfId="3799" applyFont="1" applyFill="1" applyBorder="1" applyAlignment="1">
      <alignment vertical="center"/>
    </xf>
    <xf numFmtId="0" fontId="184" fillId="21" borderId="75" xfId="3799" applyFont="1" applyFill="1" applyBorder="1" applyAlignment="1">
      <alignment vertical="center"/>
    </xf>
    <xf numFmtId="0" fontId="184" fillId="29" borderId="76" xfId="3799" applyFont="1" applyFill="1" applyBorder="1" applyAlignment="1">
      <alignment vertical="center"/>
    </xf>
    <xf numFmtId="0" fontId="184" fillId="0" borderId="31" xfId="3799" applyFont="1" applyBorder="1" applyAlignment="1">
      <alignment horizontal="center" vertical="center" wrapText="1"/>
    </xf>
    <xf numFmtId="0" fontId="184" fillId="0" borderId="32" xfId="3799" applyFont="1" applyBorder="1" applyAlignment="1">
      <alignment horizontal="center" vertical="center" wrapText="1"/>
    </xf>
    <xf numFmtId="0" fontId="184" fillId="21" borderId="34" xfId="3799" applyFont="1" applyFill="1" applyBorder="1" applyAlignment="1">
      <alignment horizontal="center" vertical="center" wrapText="1"/>
    </xf>
    <xf numFmtId="0" fontId="184" fillId="29" borderId="89" xfId="3799" applyFont="1" applyFill="1" applyBorder="1" applyAlignment="1">
      <alignment vertical="center"/>
    </xf>
    <xf numFmtId="0" fontId="184" fillId="29" borderId="73" xfId="3799" applyFont="1" applyFill="1" applyBorder="1" applyAlignment="1">
      <alignment vertical="center"/>
    </xf>
    <xf numFmtId="0" fontId="184" fillId="21" borderId="110" xfId="3799" applyFont="1" applyFill="1" applyBorder="1" applyAlignment="1">
      <alignment vertical="center"/>
    </xf>
    <xf numFmtId="0" fontId="184" fillId="29" borderId="114" xfId="3799" applyFont="1" applyFill="1" applyBorder="1" applyAlignment="1">
      <alignment vertical="center"/>
    </xf>
    <xf numFmtId="0" fontId="184" fillId="0" borderId="34" xfId="3799" applyFont="1" applyBorder="1" applyAlignment="1">
      <alignment horizontal="center" vertical="center" wrapText="1"/>
    </xf>
    <xf numFmtId="0" fontId="203" fillId="21" borderId="26" xfId="3799" applyFont="1" applyFill="1" applyBorder="1" applyAlignment="1">
      <alignment vertical="center"/>
    </xf>
    <xf numFmtId="0" fontId="203" fillId="21" borderId="27" xfId="3799" applyFont="1" applyFill="1" applyBorder="1" applyAlignment="1">
      <alignment vertical="center"/>
    </xf>
    <xf numFmtId="0" fontId="203" fillId="21" borderId="29" xfId="3799" applyFont="1" applyFill="1" applyBorder="1" applyAlignment="1">
      <alignment vertical="center"/>
    </xf>
    <xf numFmtId="0" fontId="184" fillId="21" borderId="32" xfId="3799" applyFont="1" applyFill="1" applyBorder="1" applyAlignment="1">
      <alignment horizontal="center" vertical="center" wrapText="1"/>
    </xf>
    <xf numFmtId="0" fontId="184" fillId="21" borderId="15" xfId="3799" applyFont="1" applyFill="1" applyBorder="1" applyAlignment="1">
      <alignment vertical="center"/>
    </xf>
    <xf numFmtId="0" fontId="100" fillId="0" borderId="69" xfId="3799" applyFont="1" applyBorder="1" applyAlignment="1">
      <alignment vertical="center"/>
    </xf>
    <xf numFmtId="0" fontId="184" fillId="21" borderId="72" xfId="3799" applyFont="1" applyFill="1" applyBorder="1" applyAlignment="1">
      <alignment vertical="center"/>
    </xf>
    <xf numFmtId="1" fontId="181" fillId="0" borderId="86" xfId="821" applyNumberFormat="1" applyFont="1" applyFill="1" applyBorder="1" applyAlignment="1">
      <alignment horizontal="center" vertical="center"/>
    </xf>
    <xf numFmtId="1" fontId="181" fillId="0" borderId="44" xfId="821" applyNumberFormat="1" applyFont="1" applyFill="1" applyBorder="1" applyAlignment="1">
      <alignment horizontal="center" vertical="center"/>
    </xf>
    <xf numFmtId="1" fontId="181" fillId="0" borderId="87" xfId="821" applyNumberFormat="1" applyFont="1" applyFill="1" applyBorder="1" applyAlignment="1">
      <alignment horizontal="center" vertical="center"/>
    </xf>
    <xf numFmtId="1" fontId="181" fillId="0" borderId="88" xfId="821" applyNumberFormat="1" applyFont="1" applyFill="1" applyBorder="1" applyAlignment="1">
      <alignment horizontal="center" vertical="center"/>
    </xf>
    <xf numFmtId="1" fontId="181" fillId="0" borderId="81" xfId="821" applyNumberFormat="1" applyFont="1" applyFill="1" applyBorder="1" applyAlignment="1">
      <alignment horizontal="center" vertical="center"/>
    </xf>
    <xf numFmtId="1" fontId="181" fillId="0" borderId="84" xfId="821" applyNumberFormat="1" applyFont="1" applyFill="1" applyBorder="1" applyAlignment="1">
      <alignment horizontal="center" vertical="center"/>
    </xf>
    <xf numFmtId="1" fontId="181" fillId="0" borderId="64" xfId="821" applyNumberFormat="1" applyFont="1" applyFill="1" applyBorder="1" applyAlignment="1">
      <alignment horizontal="center" vertical="center"/>
    </xf>
    <xf numFmtId="1" fontId="181" fillId="0" borderId="66" xfId="821" applyNumberFormat="1" applyFont="1" applyFill="1" applyBorder="1" applyAlignment="1">
      <alignment horizontal="center" vertical="center"/>
    </xf>
    <xf numFmtId="9" fontId="127" fillId="0" borderId="12" xfId="50" applyFont="1" applyBorder="1"/>
    <xf numFmtId="9" fontId="127" fillId="0" borderId="14" xfId="50" applyFont="1" applyBorder="1"/>
    <xf numFmtId="3" fontId="181" fillId="0" borderId="117" xfId="626" applyNumberFormat="1" applyFont="1" applyFill="1" applyBorder="1" applyAlignment="1">
      <alignment horizontal="right" vertical="center" indent="1"/>
    </xf>
    <xf numFmtId="3" fontId="181" fillId="0" borderId="124" xfId="626" applyNumberFormat="1" applyFont="1" applyFill="1" applyBorder="1" applyAlignment="1">
      <alignment horizontal="right" vertical="center" indent="1"/>
    </xf>
    <xf numFmtId="3" fontId="181" fillId="0" borderId="125" xfId="626" applyNumberFormat="1" applyFont="1" applyFill="1" applyBorder="1" applyAlignment="1">
      <alignment horizontal="right" vertical="center" indent="1"/>
    </xf>
    <xf numFmtId="3" fontId="181" fillId="0" borderId="118" xfId="626" applyNumberFormat="1" applyFont="1" applyFill="1" applyBorder="1" applyAlignment="1">
      <alignment horizontal="right" vertical="center" indent="1"/>
    </xf>
    <xf numFmtId="3" fontId="181" fillId="0" borderId="119" xfId="626" applyNumberFormat="1" applyFont="1" applyFill="1" applyBorder="1" applyAlignment="1">
      <alignment horizontal="right" vertical="center" indent="1"/>
    </xf>
    <xf numFmtId="0" fontId="181" fillId="0" borderId="126" xfId="629" applyFont="1" applyFill="1" applyBorder="1" applyAlignment="1">
      <alignment horizontal="center" vertical="center"/>
    </xf>
    <xf numFmtId="0" fontId="181" fillId="0" borderId="120" xfId="629" applyFont="1" applyFill="1" applyBorder="1" applyAlignment="1">
      <alignment horizontal="center" vertical="center"/>
    </xf>
    <xf numFmtId="0" fontId="181" fillId="0" borderId="116" xfId="629" applyFont="1" applyFill="1" applyBorder="1" applyAlignment="1">
      <alignment horizontal="center" vertical="center"/>
    </xf>
    <xf numFmtId="0" fontId="203" fillId="19" borderId="38" xfId="629" applyFont="1" applyFill="1" applyBorder="1" applyAlignment="1">
      <alignment horizontal="center" vertical="center"/>
    </xf>
    <xf numFmtId="3" fontId="181" fillId="0" borderId="123" xfId="626" applyNumberFormat="1" applyFont="1" applyFill="1" applyBorder="1" applyAlignment="1">
      <alignment horizontal="right" vertical="center" indent="1"/>
    </xf>
    <xf numFmtId="3" fontId="181" fillId="0" borderId="121" xfId="626" applyNumberFormat="1" applyFont="1" applyFill="1" applyBorder="1" applyAlignment="1">
      <alignment horizontal="right" vertical="center" indent="1"/>
    </xf>
    <xf numFmtId="3" fontId="181" fillId="0" borderId="122" xfId="626" applyNumberFormat="1" applyFont="1" applyFill="1" applyBorder="1" applyAlignment="1">
      <alignment horizontal="right" vertical="center" indent="1"/>
    </xf>
    <xf numFmtId="0" fontId="184" fillId="0" borderId="34" xfId="3799" applyFont="1" applyBorder="1" applyAlignment="1">
      <alignment horizontal="center" vertical="center" wrapText="1"/>
    </xf>
    <xf numFmtId="0" fontId="100" fillId="0" borderId="16" xfId="3799" applyFont="1" applyBorder="1" applyAlignment="1">
      <alignment vertical="center"/>
    </xf>
    <xf numFmtId="0" fontId="100" fillId="0" borderId="50" xfId="3799" applyFont="1" applyBorder="1" applyAlignment="1">
      <alignment vertical="center"/>
    </xf>
    <xf numFmtId="0" fontId="184" fillId="21" borderId="95" xfId="3799" applyFont="1" applyFill="1" applyBorder="1" applyAlignment="1">
      <alignment vertical="center"/>
    </xf>
    <xf numFmtId="0" fontId="96" fillId="0" borderId="0" xfId="4223" applyFont="1"/>
    <xf numFmtId="0" fontId="95" fillId="0" borderId="0" xfId="4223" applyFont="1"/>
    <xf numFmtId="0" fontId="102" fillId="0" borderId="0" xfId="4221" applyAlignment="1">
      <alignment horizontal="center" vertical="center"/>
    </xf>
    <xf numFmtId="0" fontId="0" fillId="0" borderId="0" xfId="0" applyFill="1" applyAlignment="1">
      <alignment vertical="center" wrapText="1"/>
    </xf>
    <xf numFmtId="0" fontId="151" fillId="0" borderId="0" xfId="59" applyFont="1" applyFill="1" applyAlignment="1">
      <alignment vertical="center"/>
    </xf>
    <xf numFmtId="0" fontId="184" fillId="0" borderId="0" xfId="4221" applyFont="1" applyFill="1" applyBorder="1" applyAlignment="1">
      <alignment horizontal="center" vertical="center" wrapText="1"/>
    </xf>
    <xf numFmtId="0" fontId="102" fillId="0" borderId="0" xfId="4221" applyAlignment="1">
      <alignment horizontal="center" vertical="center"/>
    </xf>
    <xf numFmtId="0" fontId="102" fillId="0" borderId="0" xfId="4221" applyFill="1" applyBorder="1" applyAlignment="1">
      <alignment horizontal="center"/>
    </xf>
    <xf numFmtId="3" fontId="188" fillId="0" borderId="0" xfId="47" applyNumberFormat="1" applyFont="1" applyFill="1" applyBorder="1" applyAlignment="1">
      <alignment horizontal="center" vertical="center"/>
    </xf>
    <xf numFmtId="1" fontId="210" fillId="0" borderId="0" xfId="45" applyNumberFormat="1" applyFont="1" applyFill="1" applyBorder="1" applyAlignment="1">
      <alignment horizontal="center" vertical="center" wrapText="1"/>
    </xf>
    <xf numFmtId="3" fontId="181" fillId="0" borderId="0" xfId="0" applyNumberFormat="1" applyFont="1" applyFill="1" applyBorder="1" applyAlignment="1">
      <alignment horizontal="center"/>
    </xf>
    <xf numFmtId="3" fontId="180" fillId="0" borderId="0" xfId="59" applyNumberFormat="1" applyFont="1" applyFill="1" applyBorder="1" applyAlignment="1">
      <alignment horizontal="center" vertical="center"/>
    </xf>
    <xf numFmtId="0" fontId="182" fillId="0" borderId="0" xfId="59" applyFont="1" applyFill="1" applyBorder="1" applyAlignment="1">
      <alignment vertical="center"/>
    </xf>
    <xf numFmtId="0" fontId="180" fillId="0" borderId="0" xfId="46" applyFont="1" applyFill="1" applyBorder="1" applyAlignment="1">
      <alignment horizontal="center" vertical="center"/>
    </xf>
    <xf numFmtId="3" fontId="148" fillId="0" borderId="58" xfId="59" applyNumberFormat="1" applyBorder="1" applyAlignment="1">
      <alignment horizontal="center" vertical="center"/>
    </xf>
    <xf numFmtId="1" fontId="180" fillId="0" borderId="0" xfId="45" applyNumberFormat="1" applyFont="1" applyFill="1" applyBorder="1" applyAlignment="1">
      <alignment horizontal="center" vertical="center" wrapText="1"/>
    </xf>
    <xf numFmtId="0" fontId="148" fillId="0" borderId="0" xfId="59" applyFill="1" applyAlignment="1">
      <alignment horizontal="center" vertical="center"/>
    </xf>
    <xf numFmtId="9" fontId="148" fillId="0" borderId="0" xfId="50" applyFill="1" applyBorder="1" applyAlignment="1">
      <alignment horizontal="center" vertical="center"/>
    </xf>
    <xf numFmtId="3" fontId="151" fillId="0" borderId="0" xfId="59" applyNumberFormat="1" applyFont="1" applyFill="1" applyBorder="1" applyAlignment="1">
      <alignment horizontal="center" vertical="center"/>
    </xf>
    <xf numFmtId="0" fontId="148" fillId="0" borderId="0" xfId="59" applyFill="1" applyAlignment="1">
      <alignment vertical="center"/>
    </xf>
    <xf numFmtId="9" fontId="148" fillId="0" borderId="0" xfId="50" applyBorder="1" applyAlignment="1">
      <alignment horizontal="center" vertical="center"/>
    </xf>
    <xf numFmtId="9" fontId="151" fillId="0" borderId="0" xfId="50" applyFont="1" applyFill="1" applyBorder="1" applyAlignment="1">
      <alignment horizontal="center" vertical="center"/>
    </xf>
    <xf numFmtId="3" fontId="148" fillId="0" borderId="0" xfId="59" applyNumberFormat="1" applyFill="1" applyBorder="1" applyAlignment="1">
      <alignment horizontal="center" vertical="center"/>
    </xf>
    <xf numFmtId="0" fontId="193" fillId="0" borderId="0" xfId="45" applyFont="1" applyFill="1" applyBorder="1" applyAlignment="1">
      <alignment horizontal="right" vertical="center" wrapText="1"/>
    </xf>
    <xf numFmtId="3" fontId="148" fillId="0" borderId="0" xfId="59" applyNumberFormat="1" applyFill="1" applyBorder="1" applyAlignment="1">
      <alignment vertical="center"/>
    </xf>
    <xf numFmtId="0" fontId="148" fillId="0" borderId="0" xfId="59" applyFill="1" applyBorder="1" applyAlignment="1">
      <alignment horizontal="center" vertical="center"/>
    </xf>
    <xf numFmtId="0" fontId="148" fillId="0" borderId="0" xfId="59" applyAlignment="1">
      <alignment vertical="center"/>
    </xf>
    <xf numFmtId="3" fontId="148" fillId="0" borderId="0" xfId="59" applyNumberFormat="1" applyAlignment="1">
      <alignment vertical="center"/>
    </xf>
    <xf numFmtId="0" fontId="152" fillId="0" borderId="0" xfId="59" applyFont="1" applyFill="1" applyBorder="1" applyAlignment="1">
      <alignment vertical="center"/>
    </xf>
    <xf numFmtId="0" fontId="150" fillId="0" borderId="0" xfId="59" applyFont="1" applyFill="1" applyBorder="1" applyAlignment="1">
      <alignment vertical="center" wrapText="1"/>
    </xf>
    <xf numFmtId="0" fontId="152" fillId="0" borderId="0" xfId="59" applyFont="1" applyFill="1" applyBorder="1" applyAlignment="1">
      <alignment horizontal="center" vertical="center"/>
    </xf>
    <xf numFmtId="0" fontId="151" fillId="0" borderId="0" xfId="59" applyFont="1" applyAlignment="1">
      <alignment vertical="center"/>
    </xf>
    <xf numFmtId="0" fontId="182" fillId="0" borderId="0" xfId="59" applyFont="1"/>
    <xf numFmtId="0" fontId="182" fillId="0" borderId="0" xfId="59" applyFont="1" applyBorder="1" applyAlignment="1">
      <alignment vertical="center"/>
    </xf>
    <xf numFmtId="0" fontId="182" fillId="0" borderId="0" xfId="59" applyFont="1" applyAlignment="1">
      <alignment vertical="center"/>
    </xf>
    <xf numFmtId="0" fontId="181" fillId="0" borderId="0" xfId="46" applyFont="1" applyFill="1" applyBorder="1" applyAlignment="1">
      <alignment horizontal="left" vertical="center"/>
    </xf>
    <xf numFmtId="0" fontId="181" fillId="0" borderId="0" xfId="59" applyFont="1" applyFill="1" applyBorder="1" applyAlignment="1">
      <alignment horizontal="center" vertical="center"/>
    </xf>
    <xf numFmtId="0" fontId="192" fillId="0" borderId="0" xfId="59" applyFont="1" applyAlignment="1">
      <alignment vertical="center"/>
    </xf>
    <xf numFmtId="0" fontId="192" fillId="0" borderId="0" xfId="59" applyFont="1" applyAlignment="1">
      <alignment horizontal="left" vertical="center"/>
    </xf>
    <xf numFmtId="0" fontId="183" fillId="0" borderId="0" xfId="59" applyFont="1" applyAlignment="1">
      <alignment vertical="center"/>
    </xf>
    <xf numFmtId="0" fontId="150" fillId="0" borderId="0" xfId="59" applyFont="1" applyBorder="1" applyAlignment="1">
      <alignment vertical="center"/>
    </xf>
    <xf numFmtId="0" fontId="150" fillId="0" borderId="0" xfId="0" applyFont="1" applyAlignment="1"/>
    <xf numFmtId="0" fontId="155" fillId="18" borderId="95" xfId="0" applyFont="1" applyFill="1" applyBorder="1" applyAlignment="1">
      <alignment wrapText="1"/>
    </xf>
    <xf numFmtId="0" fontId="173" fillId="0" borderId="0" xfId="32" applyFill="1" applyAlignment="1" applyProtection="1">
      <alignment horizontal="center" vertical="center"/>
    </xf>
    <xf numFmtId="0" fontId="208" fillId="0" borderId="0" xfId="7206" applyFont="1" applyAlignment="1"/>
    <xf numFmtId="0" fontId="91" fillId="0" borderId="0" xfId="7206"/>
    <xf numFmtId="0" fontId="91" fillId="0" borderId="0" xfId="7206" applyAlignment="1">
      <alignment horizontal="center"/>
    </xf>
    <xf numFmtId="0" fontId="205" fillId="0" borderId="0" xfId="7206" applyFont="1"/>
    <xf numFmtId="0" fontId="216" fillId="0" borderId="0" xfId="7206" applyFont="1" applyAlignment="1">
      <alignment horizontal="center"/>
    </xf>
    <xf numFmtId="1" fontId="182" fillId="0" borderId="0" xfId="3940" applyNumberFormat="1" applyFont="1" applyFill="1" applyBorder="1" applyAlignment="1">
      <alignment horizontal="center" vertical="center"/>
    </xf>
    <xf numFmtId="165" fontId="182" fillId="0" borderId="0" xfId="3940" applyFont="1" applyFill="1" applyBorder="1" applyAlignment="1">
      <alignment horizontal="left" vertical="center" wrapText="1" shrinkToFit="1"/>
    </xf>
    <xf numFmtId="3" fontId="182" fillId="0" borderId="0" xfId="7209" applyNumberFormat="1" applyFont="1" applyFill="1" applyBorder="1" applyAlignment="1">
      <alignment horizontal="center" vertical="center" wrapText="1"/>
    </xf>
    <xf numFmtId="1" fontId="182" fillId="0" borderId="0" xfId="7209" applyNumberFormat="1" applyFont="1" applyFill="1" applyBorder="1" applyAlignment="1">
      <alignment horizontal="center" vertical="center" wrapText="1"/>
    </xf>
    <xf numFmtId="3" fontId="151" fillId="0" borderId="0" xfId="7208" applyNumberFormat="1" applyFont="1" applyFill="1" applyBorder="1" applyAlignment="1">
      <alignment horizontal="center" vertical="center"/>
    </xf>
    <xf numFmtId="1" fontId="189" fillId="0" borderId="0" xfId="7209" applyNumberFormat="1" applyFont="1" applyFill="1" applyBorder="1" applyAlignment="1">
      <alignment horizontal="center" vertical="center"/>
    </xf>
    <xf numFmtId="165" fontId="189" fillId="0" borderId="0" xfId="7209" applyFont="1" applyFill="1" applyBorder="1" applyAlignment="1">
      <alignment horizontal="left" vertical="center"/>
    </xf>
    <xf numFmtId="3" fontId="189" fillId="0" borderId="0" xfId="7209" applyNumberFormat="1" applyFont="1" applyFill="1" applyBorder="1" applyAlignment="1">
      <alignment horizontal="center" vertical="center"/>
    </xf>
    <xf numFmtId="0" fontId="211" fillId="0" borderId="0" xfId="7210" applyFont="1" applyAlignment="1">
      <alignment horizontal="center" vertical="center" wrapText="1"/>
    </xf>
    <xf numFmtId="0" fontId="90" fillId="0" borderId="0" xfId="7210" applyAlignment="1">
      <alignment horizontal="center"/>
    </xf>
    <xf numFmtId="0" fontId="90" fillId="0" borderId="0" xfId="7210"/>
    <xf numFmtId="0" fontId="148" fillId="0" borderId="0" xfId="2237"/>
    <xf numFmtId="0" fontId="148" fillId="0" borderId="0" xfId="2237" applyAlignment="1">
      <alignment horizontal="center"/>
    </xf>
    <xf numFmtId="0" fontId="211" fillId="0" borderId="0" xfId="7211" applyFont="1" applyAlignment="1">
      <alignment horizontal="left" vertical="center" wrapText="1"/>
    </xf>
    <xf numFmtId="0" fontId="89" fillId="0" borderId="0" xfId="7211"/>
    <xf numFmtId="0" fontId="89" fillId="0" borderId="0" xfId="7211" applyAlignment="1">
      <alignment horizontal="center"/>
    </xf>
    <xf numFmtId="0" fontId="184" fillId="0" borderId="0" xfId="50" applyNumberFormat="1" applyFont="1" applyFill="1" applyBorder="1" applyAlignment="1">
      <alignment horizontal="center"/>
    </xf>
    <xf numFmtId="0" fontId="89" fillId="0" borderId="0" xfId="7214"/>
    <xf numFmtId="0" fontId="211" fillId="0" borderId="0" xfId="7214" applyFont="1"/>
    <xf numFmtId="0" fontId="211" fillId="0" borderId="0" xfId="7214" applyFont="1" applyAlignment="1">
      <alignment horizontal="justify" vertical="center"/>
    </xf>
    <xf numFmtId="0" fontId="89" fillId="0" borderId="0" xfId="7214" applyAlignment="1">
      <alignment horizontal="center"/>
    </xf>
    <xf numFmtId="0" fontId="89" fillId="0" borderId="0" xfId="7211" applyFont="1" applyAlignment="1">
      <alignment horizontal="center"/>
    </xf>
    <xf numFmtId="3" fontId="148" fillId="0" borderId="0" xfId="59" applyNumberFormat="1" applyAlignment="1">
      <alignment horizontal="center" vertical="center"/>
    </xf>
    <xf numFmtId="0" fontId="193" fillId="0" borderId="0" xfId="45" applyFont="1" applyFill="1" applyBorder="1" applyAlignment="1">
      <alignment horizontal="center" vertical="center" wrapText="1"/>
    </xf>
    <xf numFmtId="0" fontId="88" fillId="0" borderId="0" xfId="4220" applyFont="1" applyAlignment="1">
      <alignment horizontal="center"/>
    </xf>
    <xf numFmtId="0" fontId="88" fillId="0" borderId="0" xfId="4220" applyFont="1"/>
    <xf numFmtId="0" fontId="181" fillId="0" borderId="0" xfId="7215" applyFont="1" applyFill="1" applyBorder="1" applyAlignment="1">
      <alignment vertical="center" wrapText="1"/>
    </xf>
    <xf numFmtId="0" fontId="181" fillId="0" borderId="0" xfId="7215" applyFont="1" applyFill="1" applyBorder="1" applyAlignment="1">
      <alignment horizontal="left" vertical="center" wrapText="1"/>
    </xf>
    <xf numFmtId="0" fontId="181" fillId="18" borderId="0" xfId="7215" applyFont="1" applyFill="1" applyBorder="1" applyAlignment="1">
      <alignment horizontal="center" vertical="center" wrapText="1"/>
    </xf>
    <xf numFmtId="0" fontId="181" fillId="0" borderId="0" xfId="7215" applyFont="1" applyFill="1" applyBorder="1" applyAlignment="1">
      <alignment horizontal="center" vertical="center" wrapText="1"/>
    </xf>
    <xf numFmtId="0" fontId="180" fillId="0" borderId="0" xfId="7215" applyFont="1" applyFill="1" applyBorder="1" applyAlignment="1">
      <alignment vertical="center" wrapText="1"/>
    </xf>
    <xf numFmtId="1" fontId="126" fillId="0" borderId="0" xfId="631" applyNumberFormat="1"/>
    <xf numFmtId="0" fontId="181" fillId="0" borderId="0" xfId="7216" applyFont="1" applyFill="1" applyBorder="1" applyAlignment="1">
      <alignment vertical="center" wrapText="1"/>
    </xf>
    <xf numFmtId="0" fontId="181" fillId="0" borderId="0" xfId="7216" applyFont="1" applyFill="1" applyBorder="1" applyAlignment="1">
      <alignment horizontal="left" vertical="center" wrapText="1"/>
    </xf>
    <xf numFmtId="0" fontId="181" fillId="0" borderId="0" xfId="7216" applyFont="1" applyFill="1" applyBorder="1" applyAlignment="1">
      <alignment horizontal="center" vertical="center" wrapText="1"/>
    </xf>
    <xf numFmtId="0" fontId="180" fillId="0" borderId="0" xfId="7216" applyFont="1" applyFill="1" applyBorder="1" applyAlignment="1">
      <alignment vertical="center" wrapText="1"/>
    </xf>
    <xf numFmtId="0" fontId="148" fillId="0" borderId="0" xfId="59" applyAlignment="1">
      <alignment horizontal="left" vertical="center"/>
    </xf>
    <xf numFmtId="0" fontId="182" fillId="0" borderId="0" xfId="0" applyFont="1" applyAlignment="1">
      <alignment horizontal="left" vertical="center"/>
    </xf>
    <xf numFmtId="0" fontId="182" fillId="0" borderId="25" xfId="0" applyFont="1" applyBorder="1" applyAlignment="1">
      <alignment vertical="center" wrapText="1"/>
    </xf>
    <xf numFmtId="178" fontId="237" fillId="0" borderId="0" xfId="0" applyNumberFormat="1" applyFont="1" applyFill="1" applyBorder="1" applyAlignment="1">
      <alignment vertical="center" wrapText="1"/>
    </xf>
    <xf numFmtId="0" fontId="211" fillId="0" borderId="0" xfId="7217" applyFont="1" applyAlignment="1">
      <alignment horizontal="left" vertical="center" wrapText="1"/>
    </xf>
    <xf numFmtId="0" fontId="85" fillId="0" borderId="0" xfId="7217"/>
    <xf numFmtId="0" fontId="85" fillId="0" borderId="0" xfId="7217" applyAlignment="1">
      <alignment horizontal="center"/>
    </xf>
    <xf numFmtId="0" fontId="85" fillId="0" borderId="0" xfId="7218"/>
    <xf numFmtId="0" fontId="85" fillId="0" borderId="0" xfId="7218" applyFont="1"/>
    <xf numFmtId="0" fontId="184" fillId="0" borderId="0" xfId="7218" applyFont="1" applyFill="1" applyBorder="1" applyAlignment="1">
      <alignment horizontal="center"/>
    </xf>
    <xf numFmtId="0" fontId="85" fillId="0" borderId="0" xfId="7218" applyFill="1" applyBorder="1"/>
    <xf numFmtId="0" fontId="184" fillId="0" borderId="0" xfId="7218" applyFont="1" applyBorder="1" applyAlignment="1">
      <alignment horizontal="center"/>
    </xf>
    <xf numFmtId="0" fontId="211" fillId="0" borderId="0" xfId="7218" applyFont="1" applyAlignment="1">
      <alignment horizontal="left" vertical="center" wrapText="1"/>
    </xf>
    <xf numFmtId="0" fontId="173" fillId="0" borderId="0" xfId="32" applyAlignment="1" applyProtection="1"/>
    <xf numFmtId="0" fontId="254" fillId="0" borderId="0" xfId="7220">
      <alignment vertical="top" wrapText="1"/>
    </xf>
    <xf numFmtId="0" fontId="254" fillId="0" borderId="0" xfId="7220" applyFill="1" applyBorder="1">
      <alignment vertical="top" wrapText="1"/>
    </xf>
    <xf numFmtId="0" fontId="180" fillId="0" borderId="0" xfId="59" applyFont="1" applyBorder="1" applyAlignment="1">
      <alignment vertical="center"/>
    </xf>
    <xf numFmtId="0" fontId="257" fillId="0" borderId="0" xfId="7221" applyFont="1"/>
    <xf numFmtId="0" fontId="231" fillId="0" borderId="0" xfId="7221" applyFont="1"/>
    <xf numFmtId="0" fontId="259" fillId="0" borderId="0" xfId="221" applyFont="1" applyAlignment="1">
      <alignment vertical="center"/>
    </xf>
    <xf numFmtId="49" fontId="260" fillId="0" borderId="0" xfId="221" applyNumberFormat="1" applyFont="1" applyFill="1" applyBorder="1" applyAlignment="1">
      <alignment horizontal="center" vertical="center"/>
    </xf>
    <xf numFmtId="0" fontId="260" fillId="0" borderId="0" xfId="221" applyFont="1" applyBorder="1" applyAlignment="1">
      <alignment horizontal="center" vertical="center"/>
    </xf>
    <xf numFmtId="3" fontId="260" fillId="0" borderId="0" xfId="221" applyNumberFormat="1" applyFont="1" applyBorder="1" applyAlignment="1">
      <alignment horizontal="right" vertical="center" indent="2"/>
    </xf>
    <xf numFmtId="0" fontId="188" fillId="0" borderId="0" xfId="7221" applyFont="1"/>
    <xf numFmtId="0" fontId="258" fillId="0" borderId="0" xfId="7221" applyFont="1" applyBorder="1"/>
    <xf numFmtId="0" fontId="257" fillId="0" borderId="0" xfId="7221" applyFont="1" applyBorder="1"/>
    <xf numFmtId="0" fontId="261" fillId="0" borderId="0" xfId="221" applyFont="1" applyBorder="1" applyAlignment="1">
      <alignment vertical="center"/>
    </xf>
    <xf numFmtId="0" fontId="260" fillId="0" borderId="0" xfId="221" applyFont="1" applyBorder="1" applyAlignment="1">
      <alignment vertical="center"/>
    </xf>
    <xf numFmtId="0" fontId="258" fillId="0" borderId="0" xfId="7221" applyFont="1"/>
    <xf numFmtId="0" fontId="262" fillId="0" borderId="0" xfId="7221" applyFont="1" applyBorder="1" applyAlignment="1">
      <alignment horizontal="justify" wrapText="1"/>
    </xf>
    <xf numFmtId="0" fontId="173" fillId="0" borderId="0" xfId="32" applyAlignment="1" applyProtection="1">
      <alignment vertical="center"/>
    </xf>
    <xf numFmtId="0" fontId="188" fillId="0" borderId="0" xfId="7221" applyFont="1" applyAlignment="1">
      <alignment horizontal="left"/>
    </xf>
    <xf numFmtId="0" fontId="257" fillId="0" borderId="0" xfId="7221" applyFont="1" applyAlignment="1">
      <alignment horizontal="left"/>
    </xf>
    <xf numFmtId="0" fontId="83" fillId="0" borderId="0" xfId="7223"/>
    <xf numFmtId="0" fontId="83" fillId="0" borderId="0" xfId="7223" applyBorder="1" applyAlignment="1">
      <alignment horizontal="center"/>
    </xf>
    <xf numFmtId="0" fontId="83" fillId="0" borderId="0" xfId="7223" applyBorder="1"/>
    <xf numFmtId="0" fontId="83" fillId="0" borderId="0" xfId="7223" applyFill="1" applyBorder="1" applyAlignment="1">
      <alignment horizontal="center"/>
    </xf>
    <xf numFmtId="0" fontId="83" fillId="0" borderId="0" xfId="7223" applyAlignment="1">
      <alignment horizontal="center"/>
    </xf>
    <xf numFmtId="0" fontId="265" fillId="0" borderId="0" xfId="7223" applyFont="1" applyAlignment="1">
      <alignment horizontal="center" wrapText="1"/>
    </xf>
    <xf numFmtId="0" fontId="265" fillId="0" borderId="0" xfId="7223" applyFont="1" applyAlignment="1">
      <alignment wrapText="1"/>
    </xf>
    <xf numFmtId="0" fontId="265" fillId="0" borderId="0" xfId="7223" applyFont="1" applyAlignment="1"/>
    <xf numFmtId="0" fontId="83" fillId="0" borderId="0" xfId="7223" applyAlignment="1"/>
    <xf numFmtId="0" fontId="83" fillId="0" borderId="0" xfId="7223" applyAlignment="1">
      <alignment wrapText="1"/>
    </xf>
    <xf numFmtId="0" fontId="83" fillId="0" borderId="0" xfId="7223" applyBorder="1" applyAlignment="1">
      <alignment vertical="center" wrapText="1"/>
    </xf>
    <xf numFmtId="0" fontId="83" fillId="0" borderId="0" xfId="7223" applyBorder="1" applyAlignment="1">
      <alignment horizontal="left"/>
    </xf>
    <xf numFmtId="0" fontId="83" fillId="0" borderId="0" xfId="7223" applyAlignment="1">
      <alignment horizontal="left"/>
    </xf>
    <xf numFmtId="0" fontId="83" fillId="0" borderId="0" xfId="7223" applyFont="1" applyAlignment="1">
      <alignment wrapText="1"/>
    </xf>
    <xf numFmtId="0" fontId="83" fillId="0" borderId="0" xfId="7223" applyFont="1" applyBorder="1" applyAlignment="1">
      <alignment horizontal="center"/>
    </xf>
    <xf numFmtId="0" fontId="83" fillId="0" borderId="0" xfId="7223" applyFont="1"/>
    <xf numFmtId="0" fontId="83" fillId="0" borderId="0" xfId="7223" applyFont="1" applyBorder="1" applyAlignment="1">
      <alignment wrapText="1"/>
    </xf>
    <xf numFmtId="0" fontId="83" fillId="0" borderId="0" xfId="7223" applyFont="1" applyAlignment="1"/>
    <xf numFmtId="0" fontId="83" fillId="0" borderId="0" xfId="7223" applyFont="1" applyBorder="1" applyAlignment="1">
      <alignment vertical="center" wrapText="1"/>
    </xf>
    <xf numFmtId="0" fontId="83" fillId="0" borderId="0" xfId="7223" applyFont="1" applyBorder="1" applyAlignment="1">
      <alignment vertical="top" wrapText="1"/>
    </xf>
    <xf numFmtId="0" fontId="83" fillId="0" borderId="0" xfId="7223" applyFont="1" applyBorder="1"/>
    <xf numFmtId="0" fontId="184" fillId="0" borderId="0" xfId="7223" applyFont="1" applyAlignment="1">
      <alignment wrapText="1"/>
    </xf>
    <xf numFmtId="0" fontId="83" fillId="0" borderId="0" xfId="7223" applyFont="1" applyBorder="1" applyAlignment="1"/>
    <xf numFmtId="0" fontId="241" fillId="0" borderId="0" xfId="7223" applyFont="1" applyBorder="1" applyAlignment="1">
      <alignment vertical="center" wrapText="1"/>
    </xf>
    <xf numFmtId="0" fontId="265" fillId="0" borderId="0" xfId="7223" applyFont="1" applyAlignment="1">
      <alignment horizontal="center"/>
    </xf>
    <xf numFmtId="0" fontId="184" fillId="0" borderId="0" xfId="7223" applyFont="1" applyAlignment="1">
      <alignment horizontal="center"/>
    </xf>
    <xf numFmtId="0" fontId="83" fillId="0" borderId="0" xfId="7223" applyAlignment="1">
      <alignment vertical="justify" wrapText="1"/>
    </xf>
    <xf numFmtId="3" fontId="83" fillId="0" borderId="0" xfId="7223" applyNumberFormat="1" applyAlignment="1">
      <alignment horizontal="center"/>
    </xf>
    <xf numFmtId="0" fontId="184" fillId="0" borderId="0" xfId="7223" applyFont="1"/>
    <xf numFmtId="0" fontId="83" fillId="0" borderId="0" xfId="7223" applyAlignment="1">
      <alignment vertical="center" wrapText="1"/>
    </xf>
    <xf numFmtId="0" fontId="0" fillId="0" borderId="0" xfId="0" applyBorder="1"/>
    <xf numFmtId="0" fontId="181" fillId="0" borderId="0" xfId="0" applyFont="1" applyBorder="1" applyAlignment="1">
      <alignment vertical="center"/>
    </xf>
    <xf numFmtId="0" fontId="181" fillId="0" borderId="0" xfId="0" applyFont="1" applyBorder="1" applyAlignment="1">
      <alignment horizontal="left" vertical="center"/>
    </xf>
    <xf numFmtId="0" fontId="181" fillId="0" borderId="0" xfId="0" applyFont="1" applyFill="1" applyBorder="1" applyAlignment="1">
      <alignment horizontal="right" vertical="center" indent="1"/>
    </xf>
    <xf numFmtId="0" fontId="180" fillId="0" borderId="0" xfId="0" applyFont="1" applyBorder="1" applyAlignment="1">
      <alignment vertical="center"/>
    </xf>
    <xf numFmtId="0" fontId="180" fillId="0" borderId="0" xfId="0" applyFont="1" applyBorder="1"/>
    <xf numFmtId="0" fontId="205" fillId="0" borderId="0" xfId="7223" applyFont="1" applyAlignment="1">
      <alignment vertical="center" wrapText="1"/>
    </xf>
    <xf numFmtId="0" fontId="266" fillId="0" borderId="0" xfId="7223" applyFont="1"/>
    <xf numFmtId="0" fontId="266" fillId="0" borderId="0" xfId="7223" applyFont="1" applyBorder="1"/>
    <xf numFmtId="0" fontId="83" fillId="18" borderId="0" xfId="7223" applyFill="1"/>
    <xf numFmtId="3" fontId="83" fillId="0" borderId="0" xfId="7223" applyNumberFormat="1"/>
    <xf numFmtId="0" fontId="83" fillId="0" borderId="0" xfId="7223" applyFill="1"/>
    <xf numFmtId="0" fontId="267" fillId="0" borderId="0" xfId="7223" applyFont="1" applyFill="1" applyBorder="1" applyAlignment="1">
      <alignment horizontal="center"/>
    </xf>
    <xf numFmtId="0" fontId="83" fillId="0" borderId="0" xfId="7223" applyFill="1" applyBorder="1"/>
    <xf numFmtId="3" fontId="203" fillId="0" borderId="0" xfId="48" applyNumberFormat="1" applyFont="1" applyFill="1" applyBorder="1" applyAlignment="1">
      <alignment horizontal="center" wrapText="1"/>
    </xf>
    <xf numFmtId="0" fontId="83" fillId="0" borderId="0" xfId="7223" applyFill="1" applyAlignment="1">
      <alignment horizontal="center"/>
    </xf>
    <xf numFmtId="0" fontId="185" fillId="0" borderId="0" xfId="7223" applyFont="1" applyFill="1"/>
    <xf numFmtId="0" fontId="180" fillId="0" borderId="0" xfId="59" applyFont="1" applyFill="1" applyBorder="1" applyAlignment="1">
      <alignment vertical="center"/>
    </xf>
    <xf numFmtId="0" fontId="173" fillId="0" borderId="0" xfId="32" applyFill="1" applyAlignment="1" applyProtection="1"/>
    <xf numFmtId="0" fontId="217" fillId="32" borderId="137" xfId="367" applyFont="1" applyFill="1" applyBorder="1" applyAlignment="1">
      <alignment horizontal="center" vertical="center"/>
    </xf>
    <xf numFmtId="0" fontId="257" fillId="0" borderId="0" xfId="7226" applyFont="1"/>
    <xf numFmtId="0" fontId="264" fillId="0" borderId="0" xfId="59" applyFont="1" applyAlignment="1">
      <alignment horizontal="center"/>
    </xf>
    <xf numFmtId="0" fontId="257" fillId="0" borderId="0" xfId="7226" applyFont="1" applyAlignment="1">
      <alignment horizontal="left" vertical="center" indent="1"/>
    </xf>
    <xf numFmtId="0" fontId="257" fillId="19" borderId="0" xfId="7226" applyFont="1" applyFill="1" applyAlignment="1">
      <alignment horizontal="left" vertical="center" indent="1"/>
    </xf>
    <xf numFmtId="0" fontId="155" fillId="0" borderId="0" xfId="59" applyFont="1" applyBorder="1" applyAlignment="1">
      <alignment horizontal="left" vertical="center"/>
    </xf>
    <xf numFmtId="0" fontId="270" fillId="0" borderId="0" xfId="59" applyFont="1" applyBorder="1" applyAlignment="1">
      <alignment horizontal="left" vertical="center"/>
    </xf>
    <xf numFmtId="0" fontId="231" fillId="0" borderId="0" xfId="7226" applyFont="1"/>
    <xf numFmtId="0" fontId="185" fillId="0" borderId="0" xfId="7230" applyFont="1" applyFill="1" applyBorder="1" applyAlignment="1">
      <alignment vertical="center"/>
    </xf>
    <xf numFmtId="0" fontId="80" fillId="0" borderId="0" xfId="820" applyFont="1" applyAlignment="1">
      <alignment horizontal="center" vertical="center"/>
    </xf>
    <xf numFmtId="0" fontId="194" fillId="0" borderId="0" xfId="367" applyFont="1" applyAlignment="1">
      <alignment horizontal="left" vertical="center"/>
    </xf>
    <xf numFmtId="0" fontId="80" fillId="0" borderId="0" xfId="820" applyFont="1"/>
    <xf numFmtId="0" fontId="78" fillId="0" borderId="0" xfId="7240"/>
    <xf numFmtId="9" fontId="180" fillId="0" borderId="84" xfId="50" applyFont="1" applyFill="1" applyBorder="1" applyAlignment="1">
      <alignment horizontal="center" vertical="center"/>
    </xf>
    <xf numFmtId="0" fontId="257" fillId="0" borderId="0" xfId="7251" applyFont="1"/>
    <xf numFmtId="0" fontId="263" fillId="0" borderId="0" xfId="7251" applyFont="1"/>
    <xf numFmtId="0" fontId="272" fillId="0" borderId="0" xfId="7251" applyFont="1" applyBorder="1" applyAlignment="1">
      <alignment vertical="center" wrapText="1" readingOrder="1"/>
    </xf>
    <xf numFmtId="0" fontId="273" fillId="0" borderId="0" xfId="7251" applyFont="1" applyAlignment="1">
      <alignment horizontal="left" vertical="center" readingOrder="1"/>
    </xf>
    <xf numFmtId="0" fontId="272" fillId="0" borderId="0" xfId="7251" applyFont="1" applyAlignment="1">
      <alignment vertical="center" wrapText="1" readingOrder="1"/>
    </xf>
    <xf numFmtId="0" fontId="273" fillId="0" borderId="0" xfId="7251" applyFont="1" applyAlignment="1">
      <alignment vertical="center" readingOrder="1"/>
    </xf>
    <xf numFmtId="0" fontId="231" fillId="0" borderId="0" xfId="7251" applyFont="1"/>
    <xf numFmtId="0" fontId="191" fillId="0" borderId="0" xfId="7251" applyFont="1" applyAlignment="1">
      <alignment vertical="center"/>
    </xf>
    <xf numFmtId="0" fontId="188" fillId="0" borderId="0" xfId="7251" applyFont="1"/>
    <xf numFmtId="0" fontId="191" fillId="0" borderId="0" xfId="7251" applyFont="1" applyAlignment="1">
      <alignment horizontal="center" vertical="center" wrapText="1"/>
    </xf>
    <xf numFmtId="0" fontId="268" fillId="19" borderId="136" xfId="7251" applyFont="1" applyFill="1" applyBorder="1" applyAlignment="1">
      <alignment horizontal="center" vertical="center"/>
    </xf>
    <xf numFmtId="0" fontId="268" fillId="19" borderId="136" xfId="7251" applyFont="1" applyFill="1" applyBorder="1" applyAlignment="1">
      <alignment horizontal="center" vertical="center" wrapText="1"/>
    </xf>
    <xf numFmtId="0" fontId="268" fillId="0" borderId="136" xfId="7251" applyFont="1" applyBorder="1" applyAlignment="1">
      <alignment horizontal="center" vertical="center" wrapText="1" readingOrder="1"/>
    </xf>
    <xf numFmtId="0" fontId="245" fillId="0" borderId="136" xfId="7251" applyFont="1" applyBorder="1" applyAlignment="1">
      <alignment horizontal="center" vertical="center"/>
    </xf>
    <xf numFmtId="3" fontId="245" fillId="0" borderId="136" xfId="7251" applyNumberFormat="1" applyFont="1" applyBorder="1" applyAlignment="1">
      <alignment horizontal="center" vertical="center" wrapText="1"/>
    </xf>
    <xf numFmtId="0" fontId="268" fillId="0" borderId="136" xfId="7251" applyFont="1" applyFill="1" applyBorder="1" applyAlignment="1">
      <alignment horizontal="center" vertical="center" wrapText="1" readingOrder="1"/>
    </xf>
    <xf numFmtId="0" fontId="274" fillId="0" borderId="136" xfId="7251" applyFont="1" applyFill="1" applyBorder="1" applyAlignment="1">
      <alignment horizontal="center" vertical="center" wrapText="1"/>
    </xf>
    <xf numFmtId="0" fontId="245" fillId="0" borderId="136" xfId="7251" applyFont="1" applyFill="1" applyBorder="1" applyAlignment="1">
      <alignment horizontal="center" vertical="center"/>
    </xf>
    <xf numFmtId="3" fontId="245" fillId="0" borderId="136" xfId="7251" applyNumberFormat="1" applyFont="1" applyFill="1" applyBorder="1" applyAlignment="1">
      <alignment horizontal="center" vertical="center" wrapText="1"/>
    </xf>
    <xf numFmtId="0" fontId="248" fillId="19" borderId="152" xfId="7251" applyFont="1" applyFill="1" applyBorder="1" applyAlignment="1">
      <alignment vertical="center" wrapText="1" readingOrder="1"/>
    </xf>
    <xf numFmtId="0" fontId="245" fillId="19" borderId="156" xfId="7251" applyFont="1" applyFill="1" applyBorder="1" applyAlignment="1">
      <alignment horizontal="center" vertical="center"/>
    </xf>
    <xf numFmtId="0" fontId="275" fillId="0" borderId="95" xfId="7251" applyFont="1" applyBorder="1" applyAlignment="1">
      <alignment vertical="center" wrapText="1" readingOrder="1"/>
    </xf>
    <xf numFmtId="0" fontId="275" fillId="0" borderId="0" xfId="7251" applyFont="1" applyBorder="1" applyAlignment="1">
      <alignment vertical="center" wrapText="1" readingOrder="1"/>
    </xf>
    <xf numFmtId="0" fontId="268" fillId="0" borderId="0" xfId="7251" applyFont="1" applyBorder="1" applyAlignment="1">
      <alignment vertical="center" wrapText="1" readingOrder="1"/>
    </xf>
    <xf numFmtId="0" fontId="276" fillId="0" borderId="0" xfId="7251" applyFont="1" applyAlignment="1">
      <alignment horizontal="left" vertical="center" readingOrder="1"/>
    </xf>
    <xf numFmtId="0" fontId="275" fillId="0" borderId="0" xfId="7251" applyFont="1" applyAlignment="1">
      <alignment vertical="center" wrapText="1" readingOrder="1"/>
    </xf>
    <xf numFmtId="0" fontId="277" fillId="0" borderId="0" xfId="7251" applyFont="1"/>
    <xf numFmtId="0" fontId="245" fillId="19" borderId="156" xfId="7251" applyFont="1" applyFill="1" applyBorder="1" applyAlignment="1">
      <alignment horizontal="center" vertical="center" wrapText="1"/>
    </xf>
    <xf numFmtId="0" fontId="268" fillId="0" borderId="156" xfId="7251" applyFont="1" applyBorder="1" applyAlignment="1">
      <alignment horizontal="center" vertical="center" wrapText="1" readingOrder="1"/>
    </xf>
    <xf numFmtId="0" fontId="274" fillId="0" borderId="156" xfId="7251" applyFont="1" applyBorder="1" applyAlignment="1">
      <alignment horizontal="center" vertical="center" wrapText="1"/>
    </xf>
    <xf numFmtId="0" fontId="245" fillId="0" borderId="156" xfId="7251" applyFont="1" applyBorder="1" applyAlignment="1">
      <alignment horizontal="center" vertical="center"/>
    </xf>
    <xf numFmtId="3" fontId="245" fillId="0" borderId="156" xfId="7251" applyNumberFormat="1" applyFont="1" applyBorder="1" applyAlignment="1">
      <alignment horizontal="center" vertical="center" wrapText="1" readingOrder="1"/>
    </xf>
    <xf numFmtId="0" fontId="245" fillId="0" borderId="156" xfId="7251" applyFont="1" applyBorder="1" applyAlignment="1">
      <alignment vertical="center"/>
    </xf>
    <xf numFmtId="0" fontId="217" fillId="32" borderId="105" xfId="367" applyFont="1" applyFill="1" applyBorder="1" applyAlignment="1">
      <alignment horizontal="center" vertical="center"/>
    </xf>
    <xf numFmtId="0" fontId="203" fillId="0" borderId="0" xfId="3799" applyFont="1" applyBorder="1" applyAlignment="1">
      <alignment vertical="center"/>
    </xf>
    <xf numFmtId="0" fontId="181" fillId="0" borderId="0" xfId="367" applyFont="1" applyFill="1" applyBorder="1" applyAlignment="1">
      <alignment vertical="center"/>
    </xf>
    <xf numFmtId="0" fontId="173" fillId="0" borderId="0" xfId="32" applyFill="1" applyBorder="1" applyAlignment="1" applyProtection="1">
      <alignment horizontal="center" vertical="center"/>
    </xf>
    <xf numFmtId="0" fontId="73" fillId="0" borderId="0" xfId="7256"/>
    <xf numFmtId="0" fontId="73" fillId="0" borderId="0" xfId="7256" applyFill="1"/>
    <xf numFmtId="0" fontId="181" fillId="0" borderId="0" xfId="367" applyFont="1" applyFill="1" applyBorder="1"/>
    <xf numFmtId="0" fontId="217" fillId="0" borderId="0" xfId="367" applyFont="1" applyFill="1" applyBorder="1" applyAlignment="1">
      <alignment vertical="center"/>
    </xf>
    <xf numFmtId="0" fontId="217" fillId="32" borderId="156" xfId="367" applyFont="1" applyFill="1" applyBorder="1" applyAlignment="1">
      <alignment horizontal="center" vertical="center"/>
    </xf>
    <xf numFmtId="180" fontId="0" fillId="0" borderId="0" xfId="0" applyNumberFormat="1" applyFill="1" applyAlignment="1">
      <alignment vertical="center"/>
    </xf>
    <xf numFmtId="0" fontId="0" fillId="0" borderId="0" xfId="0" applyFill="1"/>
    <xf numFmtId="0" fontId="176" fillId="0" borderId="0" xfId="59" applyFont="1" applyFill="1" applyBorder="1" applyAlignment="1">
      <alignment vertical="center" wrapText="1"/>
    </xf>
    <xf numFmtId="0" fontId="0" fillId="0" borderId="0" xfId="0" applyFill="1" applyAlignment="1">
      <alignment horizontal="center"/>
    </xf>
    <xf numFmtId="0" fontId="148" fillId="0" borderId="0" xfId="0" applyFont="1" applyFill="1" applyAlignment="1">
      <alignment horizontal="center"/>
    </xf>
    <xf numFmtId="9" fontId="180" fillId="0" borderId="59" xfId="50" applyFont="1" applyFill="1" applyBorder="1" applyAlignment="1">
      <alignment horizontal="center" vertical="center"/>
    </xf>
    <xf numFmtId="0" fontId="173" fillId="0" borderId="0" xfId="32" applyFill="1" applyBorder="1" applyAlignment="1" applyProtection="1">
      <alignment vertical="center"/>
    </xf>
    <xf numFmtId="0" fontId="70" fillId="0" borderId="0" xfId="7266" applyAlignment="1">
      <alignment horizontal="center"/>
    </xf>
    <xf numFmtId="0" fontId="70" fillId="0" borderId="0" xfId="7266"/>
    <xf numFmtId="0" fontId="70" fillId="0" borderId="0" xfId="7267" applyFont="1" applyFill="1" applyBorder="1" applyAlignment="1" applyProtection="1">
      <alignment horizontal="center" vertical="center"/>
      <protection locked="0"/>
    </xf>
    <xf numFmtId="0" fontId="184" fillId="0" borderId="0" xfId="7268" applyFont="1" applyFill="1" applyBorder="1" applyAlignment="1">
      <alignment vertical="center"/>
    </xf>
    <xf numFmtId="0" fontId="184" fillId="0" borderId="0" xfId="7268" applyFont="1" applyFill="1" applyBorder="1" applyAlignment="1">
      <alignment horizontal="center" vertical="center"/>
    </xf>
    <xf numFmtId="0" fontId="70" fillId="0" borderId="0" xfId="7267" applyFont="1" applyFill="1" applyBorder="1" applyAlignment="1" applyProtection="1">
      <alignment vertical="center"/>
      <protection locked="0"/>
    </xf>
    <xf numFmtId="0" fontId="181" fillId="0" borderId="0" xfId="7267" applyFont="1" applyFill="1" applyBorder="1" applyAlignment="1" applyProtection="1">
      <alignment horizontal="center" vertical="center"/>
      <protection locked="0"/>
    </xf>
    <xf numFmtId="0" fontId="70" fillId="0" borderId="0" xfId="7268" applyFill="1" applyAlignment="1">
      <alignment vertical="center"/>
    </xf>
    <xf numFmtId="0" fontId="184" fillId="0" borderId="0" xfId="7266" applyFont="1" applyAlignment="1">
      <alignment horizontal="center" wrapText="1"/>
    </xf>
    <xf numFmtId="14" fontId="0" fillId="28" borderId="135" xfId="0" applyNumberFormat="1" applyFill="1" applyBorder="1" applyAlignment="1">
      <alignment horizontal="center"/>
    </xf>
    <xf numFmtId="0" fontId="181" fillId="28" borderId="156" xfId="0" applyFont="1" applyFill="1" applyBorder="1" applyAlignment="1">
      <alignment horizontal="center"/>
    </xf>
    <xf numFmtId="0" fontId="0" fillId="28" borderId="156" xfId="0" applyFill="1" applyBorder="1"/>
    <xf numFmtId="0" fontId="0" fillId="28" borderId="156" xfId="0" applyFill="1" applyBorder="1" applyAlignment="1">
      <alignment horizontal="center"/>
    </xf>
    <xf numFmtId="14" fontId="0" fillId="28" borderId="156" xfId="0" applyNumberFormat="1" applyFill="1" applyBorder="1" applyAlignment="1">
      <alignment horizontal="center"/>
    </xf>
    <xf numFmtId="0" fontId="70" fillId="0" borderId="0" xfId="7269"/>
    <xf numFmtId="0" fontId="184" fillId="25" borderId="59" xfId="7269" applyFont="1" applyFill="1" applyBorder="1" applyAlignment="1">
      <alignment horizontal="center"/>
    </xf>
    <xf numFmtId="0" fontId="184" fillId="0" borderId="0" xfId="7269" applyFont="1" applyAlignment="1">
      <alignment horizontal="center" wrapText="1"/>
    </xf>
    <xf numFmtId="0" fontId="184" fillId="28" borderId="149" xfId="7269" applyFont="1" applyFill="1" applyBorder="1" applyAlignment="1">
      <alignment horizontal="center" wrapText="1"/>
    </xf>
    <xf numFmtId="0" fontId="184" fillId="28" borderId="141" xfId="7269" applyFont="1" applyFill="1" applyBorder="1" applyAlignment="1">
      <alignment horizontal="center" wrapText="1"/>
    </xf>
    <xf numFmtId="0" fontId="184" fillId="27" borderId="143" xfId="7269" applyFont="1" applyFill="1" applyBorder="1" applyAlignment="1">
      <alignment horizontal="center" wrapText="1"/>
    </xf>
    <xf numFmtId="0" fontId="184" fillId="27" borderId="141" xfId="7269" applyFont="1" applyFill="1" applyBorder="1" applyAlignment="1">
      <alignment horizontal="center" wrapText="1"/>
    </xf>
    <xf numFmtId="0" fontId="184" fillId="27" borderId="144" xfId="7269" applyFont="1" applyFill="1" applyBorder="1" applyAlignment="1">
      <alignment horizontal="center" wrapText="1"/>
    </xf>
    <xf numFmtId="14" fontId="70" fillId="28" borderId="67" xfId="7269" applyNumberFormat="1" applyFill="1" applyBorder="1" applyAlignment="1">
      <alignment horizontal="center"/>
    </xf>
    <xf numFmtId="0" fontId="70" fillId="28" borderId="72" xfId="7269" applyFill="1" applyBorder="1" applyAlignment="1">
      <alignment horizontal="center"/>
    </xf>
    <xf numFmtId="0" fontId="70" fillId="28" borderId="72" xfId="7269" applyFill="1" applyBorder="1"/>
    <xf numFmtId="14" fontId="70" fillId="28" borderId="72" xfId="7269" applyNumberFormat="1" applyFill="1" applyBorder="1" applyAlignment="1">
      <alignment horizontal="center"/>
    </xf>
    <xf numFmtId="0" fontId="70" fillId="27" borderId="68" xfId="7269" applyFill="1" applyBorder="1" applyAlignment="1">
      <alignment horizontal="center"/>
    </xf>
    <xf numFmtId="14" fontId="70" fillId="27" borderId="72" xfId="7269" applyNumberFormat="1" applyFill="1" applyBorder="1"/>
    <xf numFmtId="0" fontId="70" fillId="27" borderId="72" xfId="7269" applyFill="1" applyBorder="1"/>
    <xf numFmtId="0" fontId="70" fillId="27" borderId="73" xfId="7269" applyFill="1" applyBorder="1" applyAlignment="1">
      <alignment horizontal="center"/>
    </xf>
    <xf numFmtId="14" fontId="70" fillId="28" borderId="70" xfId="7269" applyNumberFormat="1" applyFill="1" applyBorder="1" applyAlignment="1">
      <alignment horizontal="center"/>
    </xf>
    <xf numFmtId="0" fontId="70" fillId="28" borderId="156" xfId="7269" applyFill="1" applyBorder="1" applyAlignment="1">
      <alignment horizontal="center"/>
    </xf>
    <xf numFmtId="0" fontId="70" fillId="28" borderId="156" xfId="7269" applyFill="1" applyBorder="1"/>
    <xf numFmtId="14" fontId="70" fillId="28" borderId="156" xfId="7269" applyNumberFormat="1" applyFill="1" applyBorder="1" applyAlignment="1">
      <alignment horizontal="center"/>
    </xf>
    <xf numFmtId="0" fontId="70" fillId="27" borderId="142" xfId="7269" applyFill="1" applyBorder="1" applyAlignment="1">
      <alignment horizontal="center"/>
    </xf>
    <xf numFmtId="14" fontId="70" fillId="27" borderId="156" xfId="7269" applyNumberFormat="1" applyFill="1" applyBorder="1"/>
    <xf numFmtId="0" fontId="70" fillId="27" borderId="156" xfId="7269" applyFill="1" applyBorder="1"/>
    <xf numFmtId="0" fontId="70" fillId="27" borderId="159" xfId="7269" applyFill="1" applyBorder="1" applyAlignment="1">
      <alignment horizontal="center"/>
    </xf>
    <xf numFmtId="0" fontId="70" fillId="25" borderId="0" xfId="7269" applyFill="1"/>
    <xf numFmtId="14" fontId="70" fillId="25" borderId="156" xfId="7269" applyNumberFormat="1" applyFill="1" applyBorder="1" applyAlignment="1">
      <alignment horizontal="center"/>
    </xf>
    <xf numFmtId="0" fontId="70" fillId="28" borderId="15" xfId="7269" applyFill="1" applyBorder="1" applyAlignment="1">
      <alignment horizontal="center"/>
    </xf>
    <xf numFmtId="0" fontId="70" fillId="28" borderId="15" xfId="7269" applyFill="1" applyBorder="1"/>
    <xf numFmtId="0" fontId="70" fillId="27" borderId="14" xfId="7269" applyFill="1" applyBorder="1" applyAlignment="1">
      <alignment horizontal="center"/>
    </xf>
    <xf numFmtId="14" fontId="70" fillId="27" borderId="15" xfId="7269" applyNumberFormat="1" applyFill="1" applyBorder="1"/>
    <xf numFmtId="0" fontId="70" fillId="27" borderId="15" xfId="7269" applyFill="1" applyBorder="1"/>
    <xf numFmtId="0" fontId="70" fillId="27" borderId="89" xfId="7269" applyFill="1" applyBorder="1" applyAlignment="1">
      <alignment horizontal="center"/>
    </xf>
    <xf numFmtId="0" fontId="181" fillId="25" borderId="0" xfId="7269" applyFont="1" applyFill="1"/>
    <xf numFmtId="14" fontId="236" fillId="25" borderId="70" xfId="7269" applyNumberFormat="1" applyFont="1" applyFill="1" applyBorder="1" applyAlignment="1">
      <alignment horizontal="center"/>
    </xf>
    <xf numFmtId="0" fontId="236" fillId="25" borderId="156" xfId="7269" applyFont="1" applyFill="1" applyBorder="1" applyAlignment="1">
      <alignment horizontal="center"/>
    </xf>
    <xf numFmtId="0" fontId="236" fillId="25" borderId="156" xfId="7269" applyFont="1" applyFill="1" applyBorder="1"/>
    <xf numFmtId="14" fontId="236" fillId="25" borderId="156" xfId="7269" applyNumberFormat="1" applyFont="1" applyFill="1" applyBorder="1" applyAlignment="1">
      <alignment horizontal="center"/>
    </xf>
    <xf numFmtId="0" fontId="236" fillId="25" borderId="142" xfId="7269" applyFont="1" applyFill="1" applyBorder="1" applyAlignment="1">
      <alignment horizontal="center"/>
    </xf>
    <xf numFmtId="14" fontId="236" fillId="25" borderId="156" xfId="7269" applyNumberFormat="1" applyFont="1" applyFill="1" applyBorder="1"/>
    <xf numFmtId="0" fontId="236" fillId="25" borderId="159" xfId="7269" applyFont="1" applyFill="1" applyBorder="1" applyAlignment="1">
      <alignment horizontal="center"/>
    </xf>
    <xf numFmtId="0" fontId="204" fillId="25" borderId="0" xfId="7269" applyFont="1" applyFill="1"/>
    <xf numFmtId="14" fontId="204" fillId="25" borderId="70" xfId="7269" applyNumberFormat="1" applyFont="1" applyFill="1" applyBorder="1" applyAlignment="1">
      <alignment horizontal="center"/>
    </xf>
    <xf numFmtId="0" fontId="204" fillId="25" borderId="156" xfId="7269" applyFont="1" applyFill="1" applyBorder="1" applyAlignment="1">
      <alignment horizontal="center"/>
    </xf>
    <xf numFmtId="0" fontId="204" fillId="25" borderId="156" xfId="7269" applyFont="1" applyFill="1" applyBorder="1"/>
    <xf numFmtId="14" fontId="204" fillId="25" borderId="156" xfId="7269" applyNumberFormat="1" applyFont="1" applyFill="1" applyBorder="1" applyAlignment="1">
      <alignment horizontal="center"/>
    </xf>
    <xf numFmtId="0" fontId="204" fillId="25" borderId="142" xfId="7269" applyFont="1" applyFill="1" applyBorder="1" applyAlignment="1">
      <alignment horizontal="center"/>
    </xf>
    <xf numFmtId="14" fontId="204" fillId="25" borderId="156" xfId="7269" applyNumberFormat="1" applyFont="1" applyFill="1" applyBorder="1"/>
    <xf numFmtId="0" fontId="204" fillId="25" borderId="159" xfId="7269" applyFont="1" applyFill="1" applyBorder="1" applyAlignment="1">
      <alignment horizontal="center"/>
    </xf>
    <xf numFmtId="0" fontId="70" fillId="27" borderId="142" xfId="7269" applyFill="1" applyBorder="1" applyAlignment="1">
      <alignment horizontal="left"/>
    </xf>
    <xf numFmtId="0" fontId="181" fillId="0" borderId="0" xfId="7269" applyFont="1"/>
    <xf numFmtId="14" fontId="181" fillId="28" borderId="70" xfId="7269" applyNumberFormat="1" applyFont="1" applyFill="1" applyBorder="1" applyAlignment="1">
      <alignment horizontal="center"/>
    </xf>
    <xf numFmtId="0" fontId="181" fillId="28" borderId="156" xfId="7269" applyFont="1" applyFill="1" applyBorder="1" applyAlignment="1">
      <alignment horizontal="center"/>
    </xf>
    <xf numFmtId="0" fontId="181" fillId="28" borderId="156" xfId="7269" applyFont="1" applyFill="1" applyBorder="1"/>
    <xf numFmtId="14" fontId="181" fillId="28" borderId="156" xfId="7269" applyNumberFormat="1" applyFont="1" applyFill="1" applyBorder="1" applyAlignment="1">
      <alignment horizontal="center"/>
    </xf>
    <xf numFmtId="0" fontId="70" fillId="27" borderId="156" xfId="7269" applyFont="1" applyFill="1" applyBorder="1"/>
    <xf numFmtId="0" fontId="70" fillId="27" borderId="142" xfId="7269" applyFont="1" applyFill="1" applyBorder="1" applyAlignment="1">
      <alignment horizontal="center"/>
    </xf>
    <xf numFmtId="0" fontId="70" fillId="27" borderId="159" xfId="7269" applyFont="1" applyFill="1" applyBorder="1" applyAlignment="1">
      <alignment horizontal="center"/>
    </xf>
    <xf numFmtId="14" fontId="0" fillId="28" borderId="70" xfId="0" applyNumberFormat="1" applyFill="1" applyBorder="1" applyAlignment="1">
      <alignment horizontal="center"/>
    </xf>
    <xf numFmtId="14" fontId="70" fillId="28" borderId="135" xfId="7269" applyNumberFormat="1" applyFill="1" applyBorder="1" applyAlignment="1">
      <alignment horizontal="center"/>
    </xf>
    <xf numFmtId="14" fontId="70" fillId="28" borderId="145" xfId="7269" applyNumberFormat="1" applyFill="1" applyBorder="1" applyAlignment="1">
      <alignment horizontal="center"/>
    </xf>
    <xf numFmtId="0" fontId="70" fillId="28" borderId="146" xfId="7269" applyFill="1" applyBorder="1" applyAlignment="1">
      <alignment horizontal="center"/>
    </xf>
    <xf numFmtId="0" fontId="70" fillId="28" borderId="146" xfId="7269" applyFill="1" applyBorder="1"/>
    <xf numFmtId="14" fontId="70" fillId="28" borderId="146" xfId="7269" applyNumberFormat="1" applyFill="1" applyBorder="1" applyAlignment="1">
      <alignment horizontal="center"/>
    </xf>
    <xf numFmtId="0" fontId="70" fillId="27" borderId="151" xfId="7269" applyFill="1" applyBorder="1" applyAlignment="1">
      <alignment horizontal="center"/>
    </xf>
    <xf numFmtId="14" fontId="70" fillId="27" borderId="146" xfId="7269" applyNumberFormat="1" applyFill="1" applyBorder="1"/>
    <xf numFmtId="0" fontId="70" fillId="27" borderId="146" xfId="7269" applyFill="1" applyBorder="1"/>
    <xf numFmtId="0" fontId="70" fillId="27" borderId="148" xfId="7269" applyFill="1" applyBorder="1" applyAlignment="1">
      <alignment horizontal="center"/>
    </xf>
    <xf numFmtId="0" fontId="70" fillId="0" borderId="0" xfId="7269" applyAlignment="1">
      <alignment horizontal="center"/>
    </xf>
    <xf numFmtId="0" fontId="70" fillId="0" borderId="0" xfId="7270" applyFill="1" applyBorder="1" applyAlignment="1" applyProtection="1">
      <alignment vertical="center"/>
    </xf>
    <xf numFmtId="0" fontId="184" fillId="0" borderId="0" xfId="7271" applyFont="1" applyFill="1" applyBorder="1" applyAlignment="1" applyProtection="1">
      <alignment horizontal="left" vertical="center"/>
    </xf>
    <xf numFmtId="0" fontId="70" fillId="0" borderId="0" xfId="7271" applyFont="1" applyFill="1" applyBorder="1" applyAlignment="1" applyProtection="1">
      <alignment horizontal="center" vertical="center"/>
    </xf>
    <xf numFmtId="0" fontId="184" fillId="0" borderId="0" xfId="7270" applyFont="1" applyFill="1" applyBorder="1" applyAlignment="1" applyProtection="1">
      <alignment horizontal="center" vertical="center"/>
    </xf>
    <xf numFmtId="0" fontId="184" fillId="0" borderId="0" xfId="7270" applyFont="1" applyFill="1" applyBorder="1" applyAlignment="1" applyProtection="1">
      <alignment horizontal="left" vertical="center"/>
    </xf>
    <xf numFmtId="0" fontId="70" fillId="0" borderId="0" xfId="7271" applyFont="1" applyFill="1" applyBorder="1" applyAlignment="1" applyProtection="1">
      <alignment vertical="center"/>
    </xf>
    <xf numFmtId="0" fontId="181" fillId="0" borderId="0" xfId="7271" applyFont="1" applyFill="1" applyBorder="1" applyAlignment="1" applyProtection="1">
      <alignment horizontal="center" vertical="center"/>
    </xf>
    <xf numFmtId="0" fontId="70" fillId="0" borderId="0" xfId="7272" applyFill="1" applyAlignment="1">
      <alignment horizontal="left" vertical="center"/>
    </xf>
    <xf numFmtId="0" fontId="211" fillId="0" borderId="0" xfId="7270" applyFont="1" applyFill="1" applyBorder="1" applyAlignment="1" applyProtection="1">
      <alignment vertical="center" wrapText="1"/>
    </xf>
    <xf numFmtId="0" fontId="181" fillId="0" borderId="0" xfId="7270" applyFont="1" applyFill="1" applyBorder="1" applyAlignment="1">
      <alignment vertical="center"/>
    </xf>
    <xf numFmtId="0" fontId="230" fillId="0" borderId="0" xfId="7270" applyFont="1" applyFill="1" applyBorder="1" applyAlignment="1">
      <alignment vertical="center"/>
    </xf>
    <xf numFmtId="0" fontId="70" fillId="0" borderId="0" xfId="7270" applyFill="1" applyBorder="1" applyAlignment="1">
      <alignment vertical="center"/>
    </xf>
    <xf numFmtId="0" fontId="70" fillId="0" borderId="0" xfId="7271" applyFont="1" applyFill="1" applyBorder="1" applyAlignment="1" applyProtection="1">
      <alignment horizontal="center" vertical="center"/>
      <protection locked="0"/>
    </xf>
    <xf numFmtId="0" fontId="181" fillId="0" borderId="0" xfId="7271" applyFont="1" applyFill="1" applyBorder="1" applyAlignment="1" applyProtection="1">
      <alignment horizontal="center" vertical="center"/>
      <protection locked="0"/>
    </xf>
    <xf numFmtId="0" fontId="70" fillId="0" borderId="0" xfId="7272" applyFill="1" applyAlignment="1">
      <alignment horizontal="center" vertical="center"/>
    </xf>
    <xf numFmtId="0" fontId="70" fillId="0" borderId="0" xfId="7270" applyFill="1" applyBorder="1" applyAlignment="1">
      <alignment horizontal="center" vertical="center"/>
    </xf>
    <xf numFmtId="0" fontId="70" fillId="0" borderId="0" xfId="7270" applyFill="1" applyBorder="1" applyAlignment="1">
      <alignment horizontal="left" vertical="center"/>
    </xf>
    <xf numFmtId="0" fontId="234" fillId="0" borderId="0" xfId="7270" applyFont="1" applyFill="1" applyBorder="1" applyAlignment="1">
      <alignment horizontal="center" vertical="center"/>
    </xf>
    <xf numFmtId="0" fontId="70" fillId="0" borderId="0" xfId="7270" applyFont="1" applyFill="1" applyBorder="1" applyAlignment="1">
      <alignment horizontal="center" vertical="center"/>
    </xf>
    <xf numFmtId="0" fontId="173" fillId="0" borderId="0" xfId="32" applyFill="1" applyAlignment="1" applyProtection="1">
      <alignment horizontal="left" vertical="center"/>
    </xf>
    <xf numFmtId="0" fontId="175" fillId="0" borderId="81" xfId="43" applyFont="1" applyFill="1" applyBorder="1" applyAlignment="1">
      <alignment horizontal="center" vertical="center"/>
    </xf>
    <xf numFmtId="0" fontId="175" fillId="0" borderId="84" xfId="43" applyFont="1" applyFill="1" applyBorder="1" applyAlignment="1">
      <alignment horizontal="center" vertical="center"/>
    </xf>
    <xf numFmtId="0" fontId="148" fillId="0" borderId="0" xfId="59" applyBorder="1" applyAlignment="1">
      <alignment vertical="center"/>
    </xf>
    <xf numFmtId="0" fontId="148" fillId="0" borderId="0" xfId="59" applyFill="1" applyAlignment="1">
      <alignment horizontal="left" vertical="center"/>
    </xf>
    <xf numFmtId="0" fontId="148" fillId="0" borderId="0" xfId="59" applyFill="1" applyBorder="1" applyAlignment="1">
      <alignment horizontal="left" vertical="center"/>
    </xf>
    <xf numFmtId="0" fontId="238" fillId="0" borderId="0" xfId="32" applyFont="1" applyFill="1" applyAlignment="1" applyProtection="1">
      <alignment horizontal="center" vertical="center"/>
    </xf>
    <xf numFmtId="0" fontId="280" fillId="0" borderId="0" xfId="7274"/>
    <xf numFmtId="9" fontId="0" fillId="0" borderId="0" xfId="50" applyFont="1" applyAlignment="1">
      <alignment vertical="center"/>
    </xf>
    <xf numFmtId="0" fontId="69" fillId="0" borderId="0" xfId="7240" applyFont="1" applyFill="1"/>
    <xf numFmtId="0" fontId="271" fillId="0" borderId="156" xfId="7240" applyFont="1" applyBorder="1" applyAlignment="1">
      <alignment horizontal="justify" vertical="center" wrapText="1"/>
    </xf>
    <xf numFmtId="0" fontId="271" fillId="0" borderId="156" xfId="7240" applyFont="1" applyBorder="1" applyAlignment="1">
      <alignment horizontal="center" vertical="center" wrapText="1"/>
    </xf>
    <xf numFmtId="0" fontId="281" fillId="0" borderId="156" xfId="0" applyFont="1" applyBorder="1" applyAlignment="1">
      <alignment horizontal="left" vertical="center" wrapText="1"/>
    </xf>
    <xf numFmtId="8" fontId="271" fillId="0" borderId="156" xfId="7240" applyNumberFormat="1" applyFont="1" applyBorder="1" applyAlignment="1">
      <alignment horizontal="center" vertical="center" wrapText="1"/>
    </xf>
    <xf numFmtId="15" fontId="271" fillId="0" borderId="156" xfId="7240" applyNumberFormat="1" applyFont="1" applyBorder="1" applyAlignment="1">
      <alignment horizontal="center" vertical="center" wrapText="1"/>
    </xf>
    <xf numFmtId="0" fontId="78" fillId="0" borderId="156" xfId="7240" applyBorder="1" applyAlignment="1">
      <alignment vertical="center" wrapText="1"/>
    </xf>
    <xf numFmtId="0" fontId="271" fillId="0" borderId="0" xfId="7223" applyFont="1"/>
    <xf numFmtId="0" fontId="68" fillId="0" borderId="0" xfId="7223" applyFont="1"/>
    <xf numFmtId="0" fontId="217" fillId="37" borderId="29" xfId="7223" applyFont="1" applyFill="1" applyBorder="1" applyAlignment="1">
      <alignment horizontal="center"/>
    </xf>
    <xf numFmtId="0" fontId="205" fillId="0" borderId="0" xfId="7223" applyFont="1" applyAlignment="1">
      <alignment horizontal="left"/>
    </xf>
    <xf numFmtId="0" fontId="217" fillId="37" borderId="26" xfId="7223" applyFont="1" applyFill="1" applyBorder="1" applyAlignment="1">
      <alignment horizontal="center" wrapText="1"/>
    </xf>
    <xf numFmtId="0" fontId="217" fillId="37" borderId="26" xfId="7223" applyFont="1" applyFill="1" applyBorder="1" applyAlignment="1">
      <alignment wrapText="1"/>
    </xf>
    <xf numFmtId="0" fontId="217" fillId="37" borderId="27" xfId="7223" applyFont="1" applyFill="1" applyBorder="1" applyAlignment="1">
      <alignment horizontal="center" vertical="center" wrapText="1"/>
    </xf>
    <xf numFmtId="0" fontId="217" fillId="37" borderId="29" xfId="7223" applyFont="1" applyFill="1" applyBorder="1" applyAlignment="1">
      <alignment horizontal="center" vertical="center" wrapText="1"/>
    </xf>
    <xf numFmtId="0" fontId="68" fillId="0" borderId="0" xfId="7223" applyFont="1" applyBorder="1"/>
    <xf numFmtId="0" fontId="217" fillId="32" borderId="141" xfId="367" applyFont="1" applyFill="1" applyBorder="1" applyAlignment="1">
      <alignment horizontal="center" vertical="center"/>
    </xf>
    <xf numFmtId="0" fontId="205" fillId="0" borderId="0" xfId="4221" applyFont="1" applyAlignment="1">
      <alignment horizontal="center" vertical="center"/>
    </xf>
    <xf numFmtId="0" fontId="89" fillId="0" borderId="0" xfId="7211" applyFill="1"/>
    <xf numFmtId="0" fontId="89" fillId="0" borderId="0" xfId="7214" applyFill="1"/>
    <xf numFmtId="0" fontId="283" fillId="0" borderId="0" xfId="7214" applyFont="1" applyFill="1" applyBorder="1" applyAlignment="1">
      <alignment horizontal="center"/>
    </xf>
    <xf numFmtId="0" fontId="217" fillId="0" borderId="0" xfId="7214" applyFont="1" applyFill="1" applyBorder="1" applyAlignment="1">
      <alignment horizontal="center"/>
    </xf>
    <xf numFmtId="0" fontId="89" fillId="0" borderId="0" xfId="7214" applyFont="1" applyFill="1" applyBorder="1" applyAlignment="1">
      <alignment horizontal="center"/>
    </xf>
    <xf numFmtId="0" fontId="89" fillId="0" borderId="0" xfId="7214" applyFill="1" applyAlignment="1">
      <alignment horizontal="center"/>
    </xf>
    <xf numFmtId="0" fontId="0" fillId="0" borderId="165" xfId="0" applyFill="1" applyBorder="1" applyAlignment="1">
      <alignment horizontal="center" vertical="center" wrapText="1"/>
    </xf>
    <xf numFmtId="178" fontId="0" fillId="0" borderId="165" xfId="0" applyNumberFormat="1" applyFill="1" applyBorder="1" applyAlignment="1">
      <alignment horizontal="center" vertical="center" wrapText="1"/>
    </xf>
    <xf numFmtId="0" fontId="251" fillId="0" borderId="165" xfId="0" applyFont="1" applyFill="1" applyBorder="1" applyAlignment="1">
      <alignment horizontal="center"/>
    </xf>
    <xf numFmtId="0" fontId="251" fillId="0" borderId="165" xfId="0" applyFont="1" applyFill="1" applyBorder="1" applyAlignment="1">
      <alignment horizontal="left"/>
    </xf>
    <xf numFmtId="15" fontId="251" fillId="0" borderId="165" xfId="0" applyNumberFormat="1" applyFont="1" applyFill="1" applyBorder="1" applyAlignment="1">
      <alignment horizontal="right"/>
    </xf>
    <xf numFmtId="15" fontId="251" fillId="0" borderId="165" xfId="0" applyNumberFormat="1" applyFont="1" applyFill="1" applyBorder="1" applyAlignment="1"/>
    <xf numFmtId="0" fontId="251" fillId="0" borderId="165" xfId="0" applyFont="1" applyFill="1" applyBorder="1" applyAlignment="1"/>
    <xf numFmtId="0" fontId="179" fillId="0" borderId="0" xfId="7214" applyFont="1" applyBorder="1" applyAlignment="1">
      <alignment horizontal="center" vertical="center"/>
    </xf>
    <xf numFmtId="0" fontId="211" fillId="0" borderId="0" xfId="7214" applyFont="1" applyBorder="1" applyAlignment="1">
      <alignment horizontal="justify" vertical="center"/>
    </xf>
    <xf numFmtId="0" fontId="89" fillId="0" borderId="165" xfId="7211" applyFill="1" applyBorder="1" applyAlignment="1">
      <alignment horizontal="center" vertical="center"/>
    </xf>
    <xf numFmtId="15" fontId="89" fillId="0" borderId="165" xfId="7211" applyNumberFormat="1" applyFill="1" applyBorder="1" applyAlignment="1">
      <alignment vertical="center"/>
    </xf>
    <xf numFmtId="0" fontId="89" fillId="0" borderId="165" xfId="7211" applyFont="1" applyFill="1" applyBorder="1" applyAlignment="1">
      <alignment horizontal="center" vertical="center"/>
    </xf>
    <xf numFmtId="15" fontId="89" fillId="0" borderId="165" xfId="7211" applyNumberFormat="1" applyBorder="1" applyAlignment="1">
      <alignment vertical="center" wrapText="1"/>
    </xf>
    <xf numFmtId="49" fontId="89" fillId="0" borderId="165" xfId="7211" applyNumberFormat="1" applyBorder="1" applyAlignment="1">
      <alignment horizontal="center" vertical="center" wrapText="1"/>
    </xf>
    <xf numFmtId="0" fontId="89" fillId="0" borderId="165" xfId="7211" applyBorder="1" applyAlignment="1">
      <alignment horizontal="left" vertical="center" wrapText="1"/>
    </xf>
    <xf numFmtId="15" fontId="89" fillId="0" borderId="165" xfId="7211" applyNumberFormat="1" applyFill="1" applyBorder="1" applyAlignment="1">
      <alignment vertical="center" wrapText="1"/>
    </xf>
    <xf numFmtId="49" fontId="89" fillId="0" borderId="165" xfId="7211" applyNumberFormat="1" applyFill="1" applyBorder="1" applyAlignment="1">
      <alignment horizontal="center" vertical="center" wrapText="1"/>
    </xf>
    <xf numFmtId="0" fontId="252" fillId="0" borderId="165" xfId="0" applyFont="1" applyFill="1" applyBorder="1" applyAlignment="1">
      <alignment horizontal="center"/>
    </xf>
    <xf numFmtId="15" fontId="252" fillId="0" borderId="165" xfId="0" applyNumberFormat="1" applyFont="1" applyFill="1" applyBorder="1" applyAlignment="1"/>
    <xf numFmtId="0" fontId="181" fillId="33" borderId="165" xfId="7216" applyFont="1" applyFill="1" applyBorder="1" applyAlignment="1">
      <alignment vertical="center" wrapText="1"/>
    </xf>
    <xf numFmtId="0" fontId="181" fillId="33" borderId="165" xfId="7216" applyFont="1" applyFill="1" applyBorder="1" applyAlignment="1">
      <alignment horizontal="left" vertical="center" wrapText="1"/>
    </xf>
    <xf numFmtId="0" fontId="181" fillId="33" borderId="165" xfId="7216" applyFont="1" applyFill="1" applyBorder="1" applyAlignment="1">
      <alignment horizontal="center" vertical="center" wrapText="1"/>
    </xf>
    <xf numFmtId="15" fontId="181" fillId="33" borderId="165" xfId="7216" applyNumberFormat="1" applyFont="1" applyFill="1" applyBorder="1" applyAlignment="1">
      <alignment horizontal="center" vertical="center" wrapText="1"/>
    </xf>
    <xf numFmtId="182" fontId="181" fillId="33" borderId="165" xfId="7216" applyNumberFormat="1" applyFont="1" applyFill="1" applyBorder="1" applyAlignment="1">
      <alignment horizontal="center" vertical="center" wrapText="1"/>
    </xf>
    <xf numFmtId="182" fontId="181" fillId="33" borderId="165" xfId="7216" applyNumberFormat="1" applyFont="1" applyFill="1" applyBorder="1" applyAlignment="1">
      <alignment horizontal="left" vertical="center" wrapText="1"/>
    </xf>
    <xf numFmtId="0" fontId="180" fillId="35" borderId="165" xfId="7216" applyFont="1" applyFill="1" applyBorder="1" applyAlignment="1">
      <alignment horizontal="center" vertical="center" wrapText="1"/>
    </xf>
    <xf numFmtId="15" fontId="181" fillId="0" borderId="165" xfId="7216" applyNumberFormat="1" applyFont="1" applyFill="1" applyBorder="1" applyAlignment="1">
      <alignment horizontal="center" vertical="center" wrapText="1"/>
    </xf>
    <xf numFmtId="0" fontId="89" fillId="0" borderId="165" xfId="7211" applyFill="1" applyBorder="1" applyAlignment="1">
      <alignment horizontal="center" vertical="center" wrapText="1"/>
    </xf>
    <xf numFmtId="49" fontId="89" fillId="0" borderId="165" xfId="7211" applyNumberFormat="1" applyFont="1" applyFill="1" applyBorder="1" applyAlignment="1">
      <alignment horizontal="center" vertical="center" wrapText="1"/>
    </xf>
    <xf numFmtId="0" fontId="89" fillId="0" borderId="165" xfId="7211" applyFont="1" applyFill="1" applyBorder="1" applyAlignment="1">
      <alignment horizontal="left" vertical="center" wrapText="1"/>
    </xf>
    <xf numFmtId="15" fontId="89" fillId="33" borderId="165" xfId="7211" applyNumberFormat="1" applyFill="1" applyBorder="1" applyAlignment="1">
      <alignment vertical="center" wrapText="1"/>
    </xf>
    <xf numFmtId="0" fontId="180" fillId="0" borderId="0" xfId="7216" applyFont="1" applyFill="1" applyBorder="1" applyAlignment="1">
      <alignment horizontal="center" vertical="center" wrapText="1"/>
    </xf>
    <xf numFmtId="178" fontId="182" fillId="0" borderId="165" xfId="0" applyNumberFormat="1" applyFont="1" applyBorder="1" applyAlignment="1">
      <alignment horizontal="center" vertical="center" wrapText="1"/>
    </xf>
    <xf numFmtId="0" fontId="182" fillId="0" borderId="165" xfId="0" applyFont="1" applyBorder="1" applyAlignment="1">
      <alignment horizontal="center" vertical="center"/>
    </xf>
    <xf numFmtId="0" fontId="182" fillId="0" borderId="165" xfId="0" applyFont="1" applyBorder="1" applyAlignment="1">
      <alignment vertical="center"/>
    </xf>
    <xf numFmtId="0" fontId="182" fillId="0" borderId="165" xfId="0" applyFont="1" applyBorder="1" applyAlignment="1">
      <alignment vertical="center" wrapText="1"/>
    </xf>
    <xf numFmtId="0" fontId="182" fillId="0" borderId="165" xfId="0" applyFont="1" applyFill="1" applyBorder="1" applyAlignment="1">
      <alignment vertical="center" wrapText="1"/>
    </xf>
    <xf numFmtId="0" fontId="85" fillId="33" borderId="165" xfId="7218" applyFill="1" applyBorder="1" applyAlignment="1">
      <alignment vertical="center"/>
    </xf>
    <xf numFmtId="15" fontId="85" fillId="0" borderId="165" xfId="7218" applyNumberFormat="1" applyFont="1" applyBorder="1"/>
    <xf numFmtId="15" fontId="85" fillId="0" borderId="165" xfId="7218" applyNumberFormat="1" applyBorder="1"/>
    <xf numFmtId="15" fontId="85" fillId="0" borderId="165" xfId="7218" applyNumberFormat="1" applyFont="1" applyBorder="1" applyAlignment="1">
      <alignment horizontal="right"/>
    </xf>
    <xf numFmtId="15" fontId="0" fillId="0" borderId="165" xfId="7218" applyNumberFormat="1" applyFont="1" applyBorder="1" applyAlignment="1">
      <alignment horizontal="right"/>
    </xf>
    <xf numFmtId="15" fontId="85" fillId="0" borderId="165" xfId="7218" applyNumberFormat="1" applyFont="1" applyFill="1" applyBorder="1"/>
    <xf numFmtId="0" fontId="85" fillId="0" borderId="165" xfId="7218" applyFill="1" applyBorder="1"/>
    <xf numFmtId="15" fontId="85" fillId="0" borderId="165" xfId="7218" applyNumberFormat="1" applyFill="1" applyBorder="1"/>
    <xf numFmtId="0" fontId="85" fillId="0" borderId="165" xfId="7218" applyFont="1" applyBorder="1" applyAlignment="1">
      <alignment horizontal="right"/>
    </xf>
    <xf numFmtId="15" fontId="85" fillId="0" borderId="165" xfId="7218" applyNumberFormat="1" applyFont="1" applyFill="1" applyBorder="1" applyAlignment="1">
      <alignment horizontal="right" vertical="center"/>
    </xf>
    <xf numFmtId="0" fontId="85" fillId="0" borderId="165" xfId="7218" applyFill="1" applyBorder="1" applyAlignment="1">
      <alignment vertical="center"/>
    </xf>
    <xf numFmtId="15" fontId="85" fillId="0" borderId="165" xfId="7218" applyNumberFormat="1" applyFont="1" applyFill="1" applyBorder="1" applyAlignment="1">
      <alignment vertical="center"/>
    </xf>
    <xf numFmtId="15" fontId="85" fillId="0" borderId="165" xfId="7218" applyNumberFormat="1" applyFill="1" applyBorder="1" applyAlignment="1">
      <alignment vertical="center"/>
    </xf>
    <xf numFmtId="0" fontId="148" fillId="33" borderId="165" xfId="7218" applyFont="1" applyFill="1" applyBorder="1" applyAlignment="1">
      <alignment horizontal="right" vertical="center"/>
    </xf>
    <xf numFmtId="15" fontId="85" fillId="0" borderId="165" xfId="7218" applyNumberFormat="1" applyFont="1" applyFill="1" applyBorder="1" applyAlignment="1">
      <alignment horizontal="right"/>
    </xf>
    <xf numFmtId="0" fontId="85" fillId="0" borderId="165" xfId="7218" applyFill="1" applyBorder="1" applyAlignment="1">
      <alignment horizontal="right"/>
    </xf>
    <xf numFmtId="15" fontId="85" fillId="0" borderId="165" xfId="7218" applyNumberFormat="1" applyFill="1" applyBorder="1" applyAlignment="1">
      <alignment horizontal="right"/>
    </xf>
    <xf numFmtId="0" fontId="0" fillId="0" borderId="165" xfId="7218" applyFont="1" applyFill="1" applyBorder="1" applyAlignment="1">
      <alignment horizontal="right"/>
    </xf>
    <xf numFmtId="0" fontId="217" fillId="0" borderId="0" xfId="7256" applyFont="1" applyFill="1"/>
    <xf numFmtId="0" fontId="64" fillId="0" borderId="0" xfId="7256" applyFont="1"/>
    <xf numFmtId="0" fontId="266" fillId="0" borderId="0" xfId="7256" applyFont="1"/>
    <xf numFmtId="0" fontId="266" fillId="0" borderId="0" xfId="4221" applyFont="1"/>
    <xf numFmtId="0" fontId="266" fillId="0" borderId="0" xfId="4221" applyFont="1" applyAlignment="1">
      <alignment horizontal="center" vertical="center"/>
    </xf>
    <xf numFmtId="0" fontId="64" fillId="0" borderId="148" xfId="7256" applyFont="1" applyBorder="1"/>
    <xf numFmtId="0" fontId="64" fillId="0" borderId="159" xfId="7256" applyFont="1" applyBorder="1"/>
    <xf numFmtId="0" fontId="64" fillId="0" borderId="0" xfId="7256" applyFont="1" applyFill="1" applyBorder="1" applyAlignment="1">
      <alignment horizontal="left"/>
    </xf>
    <xf numFmtId="0" fontId="64" fillId="0" borderId="0" xfId="7256" applyFont="1" applyFill="1" applyBorder="1"/>
    <xf numFmtId="9" fontId="182" fillId="0" borderId="0" xfId="7257" applyFont="1" applyFill="1" applyBorder="1"/>
    <xf numFmtId="1" fontId="64" fillId="0" borderId="0" xfId="7256" applyNumberFormat="1" applyFont="1" applyFill="1" applyBorder="1"/>
    <xf numFmtId="0" fontId="64" fillId="0" borderId="0" xfId="7256" applyFont="1" applyFill="1"/>
    <xf numFmtId="0" fontId="64" fillId="0" borderId="0" xfId="7256" applyFont="1" applyBorder="1"/>
    <xf numFmtId="0" fontId="64" fillId="0" borderId="70" xfId="7256" applyFont="1" applyBorder="1"/>
    <xf numFmtId="0" fontId="64" fillId="0" borderId="135" xfId="7256" applyFont="1" applyBorder="1"/>
    <xf numFmtId="0" fontId="64" fillId="0" borderId="145" xfId="7256" applyFont="1" applyBorder="1"/>
    <xf numFmtId="1" fontId="64" fillId="0" borderId="89" xfId="7256" applyNumberFormat="1" applyFont="1" applyBorder="1"/>
    <xf numFmtId="1" fontId="64" fillId="0" borderId="159" xfId="7256" applyNumberFormat="1" applyFont="1" applyBorder="1"/>
    <xf numFmtId="0" fontId="64" fillId="0" borderId="0" xfId="4221" applyFont="1" applyFill="1" applyBorder="1"/>
    <xf numFmtId="3" fontId="64" fillId="0" borderId="136" xfId="4221" applyNumberFormat="1" applyFont="1" applyFill="1" applyBorder="1" applyAlignment="1">
      <alignment horizontal="center" vertical="center" wrapText="1"/>
    </xf>
    <xf numFmtId="0" fontId="64" fillId="0" borderId="0" xfId="4221" applyFont="1"/>
    <xf numFmtId="9" fontId="181" fillId="0" borderId="0" xfId="4222" applyFont="1" applyFill="1" applyAlignment="1">
      <alignment horizontal="center" vertical="center"/>
    </xf>
    <xf numFmtId="0" fontId="64" fillId="0" borderId="0" xfId="4221" applyFont="1" applyFill="1" applyAlignment="1">
      <alignment horizontal="center" vertical="center"/>
    </xf>
    <xf numFmtId="1" fontId="209" fillId="0" borderId="0" xfId="45" applyNumberFormat="1" applyFont="1" applyFill="1" applyBorder="1" applyAlignment="1">
      <alignment horizontal="center" vertical="center" wrapText="1"/>
    </xf>
    <xf numFmtId="0" fontId="181" fillId="0" borderId="0" xfId="59" applyFont="1" applyFill="1" applyBorder="1" applyAlignment="1">
      <alignment vertical="center"/>
    </xf>
    <xf numFmtId="0" fontId="181" fillId="0" borderId="0" xfId="45" applyFont="1" applyFill="1" applyBorder="1" applyAlignment="1">
      <alignment horizontal="right" vertical="center" wrapText="1"/>
    </xf>
    <xf numFmtId="0" fontId="180" fillId="0" borderId="0" xfId="59" applyFont="1" applyBorder="1" applyAlignment="1">
      <alignment vertical="center" wrapText="1"/>
    </xf>
    <xf numFmtId="0" fontId="181" fillId="0" borderId="0" xfId="59" applyFont="1" applyAlignment="1">
      <alignment horizontal="center" vertical="center"/>
    </xf>
    <xf numFmtId="3" fontId="181" fillId="0" borderId="0" xfId="59" applyNumberFormat="1" applyFont="1" applyAlignment="1">
      <alignment vertical="center"/>
    </xf>
    <xf numFmtId="3" fontId="181" fillId="0" borderId="0" xfId="59" applyNumberFormat="1" applyFont="1" applyFill="1" applyBorder="1" applyAlignment="1">
      <alignment horizontal="center" vertical="center"/>
    </xf>
    <xf numFmtId="9" fontId="180" fillId="0" borderId="0" xfId="50" applyFont="1" applyFill="1" applyBorder="1" applyAlignment="1">
      <alignment horizontal="center" vertical="center"/>
    </xf>
    <xf numFmtId="3" fontId="181" fillId="0" borderId="0" xfId="59" applyNumberFormat="1" applyFont="1" applyFill="1" applyBorder="1" applyAlignment="1">
      <alignment vertical="center"/>
    </xf>
    <xf numFmtId="9" fontId="181" fillId="0" borderId="0" xfId="50" applyFont="1" applyFill="1" applyBorder="1" applyAlignment="1">
      <alignment horizontal="center" vertical="center"/>
    </xf>
    <xf numFmtId="9" fontId="180" fillId="33" borderId="59" xfId="50" applyFont="1" applyFill="1" applyBorder="1" applyAlignment="1">
      <alignment horizontal="center" vertical="center"/>
    </xf>
    <xf numFmtId="0" fontId="181" fillId="0" borderId="0" xfId="59" applyFont="1" applyFill="1" applyAlignment="1">
      <alignment vertical="center"/>
    </xf>
    <xf numFmtId="0" fontId="181" fillId="0" borderId="0" xfId="59" applyFont="1" applyFill="1" applyAlignment="1">
      <alignment horizontal="center" vertical="center"/>
    </xf>
    <xf numFmtId="9" fontId="181" fillId="0" borderId="0" xfId="50" applyFont="1" applyBorder="1" applyAlignment="1">
      <alignment horizontal="center" vertical="center"/>
    </xf>
    <xf numFmtId="0" fontId="64" fillId="0" borderId="0" xfId="4223" applyFont="1" applyAlignment="1">
      <alignment wrapText="1"/>
    </xf>
    <xf numFmtId="0" fontId="184" fillId="0" borderId="0" xfId="4224" applyFont="1" applyFill="1" applyBorder="1" applyAlignment="1">
      <alignment vertical="center" wrapText="1"/>
    </xf>
    <xf numFmtId="0" fontId="184" fillId="0" borderId="0" xfId="4224" applyFont="1" applyFill="1" applyBorder="1" applyAlignment="1">
      <alignment horizontal="center" vertical="center" wrapText="1"/>
    </xf>
    <xf numFmtId="9" fontId="203" fillId="19" borderId="44" xfId="50" applyFont="1" applyFill="1" applyBorder="1" applyAlignment="1">
      <alignment horizontal="center" vertical="center"/>
    </xf>
    <xf numFmtId="9" fontId="64" fillId="0" borderId="165" xfId="50" applyFont="1" applyFill="1" applyBorder="1" applyAlignment="1">
      <alignment horizontal="center" vertical="center" wrapText="1"/>
    </xf>
    <xf numFmtId="3" fontId="148" fillId="0" borderId="165" xfId="59" applyNumberFormat="1" applyBorder="1" applyAlignment="1">
      <alignment horizontal="center" vertical="center"/>
    </xf>
    <xf numFmtId="3" fontId="148" fillId="18" borderId="165" xfId="59" applyNumberFormat="1" applyFill="1" applyBorder="1" applyAlignment="1">
      <alignment horizontal="center" vertical="center"/>
    </xf>
    <xf numFmtId="0" fontId="148" fillId="0" borderId="165" xfId="59" applyBorder="1" applyAlignment="1">
      <alignment horizontal="center" vertical="center"/>
    </xf>
    <xf numFmtId="3" fontId="181" fillId="0" borderId="165" xfId="59" applyNumberFormat="1" applyFont="1" applyFill="1" applyBorder="1" applyAlignment="1">
      <alignment horizontal="center" vertical="center"/>
    </xf>
    <xf numFmtId="3" fontId="148" fillId="0" borderId="0" xfId="59" applyNumberFormat="1" applyFont="1" applyFill="1" applyBorder="1" applyAlignment="1">
      <alignment vertical="center"/>
    </xf>
    <xf numFmtId="3" fontId="181" fillId="0" borderId="165" xfId="59" applyNumberFormat="1" applyFont="1" applyBorder="1" applyAlignment="1">
      <alignment horizontal="center" vertical="center"/>
    </xf>
    <xf numFmtId="3" fontId="181" fillId="18" borderId="165" xfId="59" applyNumberFormat="1" applyFont="1" applyFill="1" applyBorder="1" applyAlignment="1">
      <alignment horizontal="center" vertical="center"/>
    </xf>
    <xf numFmtId="0" fontId="181" fillId="0" borderId="165" xfId="59" applyFont="1" applyBorder="1" applyAlignment="1">
      <alignment horizontal="center" vertical="center"/>
    </xf>
    <xf numFmtId="3" fontId="188" fillId="0" borderId="165" xfId="47" applyNumberFormat="1" applyFont="1" applyFill="1" applyBorder="1" applyAlignment="1">
      <alignment horizontal="center" vertical="center"/>
    </xf>
    <xf numFmtId="0" fontId="181" fillId="0" borderId="165" xfId="59" applyFont="1" applyFill="1" applyBorder="1" applyAlignment="1">
      <alignment horizontal="center" vertical="center"/>
    </xf>
    <xf numFmtId="1" fontId="126" fillId="0" borderId="165" xfId="631" applyNumberFormat="1" applyFill="1" applyBorder="1" applyAlignment="1">
      <alignment horizontal="center"/>
    </xf>
    <xf numFmtId="1" fontId="126" fillId="0" borderId="165" xfId="50" applyNumberFormat="1" applyFont="1" applyFill="1" applyBorder="1" applyAlignment="1">
      <alignment horizontal="center"/>
    </xf>
    <xf numFmtId="0" fontId="126" fillId="0" borderId="165" xfId="631" applyFill="1" applyBorder="1" applyAlignment="1">
      <alignment horizontal="center"/>
    </xf>
    <xf numFmtId="9" fontId="126" fillId="0" borderId="165" xfId="50" applyFont="1" applyBorder="1" applyAlignment="1">
      <alignment horizontal="center"/>
    </xf>
    <xf numFmtId="0" fontId="126" fillId="0" borderId="165" xfId="631" applyBorder="1" applyAlignment="1">
      <alignment horizontal="center"/>
    </xf>
    <xf numFmtId="9" fontId="188" fillId="0" borderId="165" xfId="50" applyFont="1" applyFill="1" applyBorder="1" applyAlignment="1">
      <alignment horizontal="center" vertical="center"/>
    </xf>
    <xf numFmtId="9" fontId="181" fillId="0" borderId="165" xfId="50" applyFont="1" applyFill="1" applyBorder="1" applyAlignment="1">
      <alignment horizontal="center" vertical="center"/>
    </xf>
    <xf numFmtId="9" fontId="126" fillId="0" borderId="165" xfId="50" applyFont="1" applyFill="1" applyBorder="1" applyAlignment="1">
      <alignment horizontal="center"/>
    </xf>
    <xf numFmtId="0" fontId="219" fillId="0" borderId="0" xfId="59" applyFont="1" applyBorder="1" applyAlignment="1">
      <alignment horizontal="center" vertical="center"/>
    </xf>
    <xf numFmtId="1" fontId="290" fillId="32" borderId="165" xfId="45" applyNumberFormat="1" applyFont="1" applyFill="1" applyBorder="1" applyAlignment="1">
      <alignment horizontal="center" vertical="center" wrapText="1"/>
    </xf>
    <xf numFmtId="167" fontId="181" fillId="0" borderId="165" xfId="50" applyNumberFormat="1" applyFont="1" applyFill="1" applyBorder="1" applyAlignment="1">
      <alignment horizontal="center" vertical="center"/>
    </xf>
    <xf numFmtId="3" fontId="148" fillId="0" borderId="165" xfId="59" applyNumberFormat="1" applyFill="1" applyBorder="1" applyAlignment="1">
      <alignment horizontal="center" vertical="center"/>
    </xf>
    <xf numFmtId="0" fontId="148" fillId="0" borderId="165" xfId="59" applyFill="1" applyBorder="1" applyAlignment="1">
      <alignment horizontal="center" vertical="center"/>
    </xf>
    <xf numFmtId="0" fontId="152" fillId="0" borderId="165" xfId="59" applyFont="1" applyFill="1" applyBorder="1" applyAlignment="1">
      <alignment horizontal="center" vertical="center"/>
    </xf>
    <xf numFmtId="0" fontId="217" fillId="32" borderId="46" xfId="59" applyFont="1" applyFill="1" applyBorder="1" applyAlignment="1">
      <alignment horizontal="center" vertical="center" wrapText="1"/>
    </xf>
    <xf numFmtId="0" fontId="203" fillId="19" borderId="48" xfId="46" applyFont="1" applyFill="1" applyBorder="1" applyAlignment="1">
      <alignment horizontal="center" vertical="center"/>
    </xf>
    <xf numFmtId="3" fontId="203" fillId="19" borderId="46" xfId="48" applyNumberFormat="1" applyFont="1" applyFill="1" applyBorder="1" applyAlignment="1">
      <alignment horizontal="center" wrapText="1"/>
    </xf>
    <xf numFmtId="3" fontId="203" fillId="19" borderId="165" xfId="48" applyNumberFormat="1" applyFont="1" applyFill="1" applyBorder="1" applyAlignment="1">
      <alignment horizontal="center" wrapText="1"/>
    </xf>
    <xf numFmtId="3" fontId="181" fillId="0" borderId="165" xfId="367" applyNumberFormat="1" applyFont="1" applyBorder="1" applyAlignment="1">
      <alignment horizontal="center" vertical="center"/>
    </xf>
    <xf numFmtId="3" fontId="181" fillId="0" borderId="165" xfId="367" applyNumberFormat="1" applyFont="1" applyFill="1" applyBorder="1" applyAlignment="1">
      <alignment horizontal="center" vertical="center"/>
    </xf>
    <xf numFmtId="0" fontId="180" fillId="33" borderId="165" xfId="367" applyFont="1" applyFill="1" applyBorder="1" applyAlignment="1">
      <alignment horizontal="center"/>
    </xf>
    <xf numFmtId="0" fontId="182" fillId="0" borderId="0" xfId="59" applyFont="1" applyAlignment="1">
      <alignment horizontal="center" vertical="center"/>
    </xf>
    <xf numFmtId="0" fontId="189" fillId="0" borderId="0" xfId="59" applyFont="1" applyBorder="1" applyAlignment="1">
      <alignment vertical="center" wrapText="1"/>
    </xf>
    <xf numFmtId="9" fontId="181" fillId="0" borderId="165" xfId="50" applyFont="1" applyBorder="1" applyAlignment="1">
      <alignment horizontal="center" vertical="center"/>
    </xf>
    <xf numFmtId="0" fontId="190" fillId="0" borderId="0" xfId="59" applyFont="1" applyBorder="1" applyAlignment="1">
      <alignment vertical="center"/>
    </xf>
    <xf numFmtId="0" fontId="268" fillId="0" borderId="0" xfId="7221" applyFont="1"/>
    <xf numFmtId="0" fontId="63" fillId="0" borderId="0" xfId="7240" applyFont="1" applyFill="1"/>
    <xf numFmtId="0" fontId="271" fillId="33" borderId="165" xfId="7240" applyFont="1" applyFill="1" applyBorder="1" applyAlignment="1">
      <alignment horizontal="center" vertical="center" wrapText="1"/>
    </xf>
    <xf numFmtId="0" fontId="271" fillId="33" borderId="165" xfId="7240" applyFont="1" applyFill="1" applyBorder="1" applyAlignment="1">
      <alignment horizontal="left" vertical="center" wrapText="1"/>
    </xf>
    <xf numFmtId="9" fontId="271" fillId="33" borderId="165" xfId="7240" applyNumberFormat="1" applyFont="1" applyFill="1" applyBorder="1" applyAlignment="1">
      <alignment horizontal="center" vertical="center" wrapText="1"/>
    </xf>
    <xf numFmtId="15" fontId="271" fillId="33" borderId="165" xfId="7240" applyNumberFormat="1" applyFont="1" applyFill="1" applyBorder="1" applyAlignment="1">
      <alignment horizontal="center" vertical="center" wrapText="1"/>
    </xf>
    <xf numFmtId="15" fontId="89" fillId="0" borderId="0" xfId="7211" applyNumberFormat="1"/>
    <xf numFmtId="0" fontId="62" fillId="0" borderId="0" xfId="7211" applyFont="1" applyAlignment="1">
      <alignment horizontal="center"/>
    </xf>
    <xf numFmtId="0" fontId="62" fillId="0" borderId="0" xfId="7211" applyFont="1"/>
    <xf numFmtId="15" fontId="66" fillId="33" borderId="165" xfId="7211" applyNumberFormat="1" applyFont="1" applyFill="1" applyBorder="1" applyAlignment="1">
      <alignment vertical="center" wrapText="1"/>
    </xf>
    <xf numFmtId="182" fontId="181" fillId="20" borderId="165" xfId="7215" applyNumberFormat="1" applyFont="1" applyFill="1" applyBorder="1" applyAlignment="1">
      <alignment horizontal="center" vertical="center" wrapText="1"/>
    </xf>
    <xf numFmtId="0" fontId="181" fillId="20" borderId="165" xfId="7215" applyFont="1" applyFill="1" applyBorder="1" applyAlignment="1">
      <alignment vertical="center" wrapText="1"/>
    </xf>
    <xf numFmtId="182" fontId="181" fillId="24" borderId="165" xfId="7215" applyNumberFormat="1" applyFont="1" applyFill="1" applyBorder="1" applyAlignment="1">
      <alignment horizontal="center" vertical="center" wrapText="1"/>
    </xf>
    <xf numFmtId="0" fontId="181" fillId="24" borderId="165" xfId="7215" applyFont="1" applyFill="1" applyBorder="1" applyAlignment="1">
      <alignment vertical="center" wrapText="1"/>
    </xf>
    <xf numFmtId="182" fontId="181" fillId="24" borderId="165" xfId="7215" applyNumberFormat="1" applyFont="1" applyFill="1" applyBorder="1" applyAlignment="1">
      <alignment horizontal="left" vertical="center" wrapText="1"/>
    </xf>
    <xf numFmtId="0" fontId="181" fillId="27" borderId="165" xfId="7215" applyFont="1" applyFill="1" applyBorder="1" applyAlignment="1">
      <alignment vertical="center" wrapText="1"/>
    </xf>
    <xf numFmtId="182" fontId="181" fillId="27" borderId="165" xfId="7215" applyNumberFormat="1" applyFont="1" applyFill="1" applyBorder="1" applyAlignment="1">
      <alignment horizontal="left" vertical="center" wrapText="1"/>
    </xf>
    <xf numFmtId="15" fontId="181" fillId="27" borderId="165" xfId="7215" applyNumberFormat="1" applyFont="1" applyFill="1" applyBorder="1" applyAlignment="1">
      <alignment horizontal="center" vertical="center" wrapText="1"/>
    </xf>
    <xf numFmtId="182" fontId="181" fillId="34" borderId="165" xfId="7215" applyNumberFormat="1" applyFont="1" applyFill="1" applyBorder="1" applyAlignment="1">
      <alignment horizontal="center" vertical="center" wrapText="1"/>
    </xf>
    <xf numFmtId="0" fontId="181" fillId="34" borderId="165" xfId="7215" applyFont="1" applyFill="1" applyBorder="1" applyAlignment="1">
      <alignment vertical="center" wrapText="1"/>
    </xf>
    <xf numFmtId="15" fontId="181" fillId="21" borderId="165" xfId="7215" applyNumberFormat="1" applyFont="1" applyFill="1" applyBorder="1" applyAlignment="1">
      <alignment horizontal="left" vertical="center" wrapText="1"/>
    </xf>
    <xf numFmtId="182" fontId="181" fillId="21" borderId="165" xfId="7215" applyNumberFormat="1" applyFont="1" applyFill="1" applyBorder="1" applyAlignment="1">
      <alignment horizontal="center" vertical="center" wrapText="1"/>
    </xf>
    <xf numFmtId="0" fontId="181" fillId="21" borderId="165" xfId="7215" applyFont="1" applyFill="1" applyBorder="1" applyAlignment="1">
      <alignment vertical="center" wrapText="1"/>
    </xf>
    <xf numFmtId="182" fontId="181" fillId="29" borderId="165" xfId="7215" applyNumberFormat="1" applyFont="1" applyFill="1" applyBorder="1" applyAlignment="1">
      <alignment horizontal="left" vertical="center" wrapText="1"/>
    </xf>
    <xf numFmtId="182" fontId="181" fillId="30" borderId="165" xfId="7215" applyNumberFormat="1" applyFont="1" applyFill="1" applyBorder="1" applyAlignment="1">
      <alignment horizontal="left" vertical="center" wrapText="1"/>
    </xf>
    <xf numFmtId="15" fontId="181" fillId="30" borderId="165" xfId="7215" applyNumberFormat="1" applyFont="1" applyFill="1" applyBorder="1" applyAlignment="1">
      <alignment horizontal="center" vertical="center" wrapText="1"/>
    </xf>
    <xf numFmtId="0" fontId="181" fillId="29" borderId="165" xfId="7215" applyFont="1" applyFill="1" applyBorder="1" applyAlignment="1">
      <alignment vertical="center" wrapText="1"/>
    </xf>
    <xf numFmtId="0" fontId="181" fillId="0" borderId="165" xfId="7215" applyFont="1" applyFill="1" applyBorder="1" applyAlignment="1">
      <alignment vertical="center" wrapText="1"/>
    </xf>
    <xf numFmtId="0" fontId="251" fillId="33" borderId="165" xfId="0" applyFont="1" applyFill="1" applyBorder="1" applyAlignment="1"/>
    <xf numFmtId="0" fontId="251" fillId="33" borderId="165" xfId="0" applyFont="1" applyFill="1" applyBorder="1" applyAlignment="1">
      <alignment horizontal="center"/>
    </xf>
    <xf numFmtId="0" fontId="251" fillId="33" borderId="165" xfId="0" applyFont="1" applyFill="1" applyBorder="1" applyAlignment="1">
      <alignment horizontal="left"/>
    </xf>
    <xf numFmtId="15" fontId="251" fillId="33" borderId="165" xfId="0" applyNumberFormat="1" applyFont="1" applyFill="1" applyBorder="1" applyAlignment="1">
      <alignment horizontal="right"/>
    </xf>
    <xf numFmtId="0" fontId="251" fillId="0" borderId="165" xfId="0" applyFont="1" applyFill="1" applyBorder="1" applyAlignment="1">
      <alignment horizontal="right"/>
    </xf>
    <xf numFmtId="0" fontId="241" fillId="0" borderId="165" xfId="0" applyFont="1" applyBorder="1"/>
    <xf numFmtId="0" fontId="241" fillId="0" borderId="165" xfId="0" applyFont="1" applyBorder="1" applyAlignment="1">
      <alignment horizontal="center"/>
    </xf>
    <xf numFmtId="15" fontId="241" fillId="0" borderId="165" xfId="0" applyNumberFormat="1" applyFont="1" applyBorder="1"/>
    <xf numFmtId="0" fontId="241" fillId="0" borderId="165" xfId="0" applyFont="1" applyFill="1" applyBorder="1" applyAlignment="1"/>
    <xf numFmtId="0" fontId="241" fillId="0" borderId="165" xfId="0" applyFont="1" applyFill="1" applyBorder="1" applyAlignment="1">
      <alignment horizontal="center"/>
    </xf>
    <xf numFmtId="0" fontId="241" fillId="0" borderId="165" xfId="0" applyFont="1" applyFill="1" applyBorder="1" applyAlignment="1">
      <alignment horizontal="left"/>
    </xf>
    <xf numFmtId="15" fontId="241" fillId="0" borderId="165" xfId="0" applyNumberFormat="1" applyFont="1" applyFill="1" applyBorder="1" applyAlignment="1">
      <alignment horizontal="right"/>
    </xf>
    <xf numFmtId="15" fontId="241" fillId="0" borderId="165" xfId="0" applyNumberFormat="1" applyFont="1" applyFill="1" applyBorder="1" applyAlignment="1"/>
    <xf numFmtId="15" fontId="252" fillId="0" borderId="165" xfId="0" applyNumberFormat="1" applyFont="1" applyFill="1" applyBorder="1" applyAlignment="1">
      <alignment horizontal="right"/>
    </xf>
    <xf numFmtId="0" fontId="190" fillId="0" borderId="165" xfId="0" applyFont="1" applyFill="1" applyBorder="1" applyAlignment="1">
      <alignment horizontal="center"/>
    </xf>
    <xf numFmtId="0" fontId="190" fillId="0" borderId="165" xfId="0" applyFont="1" applyFill="1" applyBorder="1" applyAlignment="1"/>
    <xf numFmtId="0" fontId="190" fillId="0" borderId="165" xfId="0" applyFont="1" applyFill="1" applyBorder="1" applyAlignment="1">
      <alignment horizontal="left"/>
    </xf>
    <xf numFmtId="15" fontId="190" fillId="0" borderId="165" xfId="0" applyNumberFormat="1" applyFont="1" applyFill="1" applyBorder="1" applyAlignment="1">
      <alignment horizontal="right"/>
    </xf>
    <xf numFmtId="15" fontId="253" fillId="0" borderId="165" xfId="0" applyNumberFormat="1" applyFont="1" applyFill="1" applyBorder="1" applyAlignment="1">
      <alignment horizontal="right"/>
    </xf>
    <xf numFmtId="0" fontId="241" fillId="0" borderId="165" xfId="0" applyFont="1" applyFill="1" applyBorder="1"/>
    <xf numFmtId="15" fontId="241" fillId="0" borderId="165" xfId="0" applyNumberFormat="1" applyFont="1" applyFill="1" applyBorder="1"/>
    <xf numFmtId="2" fontId="181" fillId="0" borderId="165" xfId="7216" applyNumberFormat="1" applyFont="1" applyFill="1" applyBorder="1" applyAlignment="1">
      <alignment horizontal="center" vertical="center" wrapText="1"/>
    </xf>
    <xf numFmtId="1" fontId="180" fillId="0" borderId="0" xfId="821" applyNumberFormat="1" applyFont="1" applyFill="1" applyBorder="1" applyAlignment="1">
      <alignment horizontal="center" vertical="center"/>
    </xf>
    <xf numFmtId="0" fontId="180" fillId="0" borderId="81" xfId="43" applyFont="1" applyFill="1" applyBorder="1" applyAlignment="1">
      <alignment horizontal="center" vertical="center"/>
    </xf>
    <xf numFmtId="1" fontId="180" fillId="19" borderId="25" xfId="821" applyNumberFormat="1" applyFont="1" applyFill="1" applyBorder="1" applyAlignment="1">
      <alignment horizontal="center" vertical="center"/>
    </xf>
    <xf numFmtId="1" fontId="180" fillId="19" borderId="38" xfId="821" applyNumberFormat="1" applyFont="1" applyFill="1" applyBorder="1" applyAlignment="1">
      <alignment horizontal="center" vertical="center"/>
    </xf>
    <xf numFmtId="9" fontId="181" fillId="0" borderId="44" xfId="50" applyFont="1" applyFill="1" applyBorder="1" applyAlignment="1">
      <alignment horizontal="center" vertical="center"/>
    </xf>
    <xf numFmtId="9" fontId="181" fillId="0" borderId="86" xfId="50" applyFont="1" applyFill="1" applyBorder="1" applyAlignment="1">
      <alignment horizontal="center" vertical="center"/>
    </xf>
    <xf numFmtId="9" fontId="181" fillId="0" borderId="86" xfId="50" applyNumberFormat="1" applyFont="1" applyFill="1" applyBorder="1" applyAlignment="1">
      <alignment horizontal="center" vertical="center"/>
    </xf>
    <xf numFmtId="9" fontId="181" fillId="0" borderId="44" xfId="50" applyNumberFormat="1" applyFont="1" applyFill="1" applyBorder="1" applyAlignment="1">
      <alignment horizontal="center" vertical="center"/>
    </xf>
    <xf numFmtId="9" fontId="181" fillId="0" borderId="88" xfId="50" applyFont="1" applyFill="1" applyBorder="1" applyAlignment="1">
      <alignment horizontal="center" vertical="center"/>
    </xf>
    <xf numFmtId="9" fontId="181" fillId="0" borderId="84" xfId="50" applyFont="1" applyFill="1" applyBorder="1" applyAlignment="1">
      <alignment horizontal="center" vertical="center"/>
    </xf>
    <xf numFmtId="9" fontId="181" fillId="0" borderId="66" xfId="50" applyFont="1" applyFill="1" applyBorder="1" applyAlignment="1">
      <alignment horizontal="center" vertical="center"/>
    </xf>
    <xf numFmtId="3" fontId="203" fillId="19" borderId="82" xfId="626" applyNumberFormat="1" applyFont="1" applyFill="1" applyBorder="1" applyAlignment="1">
      <alignment horizontal="right" vertical="center" indent="1"/>
    </xf>
    <xf numFmtId="3" fontId="203" fillId="19" borderId="77" xfId="626" applyNumberFormat="1" applyFont="1" applyFill="1" applyBorder="1" applyAlignment="1">
      <alignment horizontal="right" vertical="center" indent="1"/>
    </xf>
    <xf numFmtId="3" fontId="203" fillId="19" borderId="78" xfId="626" applyNumberFormat="1" applyFont="1" applyFill="1" applyBorder="1" applyAlignment="1">
      <alignment horizontal="right" vertical="center" indent="1"/>
    </xf>
    <xf numFmtId="9" fontId="59" fillId="0" borderId="12" xfId="50" applyFont="1" applyBorder="1"/>
    <xf numFmtId="9" fontId="59" fillId="0" borderId="14" xfId="50" applyFont="1" applyBorder="1"/>
    <xf numFmtId="14" fontId="70" fillId="28" borderId="165" xfId="7266" applyNumberFormat="1" applyFill="1" applyBorder="1" applyAlignment="1">
      <alignment horizontal="center"/>
    </xf>
    <xf numFmtId="0" fontId="70" fillId="28" borderId="165" xfId="7266" applyFill="1" applyBorder="1" applyAlignment="1">
      <alignment horizontal="center"/>
    </xf>
    <xf numFmtId="0" fontId="70" fillId="28" borderId="165" xfId="7266" applyFill="1" applyBorder="1"/>
    <xf numFmtId="0" fontId="181" fillId="28" borderId="165" xfId="7266" applyFont="1" applyFill="1" applyBorder="1" applyAlignment="1">
      <alignment horizontal="center"/>
    </xf>
    <xf numFmtId="14" fontId="70" fillId="27" borderId="165" xfId="7266" applyNumberFormat="1" applyFill="1" applyBorder="1" applyAlignment="1">
      <alignment horizontal="center"/>
    </xf>
    <xf numFmtId="0" fontId="70" fillId="27" borderId="165" xfId="7266" applyFill="1" applyBorder="1"/>
    <xf numFmtId="14" fontId="181" fillId="28" borderId="165" xfId="7266" applyNumberFormat="1" applyFont="1" applyFill="1" applyBorder="1" applyAlignment="1">
      <alignment horizontal="center"/>
    </xf>
    <xf numFmtId="0" fontId="181" fillId="28" borderId="165" xfId="0" applyFont="1" applyFill="1" applyBorder="1" applyAlignment="1">
      <alignment horizontal="center"/>
    </xf>
    <xf numFmtId="0" fontId="0" fillId="28" borderId="165" xfId="0" applyFill="1" applyBorder="1"/>
    <xf numFmtId="0" fontId="0" fillId="28" borderId="165" xfId="0" applyFill="1" applyBorder="1" applyAlignment="1">
      <alignment horizontal="center"/>
    </xf>
    <xf numFmtId="14" fontId="0" fillId="28" borderId="165" xfId="0" applyNumberFormat="1" applyFill="1" applyBorder="1" applyAlignment="1">
      <alignment horizontal="center"/>
    </xf>
    <xf numFmtId="0" fontId="59" fillId="28" borderId="156" xfId="7269" applyFont="1" applyFill="1" applyBorder="1"/>
    <xf numFmtId="0" fontId="70" fillId="27" borderId="167" xfId="7269" applyFill="1" applyBorder="1" applyAlignment="1">
      <alignment horizontal="center"/>
    </xf>
    <xf numFmtId="14" fontId="70" fillId="27" borderId="165" xfId="7269" applyNumberFormat="1" applyFill="1" applyBorder="1"/>
    <xf numFmtId="0" fontId="70" fillId="27" borderId="165" xfId="7269" applyFill="1" applyBorder="1"/>
    <xf numFmtId="0" fontId="70" fillId="27" borderId="163" xfId="7269" applyFill="1" applyBorder="1" applyAlignment="1">
      <alignment horizontal="center"/>
    </xf>
    <xf numFmtId="0" fontId="148" fillId="28" borderId="165" xfId="0" applyFont="1" applyFill="1" applyBorder="1" applyAlignment="1">
      <alignment horizontal="center"/>
    </xf>
    <xf numFmtId="0" fontId="148" fillId="28" borderId="165" xfId="0" applyFont="1" applyFill="1" applyBorder="1"/>
    <xf numFmtId="14" fontId="148" fillId="28" borderId="165" xfId="0" applyNumberFormat="1" applyFont="1" applyFill="1" applyBorder="1" applyAlignment="1">
      <alignment horizontal="center"/>
    </xf>
    <xf numFmtId="0" fontId="59" fillId="27" borderId="167" xfId="7269" applyFont="1" applyFill="1" applyBorder="1" applyAlignment="1">
      <alignment horizontal="center"/>
    </xf>
    <xf numFmtId="0" fontId="59" fillId="27" borderId="142" xfId="7269" applyFont="1" applyFill="1" applyBorder="1" applyAlignment="1">
      <alignment horizontal="center"/>
    </xf>
    <xf numFmtId="14" fontId="59" fillId="27" borderId="156" xfId="7269" applyNumberFormat="1" applyFont="1" applyFill="1" applyBorder="1"/>
    <xf numFmtId="0" fontId="59" fillId="27" borderId="156" xfId="7269" applyFont="1" applyFill="1" applyBorder="1"/>
    <xf numFmtId="0" fontId="59" fillId="27" borderId="159" xfId="7269" applyFont="1" applyFill="1" applyBorder="1" applyAlignment="1">
      <alignment horizontal="center"/>
    </xf>
    <xf numFmtId="0" fontId="59" fillId="27" borderId="165" xfId="7269" applyFont="1" applyFill="1" applyBorder="1"/>
    <xf numFmtId="0" fontId="58" fillId="0" borderId="0" xfId="7266" applyFont="1"/>
    <xf numFmtId="0" fontId="58" fillId="0" borderId="0" xfId="7269" applyFont="1"/>
    <xf numFmtId="0" fontId="58" fillId="27" borderId="142" xfId="7269" applyFont="1" applyFill="1" applyBorder="1" applyAlignment="1">
      <alignment horizontal="center"/>
    </xf>
    <xf numFmtId="0" fontId="58" fillId="27" borderId="156" xfId="7269" applyFont="1" applyFill="1" applyBorder="1"/>
    <xf numFmtId="0" fontId="58" fillId="27" borderId="165" xfId="7269" applyFont="1" applyFill="1" applyBorder="1"/>
    <xf numFmtId="0" fontId="58" fillId="27" borderId="163" xfId="7269" applyFont="1" applyFill="1" applyBorder="1" applyAlignment="1">
      <alignment horizontal="center"/>
    </xf>
    <xf numFmtId="0" fontId="58" fillId="28" borderId="165" xfId="7266" applyFont="1" applyFill="1" applyBorder="1" applyAlignment="1">
      <alignment horizontal="center"/>
    </xf>
    <xf numFmtId="14" fontId="58" fillId="27" borderId="165" xfId="7266" applyNumberFormat="1" applyFont="1" applyFill="1" applyBorder="1" applyAlignment="1">
      <alignment horizontal="center"/>
    </xf>
    <xf numFmtId="0" fontId="58" fillId="27" borderId="165" xfId="7266" applyFont="1" applyFill="1" applyBorder="1"/>
    <xf numFmtId="0" fontId="58" fillId="27" borderId="165" xfId="7266" applyFont="1" applyFill="1" applyBorder="1" applyAlignment="1">
      <alignment horizontal="center"/>
    </xf>
    <xf numFmtId="0" fontId="58" fillId="27" borderId="165" xfId="7266" applyFont="1" applyFill="1" applyBorder="1" applyAlignment="1">
      <alignment horizontal="left"/>
    </xf>
    <xf numFmtId="14" fontId="58" fillId="28" borderId="165" xfId="7266" applyNumberFormat="1" applyFont="1" applyFill="1" applyBorder="1" applyAlignment="1">
      <alignment horizontal="center"/>
    </xf>
    <xf numFmtId="0" fontId="58" fillId="28" borderId="165" xfId="7266" applyFont="1" applyFill="1" applyBorder="1"/>
    <xf numFmtId="14" fontId="58" fillId="27" borderId="165" xfId="7266" applyNumberFormat="1" applyFont="1" applyFill="1" applyBorder="1"/>
    <xf numFmtId="0" fontId="181" fillId="28" borderId="165" xfId="0" applyFont="1" applyFill="1" applyBorder="1"/>
    <xf numFmtId="14" fontId="181" fillId="28" borderId="165" xfId="0" applyNumberFormat="1" applyFont="1" applyFill="1" applyBorder="1" applyAlignment="1">
      <alignment horizontal="center"/>
    </xf>
    <xf numFmtId="0" fontId="57" fillId="0" borderId="0" xfId="7266" applyFont="1"/>
    <xf numFmtId="0" fontId="57" fillId="28" borderId="165" xfId="7266" applyFont="1" applyFill="1" applyBorder="1" applyAlignment="1">
      <alignment horizontal="center"/>
    </xf>
    <xf numFmtId="0" fontId="57" fillId="28" borderId="165" xfId="7266" applyFont="1" applyFill="1" applyBorder="1"/>
    <xf numFmtId="0" fontId="70" fillId="27" borderId="165" xfId="7266" applyFill="1" applyBorder="1" applyAlignment="1">
      <alignment horizontal="center"/>
    </xf>
    <xf numFmtId="0" fontId="57" fillId="27" borderId="165" xfId="7266" applyFont="1" applyFill="1" applyBorder="1" applyAlignment="1">
      <alignment horizontal="center"/>
    </xf>
    <xf numFmtId="0" fontId="57" fillId="27" borderId="165" xfId="7266" applyFont="1" applyFill="1" applyBorder="1"/>
    <xf numFmtId="0" fontId="57" fillId="0" borderId="165" xfId="7211" applyFont="1" applyFill="1" applyBorder="1" applyAlignment="1">
      <alignment horizontal="center" vertical="center"/>
    </xf>
    <xf numFmtId="0" fontId="56" fillId="28" borderId="156" xfId="7269" applyFont="1" applyFill="1" applyBorder="1" applyAlignment="1">
      <alignment horizontal="center"/>
    </xf>
    <xf numFmtId="0" fontId="181" fillId="0" borderId="165" xfId="7272" applyFont="1" applyFill="1" applyBorder="1" applyAlignment="1">
      <alignment horizontal="center" vertical="center"/>
    </xf>
    <xf numFmtId="0" fontId="70" fillId="0" borderId="165" xfId="7272" applyFill="1" applyBorder="1" applyAlignment="1">
      <alignment horizontal="center" vertical="center"/>
    </xf>
    <xf numFmtId="0" fontId="70" fillId="0" borderId="165" xfId="7272" applyFill="1" applyBorder="1" applyAlignment="1">
      <alignment vertical="center"/>
    </xf>
    <xf numFmtId="181" fontId="236" fillId="0" borderId="165" xfId="7270" applyNumberFormat="1" applyFont="1" applyFill="1" applyBorder="1" applyAlignment="1">
      <alignment horizontal="center" vertical="center"/>
    </xf>
    <xf numFmtId="0" fontId="181" fillId="0" borderId="165" xfId="7270" applyFont="1" applyFill="1" applyBorder="1" applyAlignment="1">
      <alignment horizontal="center" vertical="center"/>
    </xf>
    <xf numFmtId="0" fontId="0" fillId="0" borderId="165" xfId="7271" applyFont="1" applyFill="1" applyBorder="1" applyAlignment="1" applyProtection="1">
      <alignment horizontal="center" vertical="center" wrapText="1"/>
      <protection locked="0"/>
    </xf>
    <xf numFmtId="181" fontId="181" fillId="0" borderId="165" xfId="7271" applyNumberFormat="1" applyFont="1" applyFill="1" applyBorder="1" applyAlignment="1" applyProtection="1">
      <alignment horizontal="center" vertical="center" wrapText="1"/>
      <protection locked="0"/>
    </xf>
    <xf numFmtId="181" fontId="181" fillId="0" borderId="165" xfId="7271" applyNumberFormat="1" applyFont="1" applyFill="1" applyBorder="1" applyAlignment="1" applyProtection="1">
      <alignment horizontal="center" vertical="center"/>
      <protection locked="0"/>
    </xf>
    <xf numFmtId="183" fontId="181" fillId="0" borderId="165" xfId="7271" applyNumberFormat="1" applyFont="1" applyFill="1" applyBorder="1" applyAlignment="1" applyProtection="1">
      <alignment horizontal="center" vertical="center"/>
      <protection locked="0"/>
    </xf>
    <xf numFmtId="0" fontId="70" fillId="0" borderId="165" xfId="7271" applyFont="1" applyFill="1" applyBorder="1" applyAlignment="1" applyProtection="1">
      <alignment horizontal="center" vertical="center"/>
      <protection locked="0"/>
    </xf>
    <xf numFmtId="0" fontId="70" fillId="0" borderId="165" xfId="7272" applyFont="1" applyFill="1" applyBorder="1" applyAlignment="1">
      <alignment vertical="center"/>
    </xf>
    <xf numFmtId="181" fontId="181" fillId="0" borderId="165" xfId="7270" applyNumberFormat="1" applyFont="1" applyFill="1" applyBorder="1" applyAlignment="1">
      <alignment horizontal="center" vertical="center"/>
    </xf>
    <xf numFmtId="0" fontId="0" fillId="0" borderId="165" xfId="7271" applyFont="1" applyFill="1" applyBorder="1" applyAlignment="1" applyProtection="1">
      <alignment horizontal="center" vertical="center"/>
      <protection locked="0"/>
    </xf>
    <xf numFmtId="0" fontId="56" fillId="0" borderId="165" xfId="7271" applyFont="1" applyFill="1" applyBorder="1" applyAlignment="1" applyProtection="1">
      <alignment horizontal="center" vertical="center"/>
      <protection locked="0"/>
    </xf>
    <xf numFmtId="0" fontId="56" fillId="27" borderId="142" xfId="7269" applyFont="1" applyFill="1" applyBorder="1" applyAlignment="1">
      <alignment horizontal="center"/>
    </xf>
    <xf numFmtId="0" fontId="184" fillId="0" borderId="34" xfId="3799" applyFont="1" applyBorder="1" applyAlignment="1">
      <alignment horizontal="center" vertical="center" wrapText="1"/>
    </xf>
    <xf numFmtId="0" fontId="55" fillId="28" borderId="156" xfId="7269" applyFont="1" applyFill="1" applyBorder="1" applyAlignment="1">
      <alignment horizontal="center"/>
    </xf>
    <xf numFmtId="0" fontId="55" fillId="27" borderId="156" xfId="7269" applyFont="1" applyFill="1" applyBorder="1"/>
    <xf numFmtId="0" fontId="148" fillId="28" borderId="156" xfId="0" applyFont="1" applyFill="1" applyBorder="1" applyAlignment="1">
      <alignment horizontal="center"/>
    </xf>
    <xf numFmtId="0" fontId="55" fillId="27" borderId="142" xfId="7269" applyFont="1" applyFill="1" applyBorder="1" applyAlignment="1">
      <alignment horizontal="center"/>
    </xf>
    <xf numFmtId="0" fontId="55" fillId="27" borderId="167" xfId="7269" applyFont="1" applyFill="1" applyBorder="1" applyAlignment="1">
      <alignment horizontal="center"/>
    </xf>
    <xf numFmtId="176" fontId="181" fillId="0" borderId="165" xfId="0" applyNumberFormat="1" applyFont="1" applyBorder="1" applyAlignment="1">
      <alignment horizontal="right" vertical="center" indent="1"/>
    </xf>
    <xf numFmtId="176" fontId="181" fillId="0" borderId="165" xfId="0" applyNumberFormat="1" applyFont="1" applyFill="1" applyBorder="1" applyAlignment="1">
      <alignment horizontal="right" vertical="center" indent="1"/>
    </xf>
    <xf numFmtId="14" fontId="151" fillId="0" borderId="0" xfId="59" applyNumberFormat="1" applyFont="1" applyFill="1" applyAlignment="1">
      <alignment vertical="center"/>
    </xf>
    <xf numFmtId="0" fontId="181" fillId="0" borderId="0" xfId="367" applyFont="1" applyFill="1" applyAlignment="1">
      <alignment horizontal="center" vertical="center"/>
    </xf>
    <xf numFmtId="0" fontId="181" fillId="0" borderId="0" xfId="367" applyFont="1" applyFill="1" applyAlignment="1">
      <alignment vertical="center"/>
    </xf>
    <xf numFmtId="0" fontId="54" fillId="0" borderId="165" xfId="7271" applyFont="1" applyFill="1" applyBorder="1" applyAlignment="1" applyProtection="1">
      <alignment horizontal="center" vertical="center"/>
      <protection locked="0"/>
    </xf>
    <xf numFmtId="0" fontId="54" fillId="0" borderId="165" xfId="7272" applyFont="1" applyFill="1" applyBorder="1" applyAlignment="1">
      <alignment vertical="center"/>
    </xf>
    <xf numFmtId="0" fontId="53" fillId="0" borderId="165" xfId="7272" applyFont="1" applyFill="1" applyBorder="1" applyAlignment="1">
      <alignment vertical="center"/>
    </xf>
    <xf numFmtId="0" fontId="55" fillId="0" borderId="165" xfId="7272" applyFont="1" applyFill="1" applyBorder="1" applyAlignment="1">
      <alignment vertical="center"/>
    </xf>
    <xf numFmtId="0" fontId="70" fillId="0" borderId="165" xfId="7270" applyFill="1" applyBorder="1" applyAlignment="1">
      <alignment horizontal="center" vertical="center"/>
    </xf>
    <xf numFmtId="0" fontId="53" fillId="0" borderId="165" xfId="7270" applyFont="1" applyFill="1" applyBorder="1" applyAlignment="1">
      <alignment horizontal="center" vertical="center"/>
    </xf>
    <xf numFmtId="0" fontId="53" fillId="0" borderId="165" xfId="7271" applyFont="1" applyFill="1" applyBorder="1" applyAlignment="1" applyProtection="1">
      <alignment horizontal="center" vertical="center"/>
      <protection locked="0"/>
    </xf>
    <xf numFmtId="0" fontId="54" fillId="0" borderId="165" xfId="7270" applyFont="1" applyFill="1" applyBorder="1" applyAlignment="1">
      <alignment horizontal="left" vertical="center"/>
    </xf>
    <xf numFmtId="0" fontId="54" fillId="0" borderId="165" xfId="7270" applyFont="1" applyFill="1" applyBorder="1" applyAlignment="1">
      <alignment horizontal="center" vertical="center"/>
    </xf>
    <xf numFmtId="0" fontId="179" fillId="0" borderId="0" xfId="7221" applyFont="1" applyAlignment="1">
      <alignment horizontal="left"/>
    </xf>
    <xf numFmtId="0" fontId="52" fillId="0" borderId="165" xfId="7271" applyFont="1" applyFill="1" applyBorder="1" applyAlignment="1" applyProtection="1">
      <alignment horizontal="center" vertical="center"/>
      <protection locked="0"/>
    </xf>
    <xf numFmtId="0" fontId="172" fillId="0" borderId="165" xfId="0" applyFont="1" applyBorder="1" applyAlignment="1">
      <alignment horizontal="center" vertical="center"/>
    </xf>
    <xf numFmtId="0" fontId="172" fillId="0" borderId="165" xfId="0" applyFont="1" applyBorder="1"/>
    <xf numFmtId="0" fontId="256" fillId="0" borderId="0" xfId="7221" applyFont="1" applyBorder="1" applyAlignment="1">
      <alignment horizontal="left"/>
    </xf>
    <xf numFmtId="0" fontId="257" fillId="0" borderId="0" xfId="0" applyFont="1"/>
    <xf numFmtId="0" fontId="0" fillId="0" borderId="0" xfId="0" applyFont="1" applyAlignment="1">
      <alignment horizontal="left" vertical="center" wrapText="1"/>
    </xf>
    <xf numFmtId="49" fontId="180" fillId="0" borderId="0" xfId="72" applyNumberFormat="1" applyFont="1" applyBorder="1" applyAlignment="1">
      <alignment horizontal="left" vertical="center" wrapText="1"/>
    </xf>
    <xf numFmtId="0" fontId="188" fillId="0" borderId="0" xfId="0" applyFont="1" applyAlignment="1">
      <alignment horizontal="left" vertical="center" wrapText="1"/>
    </xf>
    <xf numFmtId="0" fontId="294" fillId="0" borderId="0" xfId="0" applyFont="1" applyAlignment="1">
      <alignment horizontal="center" vertical="center"/>
    </xf>
    <xf numFmtId="0" fontId="188" fillId="0" borderId="0" xfId="0" applyFont="1" applyAlignment="1">
      <alignment horizontal="center" vertical="center" wrapText="1"/>
    </xf>
    <xf numFmtId="0" fontId="295" fillId="0" borderId="0" xfId="0" applyFont="1" applyAlignment="1">
      <alignment horizontal="center"/>
    </xf>
    <xf numFmtId="0" fontId="191" fillId="0" borderId="0" xfId="7251" applyFont="1" applyAlignment="1">
      <alignment horizontal="center" vertical="center"/>
    </xf>
    <xf numFmtId="0" fontId="89" fillId="0" borderId="165" xfId="7211" applyFill="1" applyBorder="1" applyAlignment="1">
      <alignment horizontal="left" vertical="center" wrapText="1"/>
    </xf>
    <xf numFmtId="0" fontId="64" fillId="0" borderId="165" xfId="7256" applyFont="1" applyBorder="1"/>
    <xf numFmtId="0" fontId="184" fillId="0" borderId="0" xfId="7256" applyFont="1" applyFill="1"/>
    <xf numFmtId="0" fontId="205" fillId="0" borderId="0" xfId="4220" applyFont="1"/>
    <xf numFmtId="0" fontId="241" fillId="0" borderId="0" xfId="4220" applyFont="1"/>
    <xf numFmtId="3" fontId="245" fillId="0" borderId="165" xfId="7251" applyNumberFormat="1" applyFont="1" applyFill="1" applyBorder="1" applyAlignment="1">
      <alignment horizontal="center" vertical="center" wrapText="1"/>
    </xf>
    <xf numFmtId="0" fontId="268" fillId="0" borderId="165" xfId="0" applyFont="1" applyBorder="1" applyAlignment="1">
      <alignment horizontal="center" vertical="center" wrapText="1" readingOrder="1"/>
    </xf>
    <xf numFmtId="0" fontId="268" fillId="0" borderId="165" xfId="0" applyFont="1" applyBorder="1" applyAlignment="1">
      <alignment horizontal="left" vertical="center" wrapText="1" readingOrder="1"/>
    </xf>
    <xf numFmtId="1" fontId="190" fillId="0" borderId="165" xfId="59" applyNumberFormat="1" applyFont="1" applyFill="1" applyBorder="1" applyAlignment="1">
      <alignment horizontal="center" vertical="center"/>
    </xf>
    <xf numFmtId="0" fontId="237" fillId="19" borderId="152" xfId="7251" applyFont="1" applyFill="1" applyBorder="1" applyAlignment="1">
      <alignment vertical="center" wrapText="1" readingOrder="1"/>
    </xf>
    <xf numFmtId="0" fontId="237" fillId="19" borderId="142" xfId="7251" applyFont="1" applyFill="1" applyBorder="1" applyAlignment="1">
      <alignment horizontal="center" vertical="center" wrapText="1" readingOrder="1"/>
    </xf>
    <xf numFmtId="3" fontId="237" fillId="19" borderId="155" xfId="7251" applyNumberFormat="1" applyFont="1" applyFill="1" applyBorder="1" applyAlignment="1">
      <alignment horizontal="center" vertical="center" wrapText="1" readingOrder="1"/>
    </xf>
    <xf numFmtId="0" fontId="296" fillId="19" borderId="156" xfId="7251" applyFont="1" applyFill="1" applyBorder="1" applyAlignment="1">
      <alignment horizontal="center" vertical="center"/>
    </xf>
    <xf numFmtId="3" fontId="237" fillId="19" borderId="157" xfId="7251" applyNumberFormat="1" applyFont="1" applyFill="1" applyBorder="1" applyAlignment="1">
      <alignment horizontal="center" vertical="center" wrapText="1" readingOrder="1"/>
    </xf>
    <xf numFmtId="3" fontId="248" fillId="33" borderId="165" xfId="0" applyNumberFormat="1" applyFont="1" applyFill="1" applyBorder="1" applyAlignment="1">
      <alignment horizontal="center" vertical="center" wrapText="1" readingOrder="1"/>
    </xf>
    <xf numFmtId="0" fontId="180" fillId="0" borderId="45" xfId="43" applyFont="1" applyFill="1" applyBorder="1" applyAlignment="1">
      <alignment horizontal="center" vertical="center"/>
    </xf>
    <xf numFmtId="0" fontId="180" fillId="0" borderId="10" xfId="43" applyFont="1" applyFill="1" applyBorder="1" applyAlignment="1">
      <alignment horizontal="center" vertical="center"/>
    </xf>
    <xf numFmtId="1" fontId="180" fillId="33" borderId="10" xfId="821" applyNumberFormat="1" applyFont="1" applyFill="1" applyBorder="1" applyAlignment="1">
      <alignment horizontal="center" vertical="center"/>
    </xf>
    <xf numFmtId="9" fontId="180" fillId="33" borderId="84" xfId="50" applyFont="1" applyFill="1" applyBorder="1" applyAlignment="1">
      <alignment horizontal="center" vertical="center"/>
    </xf>
    <xf numFmtId="0" fontId="203" fillId="19" borderId="48" xfId="43" applyFont="1" applyFill="1" applyBorder="1" applyAlignment="1">
      <alignment horizontal="center" vertical="center"/>
    </xf>
    <xf numFmtId="1" fontId="203" fillId="19" borderId="90" xfId="821" applyNumberFormat="1" applyFont="1" applyFill="1" applyBorder="1" applyAlignment="1">
      <alignment horizontal="center" vertical="center"/>
    </xf>
    <xf numFmtId="1" fontId="203" fillId="19" borderId="48" xfId="821" applyNumberFormat="1" applyFont="1" applyFill="1" applyBorder="1" applyAlignment="1">
      <alignment horizontal="center" vertical="center"/>
    </xf>
    <xf numFmtId="1" fontId="203" fillId="19" borderId="50" xfId="821" applyNumberFormat="1" applyFont="1" applyFill="1" applyBorder="1" applyAlignment="1">
      <alignment horizontal="center" vertical="center"/>
    </xf>
    <xf numFmtId="1" fontId="203" fillId="19" borderId="51" xfId="821" applyNumberFormat="1" applyFont="1" applyFill="1" applyBorder="1" applyAlignment="1">
      <alignment horizontal="center" vertical="center"/>
    </xf>
    <xf numFmtId="9" fontId="203" fillId="19" borderId="51" xfId="50" applyFont="1" applyFill="1" applyBorder="1" applyAlignment="1">
      <alignment horizontal="center" vertical="center"/>
    </xf>
    <xf numFmtId="1" fontId="203" fillId="19" borderId="83" xfId="821" applyNumberFormat="1" applyFont="1" applyFill="1" applyBorder="1" applyAlignment="1">
      <alignment horizontal="center" vertical="center"/>
    </xf>
    <xf numFmtId="1" fontId="203" fillId="19" borderId="79" xfId="821" applyNumberFormat="1" applyFont="1" applyFill="1" applyBorder="1" applyAlignment="1">
      <alignment horizontal="center" vertical="center"/>
    </xf>
    <xf numFmtId="1" fontId="203" fillId="19" borderId="96" xfId="821" applyNumberFormat="1" applyFont="1" applyFill="1" applyBorder="1" applyAlignment="1">
      <alignment horizontal="center" vertical="center"/>
    </xf>
    <xf numFmtId="1" fontId="203" fillId="19" borderId="85" xfId="821" applyNumberFormat="1" applyFont="1" applyFill="1" applyBorder="1" applyAlignment="1">
      <alignment horizontal="center" vertical="center"/>
    </xf>
    <xf numFmtId="9" fontId="203" fillId="19" borderId="80" xfId="50" applyFont="1" applyFill="1" applyBorder="1" applyAlignment="1">
      <alignment horizontal="center" vertical="center"/>
    </xf>
    <xf numFmtId="1" fontId="203" fillId="33" borderId="79" xfId="821" applyNumberFormat="1" applyFont="1" applyFill="1" applyBorder="1" applyAlignment="1">
      <alignment horizontal="center" vertical="center"/>
    </xf>
    <xf numFmtId="9" fontId="203" fillId="33" borderId="80" xfId="50" applyFont="1" applyFill="1" applyBorder="1" applyAlignment="1">
      <alignment horizontal="center" vertical="center"/>
    </xf>
    <xf numFmtId="0" fontId="184" fillId="0" borderId="87" xfId="43" applyFont="1" applyFill="1" applyBorder="1" applyAlignment="1">
      <alignment horizontal="center" vertical="center"/>
    </xf>
    <xf numFmtId="0" fontId="184" fillId="0" borderId="81" xfId="43" applyFont="1" applyFill="1" applyBorder="1" applyAlignment="1">
      <alignment horizontal="center" vertical="center"/>
    </xf>
    <xf numFmtId="0" fontId="184" fillId="0" borderId="64" xfId="43" applyFont="1" applyFill="1" applyBorder="1" applyAlignment="1">
      <alignment horizontal="center" vertical="center"/>
    </xf>
    <xf numFmtId="166" fontId="297" fillId="32" borderId="63" xfId="821" applyNumberFormat="1" applyFont="1" applyFill="1" applyBorder="1" applyAlignment="1">
      <alignment horizontal="center" vertical="center"/>
    </xf>
    <xf numFmtId="166" fontId="297" fillId="32" borderId="95" xfId="821" applyNumberFormat="1" applyFont="1" applyFill="1" applyBorder="1" applyAlignment="1">
      <alignment horizontal="center" vertical="center"/>
    </xf>
    <xf numFmtId="166" fontId="297" fillId="32" borderId="91" xfId="821" applyNumberFormat="1" applyFont="1" applyFill="1" applyBorder="1" applyAlignment="1">
      <alignment horizontal="center" vertical="center"/>
    </xf>
    <xf numFmtId="166" fontId="297" fillId="32" borderId="0" xfId="821" applyNumberFormat="1" applyFont="1" applyFill="1" applyBorder="1" applyAlignment="1">
      <alignment horizontal="center" vertical="center"/>
    </xf>
    <xf numFmtId="166" fontId="297" fillId="32" borderId="82" xfId="821" applyNumberFormat="1" applyFont="1" applyFill="1" applyBorder="1" applyAlignment="1">
      <alignment horizontal="center" vertical="center"/>
    </xf>
    <xf numFmtId="166" fontId="297" fillId="32" borderId="77" xfId="821" applyNumberFormat="1" applyFont="1" applyFill="1" applyBorder="1" applyAlignment="1">
      <alignment horizontal="center" vertical="center"/>
    </xf>
    <xf numFmtId="166" fontId="297" fillId="32" borderId="87" xfId="821" applyNumberFormat="1" applyFont="1" applyFill="1" applyBorder="1" applyAlignment="1">
      <alignment horizontal="center" vertical="center"/>
    </xf>
    <xf numFmtId="166" fontId="297" fillId="32" borderId="86" xfId="821" applyNumberFormat="1" applyFont="1" applyFill="1" applyBorder="1" applyAlignment="1">
      <alignment horizontal="center" vertical="center"/>
    </xf>
    <xf numFmtId="166" fontId="297" fillId="32" borderId="88" xfId="821" applyNumberFormat="1" applyFont="1" applyFill="1" applyBorder="1" applyAlignment="1">
      <alignment horizontal="center" vertical="center"/>
    </xf>
    <xf numFmtId="0" fontId="203" fillId="19" borderId="64" xfId="43" applyFont="1" applyFill="1" applyBorder="1" applyAlignment="1">
      <alignment horizontal="center" vertical="center"/>
    </xf>
    <xf numFmtId="1" fontId="203" fillId="19" borderId="64" xfId="821" applyNumberFormat="1" applyFont="1" applyFill="1" applyBorder="1" applyAlignment="1">
      <alignment horizontal="center" vertical="center"/>
    </xf>
    <xf numFmtId="1" fontId="203" fillId="19" borderId="44" xfId="821" applyNumberFormat="1" applyFont="1" applyFill="1" applyBorder="1" applyAlignment="1">
      <alignment horizontal="center" vertical="center"/>
    </xf>
    <xf numFmtId="1" fontId="203" fillId="19" borderId="66" xfId="821" applyNumberFormat="1" applyFont="1" applyFill="1" applyBorder="1" applyAlignment="1">
      <alignment horizontal="center" vertical="center"/>
    </xf>
    <xf numFmtId="1" fontId="203" fillId="19" borderId="82" xfId="821" applyNumberFormat="1" applyFont="1" applyFill="1" applyBorder="1" applyAlignment="1">
      <alignment horizontal="center" vertical="center"/>
    </xf>
    <xf numFmtId="1" fontId="203" fillId="19" borderId="77" xfId="821" applyNumberFormat="1" applyFont="1" applyFill="1" applyBorder="1" applyAlignment="1">
      <alignment horizontal="center" vertical="center"/>
    </xf>
    <xf numFmtId="9" fontId="203" fillId="19" borderId="77" xfId="50" applyFont="1" applyFill="1" applyBorder="1" applyAlignment="1">
      <alignment horizontal="center" vertical="center"/>
    </xf>
    <xf numFmtId="9" fontId="203" fillId="19" borderId="44" xfId="50" applyNumberFormat="1" applyFont="1" applyFill="1" applyBorder="1" applyAlignment="1">
      <alignment horizontal="center" vertical="center"/>
    </xf>
    <xf numFmtId="9" fontId="203" fillId="19" borderId="66" xfId="50" applyFont="1" applyFill="1" applyBorder="1" applyAlignment="1">
      <alignment horizontal="center" vertical="center"/>
    </xf>
    <xf numFmtId="1" fontId="180" fillId="33" borderId="38" xfId="821" applyNumberFormat="1" applyFont="1" applyFill="1" applyBorder="1" applyAlignment="1">
      <alignment horizontal="center" vertical="center"/>
    </xf>
    <xf numFmtId="1" fontId="180" fillId="33" borderId="86" xfId="821" applyNumberFormat="1" applyFont="1" applyFill="1" applyBorder="1" applyAlignment="1">
      <alignment horizontal="center" vertical="center"/>
    </xf>
    <xf numFmtId="9" fontId="180" fillId="33" borderId="86" xfId="50" applyFont="1" applyFill="1" applyBorder="1" applyAlignment="1">
      <alignment horizontal="center" vertical="center"/>
    </xf>
    <xf numFmtId="9" fontId="180" fillId="33" borderId="88" xfId="50" applyFont="1" applyFill="1" applyBorder="1" applyAlignment="1">
      <alignment horizontal="center" vertical="center"/>
    </xf>
    <xf numFmtId="1" fontId="180" fillId="33" borderId="0" xfId="821" applyNumberFormat="1" applyFont="1" applyFill="1" applyBorder="1" applyAlignment="1">
      <alignment horizontal="center" vertical="center"/>
    </xf>
    <xf numFmtId="9" fontId="180" fillId="33" borderId="0" xfId="50" applyFont="1" applyFill="1" applyBorder="1" applyAlignment="1">
      <alignment horizontal="center" vertical="center"/>
    </xf>
    <xf numFmtId="1" fontId="180" fillId="33" borderId="44" xfId="821" applyNumberFormat="1" applyFont="1" applyFill="1" applyBorder="1" applyAlignment="1">
      <alignment horizontal="center" vertical="center"/>
    </xf>
    <xf numFmtId="9" fontId="180" fillId="33" borderId="44" xfId="50" applyFont="1" applyFill="1" applyBorder="1" applyAlignment="1">
      <alignment horizontal="center" vertical="center"/>
    </xf>
    <xf numFmtId="9" fontId="180" fillId="33" borderId="66" xfId="50" applyFont="1" applyFill="1" applyBorder="1" applyAlignment="1">
      <alignment horizontal="center" vertical="center"/>
    </xf>
    <xf numFmtId="0" fontId="217" fillId="32" borderId="10" xfId="629" applyFont="1" applyFill="1" applyBorder="1" applyAlignment="1">
      <alignment horizontal="center" vertical="center" wrapText="1"/>
    </xf>
    <xf numFmtId="0" fontId="217" fillId="32" borderId="37" xfId="629" applyFont="1" applyFill="1" applyBorder="1" applyAlignment="1">
      <alignment horizontal="center" vertical="center" wrapText="1"/>
    </xf>
    <xf numFmtId="0" fontId="297" fillId="32" borderId="53" xfId="629" applyFont="1" applyFill="1" applyBorder="1" applyAlignment="1">
      <alignment horizontal="center" vertical="center" wrapText="1"/>
    </xf>
    <xf numFmtId="0" fontId="297" fillId="32" borderId="110" xfId="629" applyFont="1" applyFill="1" applyBorder="1" applyAlignment="1">
      <alignment horizontal="center" vertical="center" wrapText="1"/>
    </xf>
    <xf numFmtId="0" fontId="297" fillId="32" borderId="113" xfId="629" applyFont="1" applyFill="1" applyBorder="1" applyAlignment="1">
      <alignment horizontal="center" vertical="center" wrapText="1"/>
    </xf>
    <xf numFmtId="3" fontId="180" fillId="33" borderId="125" xfId="626" applyNumberFormat="1" applyFont="1" applyFill="1" applyBorder="1" applyAlignment="1">
      <alignment horizontal="right" vertical="center" indent="1"/>
    </xf>
    <xf numFmtId="3" fontId="180" fillId="33" borderId="117" xfId="626" applyNumberFormat="1" applyFont="1" applyFill="1" applyBorder="1" applyAlignment="1">
      <alignment horizontal="right" vertical="center" indent="1"/>
    </xf>
    <xf numFmtId="3" fontId="180" fillId="33" borderId="119" xfId="626" applyNumberFormat="1" applyFont="1" applyFill="1" applyBorder="1" applyAlignment="1">
      <alignment horizontal="right" vertical="center" indent="1"/>
    </xf>
    <xf numFmtId="3" fontId="209" fillId="19" borderId="44" xfId="626" applyNumberFormat="1" applyFont="1" applyFill="1" applyBorder="1" applyAlignment="1">
      <alignment horizontal="right" vertical="center" indent="1"/>
    </xf>
    <xf numFmtId="3" fontId="209" fillId="19" borderId="65" xfId="626" applyNumberFormat="1" applyFont="1" applyFill="1" applyBorder="1" applyAlignment="1">
      <alignment horizontal="right" vertical="center" indent="1"/>
    </xf>
    <xf numFmtId="3" fontId="209" fillId="19" borderId="64" xfId="626" applyNumberFormat="1" applyFont="1" applyFill="1" applyBorder="1" applyAlignment="1">
      <alignment horizontal="right" vertical="center" indent="1"/>
    </xf>
    <xf numFmtId="3" fontId="209" fillId="19" borderId="66" xfId="626" applyNumberFormat="1" applyFont="1" applyFill="1" applyBorder="1" applyAlignment="1">
      <alignment horizontal="right" vertical="center" indent="1"/>
    </xf>
    <xf numFmtId="9" fontId="184" fillId="33" borderId="26" xfId="50" applyFont="1" applyFill="1" applyBorder="1"/>
    <xf numFmtId="9" fontId="184" fillId="33" borderId="29" xfId="50" applyFont="1" applyFill="1" applyBorder="1"/>
    <xf numFmtId="178" fontId="189" fillId="19" borderId="30" xfId="0" applyNumberFormat="1" applyFont="1" applyFill="1" applyBorder="1" applyAlignment="1">
      <alignment horizontal="center" vertical="center" wrapText="1"/>
    </xf>
    <xf numFmtId="178" fontId="189" fillId="19" borderId="86" xfId="0" applyNumberFormat="1" applyFont="1" applyFill="1" applyBorder="1" applyAlignment="1">
      <alignment horizontal="center" vertical="center" wrapText="1"/>
    </xf>
    <xf numFmtId="178" fontId="189" fillId="19" borderId="88" xfId="0" applyNumberFormat="1" applyFont="1" applyFill="1" applyBorder="1" applyAlignment="1">
      <alignment horizontal="center" vertical="center" wrapText="1"/>
    </xf>
    <xf numFmtId="0" fontId="189" fillId="19" borderId="77" xfId="0" applyFont="1" applyFill="1" applyBorder="1" applyAlignment="1">
      <alignment horizontal="center" vertical="center"/>
    </xf>
    <xf numFmtId="0" fontId="182" fillId="0" borderId="165" xfId="0" applyFont="1" applyBorder="1"/>
    <xf numFmtId="15" fontId="182" fillId="0" borderId="165" xfId="0" applyNumberFormat="1" applyFont="1" applyBorder="1" applyAlignment="1">
      <alignment horizontal="center"/>
    </xf>
    <xf numFmtId="0" fontId="185" fillId="0" borderId="0" xfId="7256" applyFont="1" applyFill="1"/>
    <xf numFmtId="0" fontId="185" fillId="0" borderId="0" xfId="4221" applyFont="1"/>
    <xf numFmtId="0" fontId="194" fillId="0" borderId="0" xfId="59" applyFont="1" applyBorder="1" applyAlignment="1">
      <alignment vertical="center"/>
    </xf>
    <xf numFmtId="0" fontId="219" fillId="0" borderId="0" xfId="59" applyFont="1" applyBorder="1" applyAlignment="1">
      <alignment vertical="center"/>
    </xf>
    <xf numFmtId="0" fontId="185" fillId="0" borderId="0" xfId="631" applyFont="1" applyAlignment="1"/>
    <xf numFmtId="0" fontId="265" fillId="0" borderId="0" xfId="631" applyFont="1" applyAlignment="1"/>
    <xf numFmtId="0" fontId="194" fillId="0" borderId="0" xfId="59" applyFont="1" applyFill="1" applyAlignment="1">
      <alignment vertical="center"/>
    </xf>
    <xf numFmtId="0" fontId="194" fillId="0" borderId="0" xfId="59" applyFont="1" applyAlignment="1"/>
    <xf numFmtId="0" fontId="194" fillId="0" borderId="0" xfId="367" applyFont="1" applyFill="1" applyBorder="1" applyAlignment="1">
      <alignment vertical="center"/>
    </xf>
    <xf numFmtId="0" fontId="194" fillId="0" borderId="0" xfId="7216" applyFont="1" applyFill="1" applyBorder="1" applyAlignment="1">
      <alignment horizontal="left" vertical="center"/>
    </xf>
    <xf numFmtId="0" fontId="299" fillId="0" borderId="0" xfId="4218" applyFont="1" applyAlignment="1">
      <alignment horizontal="left" vertical="center"/>
    </xf>
    <xf numFmtId="0" fontId="299" fillId="0" borderId="0" xfId="4218" applyFont="1" applyBorder="1" applyAlignment="1">
      <alignment horizontal="left" vertical="center"/>
    </xf>
    <xf numFmtId="0" fontId="153" fillId="0" borderId="0" xfId="0" applyFont="1"/>
    <xf numFmtId="0" fontId="194" fillId="0" borderId="0" xfId="43" applyFont="1" applyFill="1" applyBorder="1" applyAlignment="1">
      <alignment horizontal="left" vertical="center"/>
    </xf>
    <xf numFmtId="0" fontId="185" fillId="0" borderId="0" xfId="7267" applyFont="1" applyFill="1" applyBorder="1" applyAlignment="1" applyProtection="1">
      <alignment horizontal="left" vertical="center"/>
      <protection locked="0"/>
    </xf>
    <xf numFmtId="0" fontId="194" fillId="0" borderId="0" xfId="59" applyFont="1" applyAlignment="1">
      <alignment vertical="center"/>
    </xf>
    <xf numFmtId="0" fontId="185" fillId="0" borderId="0" xfId="7270" applyFont="1" applyFill="1" applyBorder="1" applyAlignment="1" applyProtection="1">
      <alignment vertical="center"/>
    </xf>
    <xf numFmtId="0" fontId="182" fillId="0" borderId="0" xfId="7220" applyFont="1">
      <alignment vertical="top" wrapText="1"/>
    </xf>
    <xf numFmtId="0" fontId="194" fillId="0" borderId="0" xfId="7220" applyFont="1" applyAlignment="1">
      <alignment vertical="top"/>
    </xf>
    <xf numFmtId="2" fontId="182" fillId="0" borderId="165" xfId="7220" applyNumberFormat="1" applyFont="1" applyBorder="1" applyAlignment="1">
      <alignment horizontal="center" vertical="center" wrapText="1"/>
    </xf>
    <xf numFmtId="0" fontId="182" fillId="0" borderId="0" xfId="7220" applyFont="1" applyFill="1" applyBorder="1" applyAlignment="1">
      <alignment horizontal="center" vertical="center" wrapText="1"/>
    </xf>
    <xf numFmtId="2" fontId="182" fillId="0" borderId="0" xfId="7220" applyNumberFormat="1" applyFont="1" applyFill="1" applyBorder="1" applyAlignment="1">
      <alignment horizontal="center" vertical="center" wrapText="1"/>
    </xf>
    <xf numFmtId="2" fontId="284" fillId="0" borderId="0" xfId="7220" applyNumberFormat="1" applyFont="1" applyFill="1" applyBorder="1" applyAlignment="1">
      <alignment horizontal="center" vertical="center" wrapText="1"/>
    </xf>
    <xf numFmtId="0" fontId="189" fillId="0" borderId="0" xfId="7220" applyFont="1" applyFill="1" applyBorder="1" applyAlignment="1">
      <alignment horizontal="center" vertical="center" wrapText="1"/>
    </xf>
    <xf numFmtId="0" fontId="182" fillId="0" borderId="0" xfId="7220" applyFont="1" applyFill="1" applyBorder="1">
      <alignment vertical="top" wrapText="1"/>
    </xf>
    <xf numFmtId="0" fontId="194" fillId="18" borderId="0" xfId="0" applyFont="1" applyFill="1" applyAlignment="1"/>
    <xf numFmtId="0" fontId="180" fillId="21" borderId="107" xfId="0" applyFont="1" applyFill="1" applyBorder="1"/>
    <xf numFmtId="0" fontId="181" fillId="18" borderId="107" xfId="0" applyFont="1" applyFill="1" applyBorder="1"/>
    <xf numFmtId="9" fontId="181" fillId="18" borderId="107" xfId="50" applyFont="1" applyFill="1" applyBorder="1"/>
    <xf numFmtId="9" fontId="181" fillId="0" borderId="107" xfId="50" applyFont="1" applyFill="1" applyBorder="1"/>
    <xf numFmtId="9" fontId="180" fillId="33" borderId="107" xfId="50" applyFont="1" applyFill="1" applyBorder="1"/>
    <xf numFmtId="9" fontId="180" fillId="33" borderId="107" xfId="0" applyNumberFormat="1" applyFont="1" applyFill="1" applyBorder="1"/>
    <xf numFmtId="0" fontId="203" fillId="21" borderId="107" xfId="0" applyFont="1" applyFill="1" applyBorder="1"/>
    <xf numFmtId="9" fontId="203" fillId="21" borderId="107" xfId="50" applyFont="1" applyFill="1" applyBorder="1"/>
    <xf numFmtId="9" fontId="203" fillId="21" borderId="107" xfId="0" applyNumberFormat="1" applyFont="1" applyFill="1" applyBorder="1"/>
    <xf numFmtId="9" fontId="203" fillId="21" borderId="12" xfId="50" applyFont="1" applyFill="1" applyBorder="1"/>
    <xf numFmtId="0" fontId="194" fillId="0" borderId="0" xfId="7215" applyFont="1" applyFill="1" applyBorder="1" applyAlignment="1">
      <alignment horizontal="left" vertical="center"/>
    </xf>
    <xf numFmtId="0" fontId="185" fillId="0" borderId="0" xfId="7223" applyFont="1" applyAlignment="1">
      <alignment wrapText="1"/>
    </xf>
    <xf numFmtId="0" fontId="185" fillId="0" borderId="0" xfId="7223" applyFont="1"/>
    <xf numFmtId="0" fontId="285" fillId="32" borderId="136" xfId="59" quotePrefix="1" applyFont="1" applyFill="1" applyBorder="1" applyAlignment="1">
      <alignment horizontal="center" vertical="center"/>
    </xf>
    <xf numFmtId="0" fontId="285" fillId="32" borderId="136" xfId="59" applyFont="1" applyFill="1" applyBorder="1" applyAlignment="1">
      <alignment horizontal="center" vertical="center"/>
    </xf>
    <xf numFmtId="15" fontId="179" fillId="33" borderId="165" xfId="4219" applyNumberFormat="1" applyFont="1" applyFill="1" applyBorder="1" applyAlignment="1">
      <alignment horizontal="center"/>
    </xf>
    <xf numFmtId="15" fontId="89" fillId="0" borderId="165" xfId="7211" applyNumberFormat="1" applyFill="1" applyBorder="1" applyAlignment="1">
      <alignment horizontal="right" vertical="center" wrapText="1"/>
    </xf>
    <xf numFmtId="0" fontId="57" fillId="0" borderId="165" xfId="7211" applyFont="1" applyFill="1" applyBorder="1" applyAlignment="1">
      <alignment horizontal="left" vertical="center" wrapText="1"/>
    </xf>
    <xf numFmtId="15" fontId="89" fillId="0" borderId="165" xfId="7211" applyNumberFormat="1" applyFont="1" applyFill="1" applyBorder="1" applyAlignment="1">
      <alignment horizontal="right" vertical="center" wrapText="1"/>
    </xf>
    <xf numFmtId="0" fontId="185" fillId="0" borderId="0" xfId="7211" applyFont="1"/>
    <xf numFmtId="0" fontId="194" fillId="0" borderId="0" xfId="4217" applyFont="1" applyFill="1" applyBorder="1" applyAlignment="1">
      <alignment horizontal="left" vertical="center"/>
    </xf>
    <xf numFmtId="0" fontId="185" fillId="0" borderId="0" xfId="7210" applyFont="1"/>
    <xf numFmtId="0" fontId="194" fillId="0" borderId="0" xfId="0" applyFont="1" applyAlignment="1">
      <alignment horizontal="left" vertical="center"/>
    </xf>
    <xf numFmtId="0" fontId="185" fillId="0" borderId="0" xfId="7217" applyFont="1"/>
    <xf numFmtId="0" fontId="217" fillId="32" borderId="165" xfId="0" applyFont="1" applyFill="1" applyBorder="1" applyAlignment="1">
      <alignment horizontal="center" vertical="center" wrapText="1"/>
    </xf>
    <xf numFmtId="3" fontId="243" fillId="19" borderId="165" xfId="221" applyNumberFormat="1" applyFont="1" applyFill="1" applyBorder="1" applyAlignment="1">
      <alignment horizontal="right" vertical="center" indent="2"/>
    </xf>
    <xf numFmtId="0" fontId="282" fillId="32" borderId="156" xfId="7240" applyFont="1" applyFill="1" applyBorder="1" applyAlignment="1">
      <alignment horizontal="center" vertical="center" wrapText="1"/>
    </xf>
    <xf numFmtId="9" fontId="282" fillId="32" borderId="156" xfId="7240" applyNumberFormat="1" applyFont="1" applyFill="1" applyBorder="1" applyAlignment="1">
      <alignment horizontal="center" vertical="center" wrapText="1"/>
    </xf>
    <xf numFmtId="165" fontId="151" fillId="0" borderId="0" xfId="3940" applyFont="1" applyFill="1" applyBorder="1" applyAlignment="1">
      <alignment horizontal="center" vertical="center"/>
    </xf>
    <xf numFmtId="3" fontId="182" fillId="0" borderId="0" xfId="3804" applyNumberFormat="1" applyFont="1" applyFill="1" applyBorder="1" applyAlignment="1">
      <alignment horizontal="center" vertical="center" wrapText="1" shrinkToFit="1"/>
    </xf>
    <xf numFmtId="165" fontId="245" fillId="0" borderId="0" xfId="7208" applyFont="1" applyFill="1" applyBorder="1" applyAlignment="1">
      <alignment horizontal="center" vertical="center" wrapText="1"/>
    </xf>
    <xf numFmtId="165" fontId="91" fillId="0" borderId="0" xfId="7208" applyFill="1" applyBorder="1"/>
    <xf numFmtId="165" fontId="148" fillId="0" borderId="0" xfId="3940" applyFont="1" applyFill="1" applyBorder="1" applyAlignment="1">
      <alignment vertical="center"/>
    </xf>
    <xf numFmtId="0" fontId="0" fillId="0" borderId="0" xfId="0" applyFill="1" applyBorder="1"/>
    <xf numFmtId="165" fontId="150" fillId="0" borderId="0" xfId="3940" applyFont="1" applyFill="1" applyBorder="1" applyAlignment="1">
      <alignment vertical="center"/>
    </xf>
    <xf numFmtId="165" fontId="150" fillId="0" borderId="0" xfId="3940" applyFont="1" applyFill="1" applyBorder="1" applyAlignment="1">
      <alignment horizontal="left" vertical="center"/>
    </xf>
    <xf numFmtId="165" fontId="231" fillId="0" borderId="0" xfId="7208" applyFont="1" applyFill="1" applyBorder="1"/>
    <xf numFmtId="165" fontId="172" fillId="0" borderId="0" xfId="7208" applyFont="1" applyFill="1" applyBorder="1"/>
    <xf numFmtId="165" fontId="151" fillId="0" borderId="0" xfId="3940" applyFont="1" applyFill="1" applyBorder="1" applyAlignment="1">
      <alignment horizontal="center" vertical="center" wrapText="1"/>
    </xf>
    <xf numFmtId="165" fontId="284" fillId="0" borderId="0" xfId="3940" applyFont="1" applyFill="1" applyBorder="1" applyAlignment="1">
      <alignment horizontal="center" vertical="center" wrapText="1"/>
    </xf>
    <xf numFmtId="3" fontId="284" fillId="0" borderId="0" xfId="3940" applyNumberFormat="1" applyFont="1" applyFill="1" applyBorder="1" applyAlignment="1">
      <alignment horizontal="center" vertical="center" wrapText="1"/>
    </xf>
    <xf numFmtId="165" fontId="284" fillId="0" borderId="0" xfId="3940" applyFont="1" applyFill="1" applyBorder="1" applyAlignment="1">
      <alignment horizontal="center" vertical="center"/>
    </xf>
    <xf numFmtId="165" fontId="284" fillId="0" borderId="0" xfId="3940" applyFont="1" applyFill="1" applyBorder="1" applyAlignment="1">
      <alignment horizontal="centerContinuous" vertical="center" wrapText="1"/>
    </xf>
    <xf numFmtId="1" fontId="182" fillId="0" borderId="0" xfId="3940" applyNumberFormat="1" applyFont="1" applyFill="1" applyBorder="1" applyAlignment="1">
      <alignment horizontal="left" vertical="center"/>
    </xf>
    <xf numFmtId="165" fontId="245" fillId="0" borderId="0" xfId="7208" applyFont="1" applyFill="1" applyBorder="1" applyAlignment="1">
      <alignment horizontal="left" vertical="center" wrapText="1"/>
    </xf>
    <xf numFmtId="3" fontId="245" fillId="0" borderId="0" xfId="7208" applyNumberFormat="1" applyFont="1" applyFill="1" applyBorder="1" applyAlignment="1">
      <alignment horizontal="center" vertical="center" wrapText="1"/>
    </xf>
    <xf numFmtId="184" fontId="217" fillId="0" borderId="0" xfId="60" applyNumberFormat="1" applyFont="1" applyFill="1" applyBorder="1" applyAlignment="1">
      <alignment horizontal="center" vertical="center" wrapText="1"/>
    </xf>
    <xf numFmtId="0" fontId="182" fillId="0" borderId="0" xfId="0" applyFont="1" applyFill="1" applyBorder="1"/>
    <xf numFmtId="1" fontId="182" fillId="0" borderId="0" xfId="3804" applyNumberFormat="1" applyFont="1" applyFill="1" applyBorder="1" applyAlignment="1">
      <alignment horizontal="center" vertical="center" wrapText="1" shrinkToFit="1"/>
    </xf>
    <xf numFmtId="165" fontId="245" fillId="0" borderId="0" xfId="7207" applyFont="1" applyFill="1" applyBorder="1" applyAlignment="1">
      <alignment horizontal="left" wrapText="1"/>
    </xf>
    <xf numFmtId="165" fontId="172" fillId="0" borderId="0" xfId="7208" applyFont="1" applyFill="1" applyBorder="1" applyAlignment="1">
      <alignment wrapText="1"/>
    </xf>
    <xf numFmtId="3" fontId="284" fillId="0" borderId="0" xfId="7207" applyNumberFormat="1" applyFont="1" applyFill="1" applyBorder="1" applyAlignment="1">
      <alignment horizontal="center" vertical="center"/>
    </xf>
    <xf numFmtId="165" fontId="284" fillId="0" borderId="0" xfId="3804" applyFont="1" applyFill="1" applyBorder="1" applyAlignment="1">
      <alignment horizontal="center" vertical="center"/>
    </xf>
    <xf numFmtId="0" fontId="0" fillId="0" borderId="0" xfId="0" applyFill="1" applyBorder="1" applyAlignment="1"/>
    <xf numFmtId="0" fontId="248" fillId="0" borderId="165" xfId="0" applyFont="1" applyBorder="1" applyAlignment="1">
      <alignment horizontal="center"/>
    </xf>
    <xf numFmtId="0" fontId="245" fillId="0" borderId="165" xfId="0" applyFont="1" applyBorder="1" applyAlignment="1">
      <alignment wrapText="1"/>
    </xf>
    <xf numFmtId="0" fontId="182" fillId="0" borderId="165" xfId="59" applyNumberFormat="1" applyFont="1" applyFill="1" applyBorder="1" applyAlignment="1">
      <alignment horizontal="center" vertical="center" wrapText="1" shrinkToFit="1"/>
    </xf>
    <xf numFmtId="0" fontId="245" fillId="0" borderId="165" xfId="0" applyNumberFormat="1" applyFont="1" applyBorder="1" applyAlignment="1">
      <alignment wrapText="1"/>
    </xf>
    <xf numFmtId="0" fontId="245" fillId="0" borderId="0" xfId="0" applyFont="1"/>
    <xf numFmtId="0" fontId="183" fillId="0" borderId="0" xfId="59" applyFont="1" applyBorder="1" applyAlignment="1">
      <alignment vertical="center"/>
    </xf>
    <xf numFmtId="0" fontId="245" fillId="0" borderId="0" xfId="0" applyFont="1" applyAlignment="1">
      <alignment wrapText="1"/>
    </xf>
    <xf numFmtId="0" fontId="217" fillId="32" borderId="165" xfId="59" applyFont="1" applyFill="1" applyBorder="1" applyAlignment="1">
      <alignment horizontal="center" vertical="center"/>
    </xf>
    <xf numFmtId="0" fontId="217" fillId="32" borderId="167" xfId="59" applyFont="1" applyFill="1" applyBorder="1" applyAlignment="1">
      <alignment horizontal="centerContinuous" vertical="center" wrapText="1"/>
    </xf>
    <xf numFmtId="0" fontId="217" fillId="32" borderId="165" xfId="59" applyFont="1" applyFill="1" applyBorder="1" applyAlignment="1">
      <alignment horizontal="centerContinuous" vertical="center" wrapText="1"/>
    </xf>
    <xf numFmtId="0" fontId="203" fillId="19" borderId="165" xfId="59" applyFont="1" applyFill="1" applyBorder="1" applyAlignment="1">
      <alignment horizontal="center" vertical="center"/>
    </xf>
    <xf numFmtId="3" fontId="203" fillId="19" borderId="165" xfId="0" applyNumberFormat="1" applyFont="1" applyFill="1" applyBorder="1" applyAlignment="1">
      <alignment horizontal="center" vertical="center"/>
    </xf>
    <xf numFmtId="0" fontId="194" fillId="0" borderId="0" xfId="0" applyFont="1" applyFill="1" applyBorder="1" applyAlignment="1"/>
    <xf numFmtId="0" fontId="80" fillId="0" borderId="165" xfId="820" applyFont="1" applyBorder="1" applyAlignment="1">
      <alignment horizontal="center" vertical="center"/>
    </xf>
    <xf numFmtId="0" fontId="49" fillId="0" borderId="165" xfId="820" applyFont="1" applyFill="1" applyBorder="1" applyAlignment="1">
      <alignment horizontal="center" vertical="center"/>
    </xf>
    <xf numFmtId="0" fontId="80" fillId="0" borderId="0" xfId="4226" applyNumberFormat="1" applyFont="1" applyFill="1" applyBorder="1" applyAlignment="1">
      <alignment horizontal="center" vertical="center"/>
    </xf>
    <xf numFmtId="0" fontId="49" fillId="0" borderId="165" xfId="4226" applyNumberFormat="1" applyFont="1" applyFill="1" applyBorder="1" applyAlignment="1">
      <alignment horizontal="center" vertical="center"/>
    </xf>
    <xf numFmtId="0" fontId="205" fillId="19" borderId="165" xfId="4226" applyNumberFormat="1" applyFont="1" applyFill="1" applyBorder="1" applyAlignment="1">
      <alignment horizontal="center" vertical="center" wrapText="1"/>
    </xf>
    <xf numFmtId="0" fontId="184" fillId="33" borderId="165" xfId="4226" applyNumberFormat="1" applyFont="1" applyFill="1" applyBorder="1" applyAlignment="1">
      <alignment horizontal="center" vertical="center"/>
    </xf>
    <xf numFmtId="0" fontId="181" fillId="0" borderId="165" xfId="367" applyFont="1" applyFill="1" applyBorder="1" applyAlignment="1">
      <alignment horizontal="center"/>
    </xf>
    <xf numFmtId="2" fontId="184" fillId="0" borderId="0" xfId="3804" applyNumberFormat="1" applyFont="1" applyFill="1" applyBorder="1" applyAlignment="1">
      <alignment horizontal="center" vertical="center" wrapText="1"/>
    </xf>
    <xf numFmtId="0" fontId="245" fillId="0" borderId="165" xfId="7251" applyFont="1" applyBorder="1" applyAlignment="1">
      <alignment horizontal="center" vertical="center"/>
    </xf>
    <xf numFmtId="0" fontId="257" fillId="0" borderId="0" xfId="7251" applyFont="1" applyFill="1"/>
    <xf numFmtId="0" fontId="268" fillId="0" borderId="167" xfId="7251" applyFont="1" applyFill="1" applyBorder="1" applyAlignment="1">
      <alignment horizontal="center" vertical="center" wrapText="1" readingOrder="1"/>
    </xf>
    <xf numFmtId="0" fontId="245" fillId="0" borderId="165" xfId="7251" applyFont="1" applyFill="1" applyBorder="1" applyAlignment="1">
      <alignment horizontal="center" vertical="center"/>
    </xf>
    <xf numFmtId="3" fontId="248" fillId="33" borderId="165" xfId="7251" applyNumberFormat="1" applyFont="1" applyFill="1" applyBorder="1" applyAlignment="1">
      <alignment horizontal="center" vertical="center" wrapText="1" readingOrder="1"/>
    </xf>
    <xf numFmtId="3" fontId="245" fillId="0" borderId="165" xfId="7251" applyNumberFormat="1" applyFont="1" applyBorder="1" applyAlignment="1">
      <alignment horizontal="center" vertical="center" wrapText="1" readingOrder="1"/>
    </xf>
    <xf numFmtId="0" fontId="245" fillId="0" borderId="165" xfId="7251" applyFont="1" applyBorder="1" applyAlignment="1">
      <alignment vertical="center"/>
    </xf>
    <xf numFmtId="0" fontId="245" fillId="0" borderId="165" xfId="7251" applyFont="1" applyFill="1" applyBorder="1" applyAlignment="1">
      <alignment vertical="center"/>
    </xf>
    <xf numFmtId="3" fontId="245" fillId="0" borderId="165" xfId="7251" applyNumberFormat="1" applyFont="1" applyFill="1" applyBorder="1" applyAlignment="1">
      <alignment horizontal="center" vertical="center" wrapText="1" readingOrder="1"/>
    </xf>
    <xf numFmtId="0" fontId="245" fillId="0" borderId="165" xfId="0" applyFont="1" applyBorder="1" applyAlignment="1">
      <alignment horizontal="center" vertical="center"/>
    </xf>
    <xf numFmtId="0" fontId="173" fillId="0" borderId="0" xfId="32" applyBorder="1" applyAlignment="1" applyProtection="1">
      <alignment horizontal="left"/>
    </xf>
    <xf numFmtId="0" fontId="188" fillId="0" borderId="0" xfId="7221" applyFont="1" applyBorder="1"/>
    <xf numFmtId="0" fontId="188" fillId="0" borderId="165" xfId="0" applyFont="1" applyBorder="1" applyAlignment="1">
      <alignment horizontal="center" vertical="center"/>
    </xf>
    <xf numFmtId="0" fontId="217" fillId="32" borderId="15" xfId="367" applyFont="1" applyFill="1" applyBorder="1" applyAlignment="1">
      <alignment horizontal="center" vertical="center"/>
    </xf>
    <xf numFmtId="3" fontId="243" fillId="19" borderId="165" xfId="221" applyNumberFormat="1" applyFont="1" applyFill="1" applyBorder="1" applyAlignment="1">
      <alignment horizontal="center" vertical="center"/>
    </xf>
    <xf numFmtId="0" fontId="257" fillId="0" borderId="0" xfId="7221" applyFont="1" applyFill="1" applyBorder="1"/>
    <xf numFmtId="0" fontId="181" fillId="0" borderId="165" xfId="0" applyFont="1" applyBorder="1" applyAlignment="1">
      <alignment horizontal="center" vertical="center"/>
    </xf>
    <xf numFmtId="0" fontId="189" fillId="19" borderId="165" xfId="0" applyFont="1" applyFill="1" applyBorder="1" applyAlignment="1">
      <alignment horizontal="center"/>
    </xf>
    <xf numFmtId="0" fontId="180" fillId="19" borderId="165" xfId="0" applyFont="1" applyFill="1" applyBorder="1" applyAlignment="1">
      <alignment horizontal="center"/>
    </xf>
    <xf numFmtId="0" fontId="180" fillId="19" borderId="165" xfId="0" applyFont="1" applyFill="1" applyBorder="1" applyAlignment="1">
      <alignment horizontal="center" vertical="center"/>
    </xf>
    <xf numFmtId="0" fontId="188" fillId="0" borderId="165" xfId="0" applyFont="1" applyBorder="1"/>
    <xf numFmtId="0" fontId="189" fillId="19" borderId="165" xfId="0" applyFont="1" applyFill="1" applyBorder="1" applyAlignment="1">
      <alignment horizontal="center" vertical="center"/>
    </xf>
    <xf numFmtId="0" fontId="181" fillId="0" borderId="0" xfId="0" applyFont="1" applyFill="1" applyBorder="1" applyAlignment="1">
      <alignment horizontal="justify" vertical="justify"/>
    </xf>
    <xf numFmtId="0" fontId="0" fillId="0" borderId="0" xfId="0" applyFont="1"/>
    <xf numFmtId="3" fontId="181" fillId="0" borderId="165" xfId="0" applyNumberFormat="1" applyFont="1" applyBorder="1" applyAlignment="1">
      <alignment horizontal="center" vertical="center"/>
    </xf>
    <xf numFmtId="0" fontId="180" fillId="19" borderId="165" xfId="0" applyFont="1" applyFill="1" applyBorder="1" applyAlignment="1">
      <alignment horizontal="center" vertical="justify"/>
    </xf>
    <xf numFmtId="3" fontId="180" fillId="19" borderId="165" xfId="0" applyNumberFormat="1" applyFont="1" applyFill="1" applyBorder="1" applyAlignment="1">
      <alignment horizontal="center" vertical="justify"/>
    </xf>
    <xf numFmtId="0" fontId="217" fillId="32" borderId="165" xfId="0" applyFont="1" applyFill="1" applyBorder="1" applyAlignment="1">
      <alignment horizontal="center" vertical="center"/>
    </xf>
    <xf numFmtId="0" fontId="181" fillId="0" borderId="165" xfId="0" applyFont="1" applyFill="1" applyBorder="1" applyAlignment="1">
      <alignment horizontal="center" vertical="justify"/>
    </xf>
    <xf numFmtId="9" fontId="181" fillId="0" borderId="165" xfId="50" applyFont="1" applyFill="1" applyBorder="1" applyAlignment="1">
      <alignment horizontal="center" vertical="justify"/>
    </xf>
    <xf numFmtId="9" fontId="180" fillId="19" borderId="165" xfId="50" applyFont="1" applyFill="1" applyBorder="1" applyAlignment="1">
      <alignment horizontal="center" vertical="justify"/>
    </xf>
    <xf numFmtId="0" fontId="182" fillId="0" borderId="0" xfId="0" applyFont="1"/>
    <xf numFmtId="0" fontId="181" fillId="0" borderId="165" xfId="0" applyFont="1" applyBorder="1" applyAlignment="1">
      <alignment horizontal="center"/>
    </xf>
    <xf numFmtId="0" fontId="182" fillId="0" borderId="0" xfId="0" applyFont="1" applyFill="1" applyBorder="1" applyAlignment="1">
      <alignment horizontal="left"/>
    </xf>
    <xf numFmtId="0" fontId="45" fillId="0" borderId="165" xfId="7271" applyFont="1" applyFill="1" applyBorder="1" applyAlignment="1" applyProtection="1">
      <alignment horizontal="center" vertical="center"/>
      <protection locked="0"/>
    </xf>
    <xf numFmtId="3" fontId="44" fillId="0" borderId="163" xfId="7223" applyNumberFormat="1" applyFont="1" applyBorder="1" applyAlignment="1">
      <alignment horizontal="center" vertical="center" wrapText="1"/>
    </xf>
    <xf numFmtId="0" fontId="0" fillId="0" borderId="135" xfId="7223" applyFont="1" applyBorder="1" applyAlignment="1">
      <alignment vertical="top"/>
    </xf>
    <xf numFmtId="0" fontId="0" fillId="0" borderId="135" xfId="7223" applyFont="1" applyBorder="1" applyAlignment="1">
      <alignment vertical="center" wrapText="1"/>
    </xf>
    <xf numFmtId="0" fontId="44" fillId="0" borderId="135" xfId="7223" applyFont="1" applyBorder="1" applyAlignment="1">
      <alignment vertical="center"/>
    </xf>
    <xf numFmtId="0" fontId="44" fillId="0" borderId="135" xfId="7223" applyFont="1" applyBorder="1" applyAlignment="1">
      <alignment vertical="top"/>
    </xf>
    <xf numFmtId="3" fontId="44" fillId="0" borderId="163" xfId="7223" applyNumberFormat="1" applyFont="1" applyBorder="1" applyAlignment="1">
      <alignment horizontal="center" wrapText="1"/>
    </xf>
    <xf numFmtId="0" fontId="44" fillId="0" borderId="135" xfId="7223" applyFont="1" applyBorder="1" applyAlignment="1"/>
    <xf numFmtId="3" fontId="44" fillId="0" borderId="163" xfId="7223" applyNumberFormat="1" applyFont="1" applyBorder="1" applyAlignment="1">
      <alignment horizontal="center" vertical="top" wrapText="1"/>
    </xf>
    <xf numFmtId="3" fontId="44" fillId="0" borderId="163" xfId="7223" applyNumberFormat="1" applyFont="1" applyBorder="1" applyAlignment="1">
      <alignment horizontal="center"/>
    </xf>
    <xf numFmtId="3" fontId="44" fillId="0" borderId="89" xfId="7223" applyNumberFormat="1" applyFont="1" applyBorder="1" applyAlignment="1">
      <alignment horizontal="center"/>
    </xf>
    <xf numFmtId="0" fontId="44" fillId="0" borderId="70" xfId="7223" applyFont="1" applyBorder="1" applyAlignment="1"/>
    <xf numFmtId="0" fontId="181" fillId="0" borderId="165" xfId="7223" applyFont="1" applyBorder="1" applyAlignment="1">
      <alignment horizontal="center" vertical="top"/>
    </xf>
    <xf numFmtId="0" fontId="181" fillId="0" borderId="165" xfId="7223" applyFont="1" applyBorder="1" applyAlignment="1">
      <alignment horizontal="center" wrapText="1"/>
    </xf>
    <xf numFmtId="0" fontId="181" fillId="0" borderId="165" xfId="7223" applyFont="1" applyBorder="1" applyAlignment="1">
      <alignment horizontal="center" vertical="center" wrapText="1"/>
    </xf>
    <xf numFmtId="0" fontId="181" fillId="0" borderId="163" xfId="7223" applyFont="1" applyBorder="1" applyAlignment="1">
      <alignment horizontal="center" vertical="center" wrapText="1"/>
    </xf>
    <xf numFmtId="0" fontId="181" fillId="0" borderId="135" xfId="7223" applyFont="1" applyBorder="1" applyAlignment="1">
      <alignment vertical="top"/>
    </xf>
    <xf numFmtId="0" fontId="0" fillId="0" borderId="145" xfId="7223" applyFont="1" applyBorder="1" applyAlignment="1">
      <alignment vertical="top"/>
    </xf>
    <xf numFmtId="0" fontId="181" fillId="0" borderId="146" xfId="7223" applyFont="1" applyBorder="1" applyAlignment="1">
      <alignment horizontal="center" vertical="top"/>
    </xf>
    <xf numFmtId="0" fontId="181" fillId="0" borderId="146" xfId="7223" applyFont="1" applyBorder="1" applyAlignment="1">
      <alignment horizontal="center" wrapText="1"/>
    </xf>
    <xf numFmtId="0" fontId="181" fillId="0" borderId="146" xfId="7223" applyFont="1" applyBorder="1" applyAlignment="1">
      <alignment horizontal="center" vertical="center" wrapText="1"/>
    </xf>
    <xf numFmtId="0" fontId="181" fillId="0" borderId="148" xfId="7223" applyFont="1" applyBorder="1" applyAlignment="1">
      <alignment horizontal="center" vertical="center" wrapText="1"/>
    </xf>
    <xf numFmtId="0" fontId="304" fillId="0" borderId="0" xfId="0" applyFont="1" applyAlignment="1">
      <alignment vertical="center" wrapText="1"/>
    </xf>
    <xf numFmtId="0" fontId="0" fillId="0" borderId="0" xfId="0" applyFont="1" applyAlignment="1"/>
    <xf numFmtId="0" fontId="185" fillId="0" borderId="0" xfId="7223" applyFont="1" applyBorder="1" applyAlignment="1">
      <alignment horizontal="left"/>
    </xf>
    <xf numFmtId="0" fontId="83" fillId="0" borderId="165" xfId="7223" applyFill="1" applyBorder="1" applyAlignment="1">
      <alignment horizontal="center"/>
    </xf>
    <xf numFmtId="0" fontId="83" fillId="0" borderId="165" xfId="7223" applyBorder="1"/>
    <xf numFmtId="0" fontId="83" fillId="0" borderId="165" xfId="7223" applyBorder="1" applyAlignment="1">
      <alignment horizontal="center"/>
    </xf>
    <xf numFmtId="0" fontId="182" fillId="0" borderId="0" xfId="7220" applyFont="1" applyFill="1">
      <alignment vertical="top" wrapText="1"/>
    </xf>
    <xf numFmtId="0" fontId="237" fillId="0" borderId="0" xfId="7220" applyFont="1" applyFill="1" applyBorder="1" applyAlignment="1">
      <alignment horizontal="center" vertical="center" wrapText="1"/>
    </xf>
    <xf numFmtId="2" fontId="237" fillId="0" borderId="0" xfId="7220" applyNumberFormat="1" applyFont="1" applyFill="1" applyBorder="1" applyAlignment="1">
      <alignment horizontal="center" vertical="center" wrapText="1"/>
    </xf>
    <xf numFmtId="0" fontId="254" fillId="0" borderId="0" xfId="7220" applyFill="1">
      <alignment vertical="top" wrapText="1"/>
    </xf>
    <xf numFmtId="0" fontId="173" fillId="0" borderId="0" xfId="32" applyAlignment="1" applyProtection="1">
      <alignment horizontal="center" vertical="center"/>
    </xf>
    <xf numFmtId="0" fontId="173" fillId="0" borderId="0" xfId="32" applyBorder="1" applyAlignment="1" applyProtection="1">
      <alignment horizontal="center" vertical="center"/>
    </xf>
    <xf numFmtId="0" fontId="184" fillId="0" borderId="0" xfId="4221" applyFont="1" applyFill="1" applyAlignment="1">
      <alignment horizontal="left" vertical="center"/>
    </xf>
    <xf numFmtId="0" fontId="184" fillId="0" borderId="0" xfId="4221" applyFont="1" applyFill="1" applyAlignment="1">
      <alignment horizontal="center" vertical="center"/>
    </xf>
    <xf numFmtId="0" fontId="102" fillId="0" borderId="0" xfId="4221" applyFill="1" applyAlignment="1">
      <alignment horizontal="center" vertical="center"/>
    </xf>
    <xf numFmtId="0" fontId="257" fillId="0" borderId="0" xfId="7221" applyFont="1" applyFill="1"/>
    <xf numFmtId="0" fontId="105" fillId="0" borderId="136" xfId="4218" applyBorder="1"/>
    <xf numFmtId="0" fontId="41" fillId="0" borderId="136" xfId="4218" applyFont="1" applyBorder="1"/>
    <xf numFmtId="0" fontId="41" fillId="0" borderId="136" xfId="4218" applyFont="1" applyBorder="1" applyAlignment="1">
      <alignment horizontal="center"/>
    </xf>
    <xf numFmtId="0" fontId="148" fillId="0" borderId="0" xfId="0" applyFont="1" applyFill="1"/>
    <xf numFmtId="0" fontId="259" fillId="0" borderId="0" xfId="221" applyFont="1" applyFill="1" applyAlignment="1">
      <alignment vertical="center"/>
    </xf>
    <xf numFmtId="0" fontId="57" fillId="0" borderId="136" xfId="7211" applyFont="1" applyBorder="1"/>
    <xf numFmtId="0" fontId="89" fillId="0" borderId="136" xfId="7211" applyBorder="1"/>
    <xf numFmtId="0" fontId="184" fillId="0" borderId="136" xfId="7211" applyFont="1" applyBorder="1"/>
    <xf numFmtId="0" fontId="184" fillId="0" borderId="136" xfId="7211" applyFont="1" applyBorder="1" applyAlignment="1">
      <alignment horizontal="center"/>
    </xf>
    <xf numFmtId="49" fontId="40" fillId="0" borderId="165" xfId="7211" applyNumberFormat="1" applyFont="1" applyBorder="1" applyAlignment="1">
      <alignment horizontal="center" vertical="center" wrapText="1"/>
    </xf>
    <xf numFmtId="9" fontId="148" fillId="0" borderId="0" xfId="50" applyAlignment="1">
      <alignment vertical="center"/>
    </xf>
    <xf numFmtId="3" fontId="181" fillId="0" borderId="136" xfId="59" applyNumberFormat="1" applyFont="1" applyFill="1" applyBorder="1" applyAlignment="1">
      <alignment horizontal="center" vertical="center"/>
    </xf>
    <xf numFmtId="3" fontId="203" fillId="0" borderId="136" xfId="59" applyNumberFormat="1" applyFont="1" applyFill="1" applyBorder="1" applyAlignment="1">
      <alignment horizontal="center" vertical="center"/>
    </xf>
    <xf numFmtId="0" fontId="190" fillId="0" borderId="0" xfId="59" applyFont="1"/>
    <xf numFmtId="0" fontId="40" fillId="0" borderId="0" xfId="820" applyFont="1" applyAlignment="1">
      <alignment horizontal="left" vertical="center"/>
    </xf>
    <xf numFmtId="0" fontId="40" fillId="0" borderId="0" xfId="820" applyFont="1"/>
    <xf numFmtId="0" fontId="182" fillId="0" borderId="0" xfId="7251" applyFont="1" applyAlignment="1">
      <alignment horizontal="left" vertical="center"/>
    </xf>
    <xf numFmtId="0" fontId="40" fillId="0" borderId="36" xfId="3799" applyFont="1" applyFill="1" applyBorder="1" applyAlignment="1">
      <alignment vertical="center"/>
    </xf>
    <xf numFmtId="9" fontId="83" fillId="0" borderId="0" xfId="50" applyFont="1"/>
    <xf numFmtId="0" fontId="173" fillId="0" borderId="156" xfId="32" applyFill="1" applyBorder="1" applyAlignment="1" applyProtection="1">
      <alignment horizontal="center" vertical="center"/>
    </xf>
    <xf numFmtId="0" fontId="173" fillId="0" borderId="141" xfId="32" applyFill="1" applyBorder="1" applyAlignment="1" applyProtection="1">
      <alignment horizontal="center" vertical="center"/>
    </xf>
    <xf numFmtId="0" fontId="173" fillId="0" borderId="13" xfId="32" applyFill="1" applyBorder="1" applyAlignment="1" applyProtection="1">
      <alignment horizontal="center" vertical="center"/>
    </xf>
    <xf numFmtId="0" fontId="173" fillId="0" borderId="15" xfId="32" applyFill="1" applyBorder="1" applyAlignment="1" applyProtection="1">
      <alignment horizontal="center" vertical="center"/>
    </xf>
    <xf numFmtId="0" fontId="173" fillId="0" borderId="141" xfId="32" applyFill="1" applyBorder="1" applyAlignment="1" applyProtection="1">
      <alignment horizontal="center" vertical="center" wrapText="1"/>
    </xf>
    <xf numFmtId="0" fontId="173" fillId="0" borderId="143" xfId="32" applyFill="1" applyBorder="1" applyAlignment="1" applyProtection="1">
      <alignment horizontal="center" vertical="center"/>
    </xf>
    <xf numFmtId="0" fontId="173" fillId="0" borderId="11" xfId="32" applyFill="1" applyBorder="1" applyAlignment="1" applyProtection="1">
      <alignment horizontal="center" vertical="center"/>
    </xf>
    <xf numFmtId="0" fontId="173" fillId="0" borderId="14" xfId="32" applyFill="1" applyBorder="1" applyAlignment="1" applyProtection="1">
      <alignment horizontal="center" vertical="center"/>
    </xf>
    <xf numFmtId="0" fontId="173" fillId="0" borderId="165" xfId="32" applyFill="1" applyBorder="1" applyAlignment="1" applyProtection="1">
      <alignment horizontal="center" vertical="center"/>
    </xf>
    <xf numFmtId="0" fontId="103" fillId="0" borderId="0" xfId="4220" applyFill="1" applyAlignment="1">
      <alignment horizontal="center"/>
    </xf>
    <xf numFmtId="178" fontId="189" fillId="33" borderId="136" xfId="0" applyNumberFormat="1" applyFont="1" applyFill="1" applyBorder="1" applyAlignment="1">
      <alignment horizontal="center" vertical="center" wrapText="1"/>
    </xf>
    <xf numFmtId="0" fontId="189" fillId="33" borderId="136" xfId="0" applyFont="1" applyFill="1" applyBorder="1" applyAlignment="1">
      <alignment horizontal="center" vertical="center"/>
    </xf>
    <xf numFmtId="178" fontId="182" fillId="0" borderId="136" xfId="0" applyNumberFormat="1" applyFont="1" applyFill="1" applyBorder="1" applyAlignment="1">
      <alignment horizontal="center" vertical="center" wrapText="1"/>
    </xf>
    <xf numFmtId="0" fontId="182" fillId="0" borderId="136" xfId="0" applyFont="1" applyFill="1" applyBorder="1" applyAlignment="1">
      <alignment horizontal="center" vertical="center"/>
    </xf>
    <xf numFmtId="0" fontId="182" fillId="0" borderId="136" xfId="0" applyFont="1" applyFill="1" applyBorder="1" applyAlignment="1">
      <alignment vertical="center"/>
    </xf>
    <xf numFmtId="0" fontId="182" fillId="0" borderId="136" xfId="0" applyFont="1" applyFill="1" applyBorder="1" applyAlignment="1">
      <alignment vertical="center" wrapText="1"/>
    </xf>
    <xf numFmtId="3" fontId="184" fillId="33" borderId="136" xfId="4221" applyNumberFormat="1" applyFont="1" applyFill="1" applyBorder="1" applyAlignment="1">
      <alignment horizontal="center" vertical="center" wrapText="1"/>
    </xf>
    <xf numFmtId="3" fontId="37" fillId="0" borderId="136" xfId="4221" applyNumberFormat="1" applyFont="1" applyFill="1" applyBorder="1"/>
    <xf numFmtId="0" fontId="184" fillId="0" borderId="136" xfId="4221" applyFont="1" applyBorder="1"/>
    <xf numFmtId="3" fontId="102" fillId="0" borderId="136" xfId="4221" applyNumberFormat="1" applyFill="1" applyBorder="1" applyAlignment="1">
      <alignment horizontal="center" vertical="center" wrapText="1"/>
    </xf>
    <xf numFmtId="9" fontId="0" fillId="0" borderId="136" xfId="4222" applyFont="1" applyFill="1" applyBorder="1" applyAlignment="1">
      <alignment horizontal="center" vertical="center"/>
    </xf>
    <xf numFmtId="3" fontId="37" fillId="0" borderId="136" xfId="4221" applyNumberFormat="1" applyFont="1" applyBorder="1"/>
    <xf numFmtId="3" fontId="102" fillId="0" borderId="136" xfId="4221" applyNumberFormat="1" applyBorder="1" applyAlignment="1">
      <alignment horizontal="center" vertical="center" wrapText="1"/>
    </xf>
    <xf numFmtId="9" fontId="0" fillId="0" borderId="136" xfId="4222" applyFont="1" applyBorder="1" applyAlignment="1">
      <alignment horizontal="center" vertical="center" wrapText="1"/>
    </xf>
    <xf numFmtId="9" fontId="37" fillId="0" borderId="136" xfId="50" applyFont="1" applyBorder="1"/>
    <xf numFmtId="0" fontId="184" fillId="0" borderId="141" xfId="4221" applyFont="1" applyBorder="1" applyAlignment="1">
      <alignment horizontal="center" vertical="center" wrapText="1"/>
    </xf>
    <xf numFmtId="9" fontId="0" fillId="0" borderId="136" xfId="4222" applyFont="1" applyFill="1" applyBorder="1" applyAlignment="1">
      <alignment horizontal="center" vertical="center" wrapText="1"/>
    </xf>
    <xf numFmtId="9" fontId="102" fillId="0" borderId="136" xfId="4222" applyFont="1" applyFill="1" applyBorder="1" applyAlignment="1">
      <alignment horizontal="center" vertical="center"/>
    </xf>
    <xf numFmtId="9" fontId="99" fillId="0" borderId="136" xfId="4222" applyFont="1" applyFill="1" applyBorder="1" applyAlignment="1">
      <alignment horizontal="center" vertical="center"/>
    </xf>
    <xf numFmtId="9" fontId="67" fillId="0" borderId="136" xfId="4222" applyFont="1" applyFill="1" applyBorder="1" applyAlignment="1">
      <alignment horizontal="center" vertical="center"/>
    </xf>
    <xf numFmtId="9" fontId="0" fillId="0" borderId="166" xfId="4222" applyFont="1" applyFill="1" applyBorder="1" applyAlignment="1">
      <alignment horizontal="center" vertical="center"/>
    </xf>
    <xf numFmtId="3" fontId="67" fillId="0" borderId="136" xfId="4222" applyNumberFormat="1" applyFont="1" applyFill="1" applyBorder="1" applyAlignment="1">
      <alignment horizontal="center" vertical="center"/>
    </xf>
    <xf numFmtId="9" fontId="102" fillId="0" borderId="136" xfId="4222" applyFont="1" applyFill="1" applyBorder="1" applyAlignment="1">
      <alignment horizontal="center" vertical="center" wrapText="1"/>
    </xf>
    <xf numFmtId="9" fontId="67" fillId="0" borderId="136" xfId="4222" applyFont="1" applyFill="1" applyBorder="1" applyAlignment="1">
      <alignment horizontal="center" vertical="center" wrapText="1"/>
    </xf>
    <xf numFmtId="0" fontId="184" fillId="0" borderId="136" xfId="4221" applyFont="1" applyBorder="1" applyAlignment="1">
      <alignment horizontal="center" vertical="center" wrapText="1"/>
    </xf>
    <xf numFmtId="0" fontId="184" fillId="0" borderId="166" xfId="4221" applyFont="1" applyBorder="1" applyAlignment="1">
      <alignment horizontal="center" vertical="center" wrapText="1"/>
    </xf>
    <xf numFmtId="0" fontId="184" fillId="19" borderId="136" xfId="4221" applyFont="1" applyFill="1" applyBorder="1" applyAlignment="1">
      <alignment vertical="center" wrapText="1"/>
    </xf>
    <xf numFmtId="0" fontId="37" fillId="0" borderId="136" xfId="4221" applyFont="1" applyBorder="1" applyAlignment="1">
      <alignment horizontal="center"/>
    </xf>
    <xf numFmtId="0" fontId="37" fillId="0" borderId="141" xfId="4221" applyFont="1" applyBorder="1" applyAlignment="1">
      <alignment horizontal="center"/>
    </xf>
    <xf numFmtId="0" fontId="37" fillId="0" borderId="136" xfId="4221" applyFont="1" applyBorder="1" applyAlignment="1">
      <alignment horizontal="center" vertical="center" wrapText="1"/>
    </xf>
    <xf numFmtId="3" fontId="0" fillId="0" borderId="136" xfId="4222" applyNumberFormat="1" applyFont="1" applyFill="1" applyBorder="1" applyAlignment="1">
      <alignment horizontal="center" vertical="center"/>
    </xf>
    <xf numFmtId="3" fontId="0" fillId="0" borderId="166" xfId="4222" applyNumberFormat="1" applyFont="1" applyFill="1" applyBorder="1" applyAlignment="1">
      <alignment horizontal="center" vertical="center"/>
    </xf>
    <xf numFmtId="3" fontId="102" fillId="0" borderId="136" xfId="4222" applyNumberFormat="1" applyFont="1" applyFill="1" applyBorder="1" applyAlignment="1">
      <alignment horizontal="center" vertical="center"/>
    </xf>
    <xf numFmtId="9" fontId="99" fillId="0" borderId="136" xfId="4222" applyFont="1" applyFill="1" applyBorder="1" applyAlignment="1">
      <alignment horizontal="center" vertical="center" wrapText="1"/>
    </xf>
    <xf numFmtId="3" fontId="99" fillId="0" borderId="136" xfId="4222" applyNumberFormat="1" applyFont="1" applyFill="1" applyBorder="1" applyAlignment="1">
      <alignment horizontal="center" vertical="center"/>
    </xf>
    <xf numFmtId="9" fontId="67" fillId="0" borderId="136" xfId="50" applyFont="1" applyFill="1" applyBorder="1" applyAlignment="1">
      <alignment horizontal="center" vertical="center"/>
    </xf>
    <xf numFmtId="0" fontId="184" fillId="33" borderId="136" xfId="4221" applyFont="1" applyFill="1" applyBorder="1" applyAlignment="1">
      <alignment horizontal="center" vertical="center" wrapText="1"/>
    </xf>
    <xf numFmtId="9" fontId="37" fillId="0" borderId="136" xfId="4222" applyFont="1" applyFill="1" applyBorder="1" applyAlignment="1">
      <alignment horizontal="center" vertical="center"/>
    </xf>
    <xf numFmtId="9" fontId="37" fillId="33" borderId="136" xfId="4222" applyFont="1" applyFill="1" applyBorder="1" applyAlignment="1">
      <alignment horizontal="center" vertical="center"/>
    </xf>
    <xf numFmtId="9" fontId="37" fillId="0" borderId="136" xfId="4222" applyFont="1" applyFill="1" applyBorder="1" applyAlignment="1">
      <alignment horizontal="center" vertical="center" wrapText="1"/>
    </xf>
    <xf numFmtId="9" fontId="37" fillId="33" borderId="136" xfId="4222" applyFont="1" applyFill="1" applyBorder="1" applyAlignment="1">
      <alignment horizontal="center" vertical="center" wrapText="1"/>
    </xf>
    <xf numFmtId="3" fontId="37" fillId="0" borderId="136" xfId="4222" applyNumberFormat="1" applyFont="1" applyFill="1" applyBorder="1" applyAlignment="1">
      <alignment horizontal="center" vertical="center"/>
    </xf>
    <xf numFmtId="3" fontId="37" fillId="0" borderId="136" xfId="4226" applyNumberFormat="1" applyFont="1" applyFill="1" applyBorder="1" applyAlignment="1">
      <alignment horizontal="center" vertical="center"/>
    </xf>
    <xf numFmtId="9" fontId="99" fillId="0" borderId="136" xfId="4221" applyNumberFormat="1" applyFont="1" applyFill="1" applyBorder="1" applyAlignment="1">
      <alignment horizontal="center"/>
    </xf>
    <xf numFmtId="9" fontId="102" fillId="0" borderId="136" xfId="4221" applyNumberFormat="1" applyFill="1" applyBorder="1" applyAlignment="1">
      <alignment horizontal="center"/>
    </xf>
    <xf numFmtId="9" fontId="184" fillId="33" borderId="136" xfId="4221" applyNumberFormat="1" applyFont="1" applyFill="1" applyBorder="1" applyAlignment="1">
      <alignment horizontal="center"/>
    </xf>
    <xf numFmtId="0" fontId="184" fillId="0" borderId="136" xfId="4221" applyFont="1" applyFill="1" applyBorder="1" applyAlignment="1">
      <alignment vertical="center"/>
    </xf>
    <xf numFmtId="9" fontId="37" fillId="0" borderId="136" xfId="4221" applyNumberFormat="1" applyFont="1" applyFill="1" applyBorder="1" applyAlignment="1">
      <alignment horizontal="center"/>
    </xf>
    <xf numFmtId="0" fontId="37" fillId="33" borderId="136" xfId="4221" applyFont="1" applyFill="1" applyBorder="1" applyAlignment="1">
      <alignment horizontal="center"/>
    </xf>
    <xf numFmtId="3" fontId="37" fillId="33" borderId="136" xfId="4222" applyNumberFormat="1" applyFont="1" applyFill="1" applyBorder="1" applyAlignment="1">
      <alignment horizontal="center" vertical="center"/>
    </xf>
    <xf numFmtId="3" fontId="37" fillId="33" borderId="136" xfId="4226" applyNumberFormat="1" applyFont="1" applyFill="1" applyBorder="1" applyAlignment="1">
      <alignment horizontal="center" vertical="center"/>
    </xf>
    <xf numFmtId="9" fontId="184" fillId="19" borderId="136" xfId="4221" applyNumberFormat="1" applyFont="1" applyFill="1" applyBorder="1" applyAlignment="1">
      <alignment horizontal="center"/>
    </xf>
    <xf numFmtId="3" fontId="188" fillId="0" borderId="136" xfId="47" applyNumberFormat="1" applyFont="1" applyFill="1" applyBorder="1" applyAlignment="1">
      <alignment horizontal="center" vertical="center"/>
    </xf>
    <xf numFmtId="0" fontId="181" fillId="0" borderId="136" xfId="59" applyFont="1" applyFill="1" applyBorder="1" applyAlignment="1">
      <alignment horizontal="center" vertical="center"/>
    </xf>
    <xf numFmtId="3" fontId="180" fillId="0" borderId="136" xfId="59" applyNumberFormat="1" applyFont="1" applyFill="1" applyBorder="1" applyAlignment="1">
      <alignment horizontal="center" vertical="center"/>
    </xf>
    <xf numFmtId="0" fontId="184" fillId="33" borderId="136" xfId="4221" applyFont="1" applyFill="1" applyBorder="1" applyAlignment="1">
      <alignment horizontal="center" vertical="center" wrapText="1"/>
    </xf>
    <xf numFmtId="1" fontId="255" fillId="19" borderId="136" xfId="45" applyNumberFormat="1" applyFont="1" applyFill="1" applyBorder="1" applyAlignment="1">
      <alignment horizontal="center" vertical="center" wrapText="1"/>
    </xf>
    <xf numFmtId="1" fontId="126" fillId="0" borderId="136" xfId="631" applyNumberFormat="1" applyFill="1" applyBorder="1" applyAlignment="1">
      <alignment horizontal="center"/>
    </xf>
    <xf numFmtId="1" fontId="126" fillId="0" borderId="136" xfId="50" applyNumberFormat="1" applyFont="1" applyFill="1" applyBorder="1" applyAlignment="1">
      <alignment horizontal="center"/>
    </xf>
    <xf numFmtId="1" fontId="36" fillId="0" borderId="136" xfId="50" applyNumberFormat="1" applyFont="1" applyFill="1" applyBorder="1" applyAlignment="1">
      <alignment horizontal="center"/>
    </xf>
    <xf numFmtId="0" fontId="126" fillId="0" borderId="136" xfId="631" applyBorder="1" applyAlignment="1">
      <alignment horizontal="center"/>
    </xf>
    <xf numFmtId="0" fontId="36" fillId="0" borderId="136" xfId="631" applyFont="1" applyFill="1" applyBorder="1" applyAlignment="1">
      <alignment horizontal="center"/>
    </xf>
    <xf numFmtId="9" fontId="126" fillId="0" borderId="136" xfId="50" applyFont="1" applyBorder="1" applyAlignment="1">
      <alignment horizontal="center"/>
    </xf>
    <xf numFmtId="9" fontId="184" fillId="0" borderId="136" xfId="50" applyFont="1" applyFill="1" applyBorder="1" applyAlignment="1">
      <alignment horizontal="center"/>
    </xf>
    <xf numFmtId="3" fontId="126" fillId="0" borderId="136" xfId="631" applyNumberFormat="1" applyFill="1" applyBorder="1" applyAlignment="1">
      <alignment horizontal="center"/>
    </xf>
    <xf numFmtId="3" fontId="126" fillId="0" borderId="136" xfId="50" applyNumberFormat="1" applyFont="1" applyFill="1" applyBorder="1" applyAlignment="1">
      <alignment horizontal="center"/>
    </xf>
    <xf numFmtId="3" fontId="126" fillId="0" borderId="136" xfId="631" applyNumberFormat="1" applyBorder="1" applyAlignment="1">
      <alignment horizontal="center"/>
    </xf>
    <xf numFmtId="1" fontId="36" fillId="0" borderId="136" xfId="631" applyNumberFormat="1" applyFont="1" applyFill="1" applyBorder="1" applyAlignment="1">
      <alignment horizontal="center"/>
    </xf>
    <xf numFmtId="0" fontId="181" fillId="0" borderId="136" xfId="631" applyFont="1" applyFill="1" applyBorder="1" applyAlignment="1">
      <alignment horizontal="center" vertical="center"/>
    </xf>
    <xf numFmtId="0" fontId="184" fillId="0" borderId="136" xfId="4221" applyFont="1" applyFill="1" applyBorder="1" applyAlignment="1">
      <alignment horizontal="center" vertical="center" wrapText="1"/>
    </xf>
    <xf numFmtId="3" fontId="37" fillId="0" borderId="136" xfId="4221" applyNumberFormat="1" applyFont="1" applyFill="1" applyBorder="1" applyAlignment="1">
      <alignment horizontal="center" vertical="center" wrapText="1"/>
    </xf>
    <xf numFmtId="0" fontId="184" fillId="0" borderId="136" xfId="4221" applyFont="1" applyFill="1" applyBorder="1"/>
    <xf numFmtId="0" fontId="184" fillId="0" borderId="166" xfId="4221" applyFont="1" applyFill="1" applyBorder="1"/>
    <xf numFmtId="3" fontId="181" fillId="0" borderId="136" xfId="4226" applyNumberFormat="1" applyFont="1" applyFill="1" applyBorder="1" applyAlignment="1">
      <alignment horizontal="center" vertical="center"/>
    </xf>
    <xf numFmtId="3" fontId="181" fillId="0" borderId="136" xfId="4222" applyNumberFormat="1" applyFont="1" applyFill="1" applyBorder="1" applyAlignment="1">
      <alignment horizontal="center" vertical="center"/>
    </xf>
    <xf numFmtId="3" fontId="64" fillId="0" borderId="136" xfId="4221" applyNumberFormat="1" applyFont="1" applyFill="1" applyBorder="1" applyAlignment="1">
      <alignment horizontal="center" vertical="center"/>
    </xf>
    <xf numFmtId="0" fontId="217" fillId="37" borderId="136" xfId="59" applyFont="1" applyFill="1" applyBorder="1" applyAlignment="1">
      <alignment horizontal="center" vertical="center" wrapText="1"/>
    </xf>
    <xf numFmtId="0" fontId="181" fillId="0" borderId="136" xfId="45" applyFont="1" applyFill="1" applyBorder="1" applyAlignment="1">
      <alignment vertical="center" wrapText="1"/>
    </xf>
    <xf numFmtId="3" fontId="180" fillId="33" borderId="136" xfId="59" applyNumberFormat="1" applyFont="1" applyFill="1" applyBorder="1" applyAlignment="1">
      <alignment horizontal="center" vertical="center"/>
    </xf>
    <xf numFmtId="0" fontId="188" fillId="0" borderId="136" xfId="45" applyFont="1" applyFill="1" applyBorder="1" applyAlignment="1">
      <alignment vertical="center" wrapText="1"/>
    </xf>
    <xf numFmtId="0" fontId="181" fillId="0" borderId="136" xfId="46" applyFont="1" applyFill="1" applyBorder="1" applyAlignment="1">
      <alignment horizontal="left" vertical="center"/>
    </xf>
    <xf numFmtId="3" fontId="181" fillId="0" borderId="136" xfId="0" applyNumberFormat="1" applyFont="1" applyBorder="1" applyAlignment="1">
      <alignment horizontal="center"/>
    </xf>
    <xf numFmtId="1" fontId="203" fillId="0" borderId="136" xfId="45" applyNumberFormat="1" applyFont="1" applyFill="1" applyBorder="1" applyAlignment="1">
      <alignment horizontal="center" vertical="center" wrapText="1"/>
    </xf>
    <xf numFmtId="0" fontId="180" fillId="0" borderId="136" xfId="46" applyFont="1" applyFill="1" applyBorder="1" applyAlignment="1">
      <alignment horizontal="center" vertical="center"/>
    </xf>
    <xf numFmtId="0" fontId="203" fillId="0" borderId="136" xfId="46" applyFont="1" applyFill="1" applyBorder="1" applyAlignment="1">
      <alignment horizontal="center" vertical="center"/>
    </xf>
    <xf numFmtId="3" fontId="203" fillId="0" borderId="136" xfId="48" applyNumberFormat="1" applyFont="1" applyFill="1" applyBorder="1" applyAlignment="1">
      <alignment horizontal="center" wrapText="1"/>
    </xf>
    <xf numFmtId="0" fontId="203" fillId="0" borderId="136" xfId="59" applyFont="1" applyFill="1" applyBorder="1" applyAlignment="1">
      <alignment horizontal="center" vertical="center"/>
    </xf>
    <xf numFmtId="3" fontId="203" fillId="33" borderId="136" xfId="59" applyNumberFormat="1" applyFont="1" applyFill="1" applyBorder="1" applyAlignment="1">
      <alignment horizontal="center" vertical="center"/>
    </xf>
    <xf numFmtId="0" fontId="180" fillId="19" borderId="136" xfId="59" applyFont="1" applyFill="1" applyBorder="1" applyAlignment="1">
      <alignment horizontal="center" vertical="center" wrapText="1"/>
    </xf>
    <xf numFmtId="0" fontId="180" fillId="33" borderId="136" xfId="59" applyFont="1" applyFill="1" applyBorder="1" applyAlignment="1">
      <alignment horizontal="center" vertical="center" wrapText="1"/>
    </xf>
    <xf numFmtId="3" fontId="181" fillId="0" borderId="136" xfId="59" applyNumberFormat="1" applyFont="1" applyBorder="1" applyAlignment="1">
      <alignment horizontal="center" vertical="center"/>
    </xf>
    <xf numFmtId="3" fontId="181" fillId="18" borderId="136" xfId="59" applyNumberFormat="1" applyFont="1" applyFill="1" applyBorder="1" applyAlignment="1">
      <alignment horizontal="center" vertical="center"/>
    </xf>
    <xf numFmtId="9" fontId="180" fillId="33" borderId="136" xfId="50" applyFont="1" applyFill="1" applyBorder="1" applyAlignment="1">
      <alignment horizontal="center" vertical="center"/>
    </xf>
    <xf numFmtId="0" fontId="181" fillId="0" borderId="136" xfId="59" applyFont="1" applyBorder="1" applyAlignment="1">
      <alignment horizontal="center" vertical="center"/>
    </xf>
    <xf numFmtId="0" fontId="181" fillId="0" borderId="136" xfId="45" applyFont="1" applyFill="1" applyBorder="1" applyAlignment="1">
      <alignment horizontal="right" vertical="center" wrapText="1"/>
    </xf>
    <xf numFmtId="1" fontId="180" fillId="33" borderId="136" xfId="50" applyNumberFormat="1" applyFont="1" applyFill="1" applyBorder="1" applyAlignment="1">
      <alignment horizontal="center" vertical="center"/>
    </xf>
    <xf numFmtId="0" fontId="180" fillId="33" borderId="136" xfId="59" applyFont="1" applyFill="1" applyBorder="1" applyAlignment="1">
      <alignment horizontal="center" vertical="center"/>
    </xf>
    <xf numFmtId="1" fontId="184" fillId="33" borderId="136" xfId="50" applyNumberFormat="1" applyFont="1" applyFill="1" applyBorder="1" applyAlignment="1">
      <alignment horizontal="center"/>
    </xf>
    <xf numFmtId="1" fontId="184" fillId="33" borderId="136" xfId="631" applyNumberFormat="1" applyFont="1" applyFill="1" applyBorder="1" applyAlignment="1">
      <alignment horizontal="center"/>
    </xf>
    <xf numFmtId="0" fontId="184" fillId="33" borderId="136" xfId="631" applyFont="1" applyFill="1" applyBorder="1" applyAlignment="1">
      <alignment horizontal="center"/>
    </xf>
    <xf numFmtId="9" fontId="36" fillId="0" borderId="136" xfId="50" applyFont="1" applyFill="1" applyBorder="1" applyAlignment="1">
      <alignment horizontal="center"/>
    </xf>
    <xf numFmtId="9" fontId="184" fillId="33" borderId="136" xfId="50" applyFont="1" applyFill="1" applyBorder="1" applyAlignment="1">
      <alignment horizontal="center"/>
    </xf>
    <xf numFmtId="3" fontId="184" fillId="33" borderId="136" xfId="50" applyNumberFormat="1" applyFont="1" applyFill="1" applyBorder="1" applyAlignment="1">
      <alignment horizontal="center"/>
    </xf>
    <xf numFmtId="3" fontId="184" fillId="33" borderId="136" xfId="631" applyNumberFormat="1" applyFont="1" applyFill="1" applyBorder="1" applyAlignment="1">
      <alignment horizontal="center"/>
    </xf>
    <xf numFmtId="3" fontId="36" fillId="0" borderId="136" xfId="50" applyNumberFormat="1" applyFont="1" applyFill="1" applyBorder="1" applyAlignment="1">
      <alignment horizontal="center"/>
    </xf>
    <xf numFmtId="3" fontId="36" fillId="0" borderId="136" xfId="631" applyNumberFormat="1" applyFont="1" applyFill="1" applyBorder="1" applyAlignment="1">
      <alignment horizontal="center"/>
    </xf>
    <xf numFmtId="1" fontId="181" fillId="0" borderId="136" xfId="50" applyNumberFormat="1" applyFont="1" applyFill="1" applyBorder="1" applyAlignment="1">
      <alignment horizontal="center" vertical="center"/>
    </xf>
    <xf numFmtId="3" fontId="126" fillId="0" borderId="0" xfId="631" applyNumberFormat="1"/>
    <xf numFmtId="0" fontId="247" fillId="0" borderId="0" xfId="59" applyFont="1" applyBorder="1" applyAlignment="1">
      <alignment vertical="center"/>
    </xf>
    <xf numFmtId="0" fontId="217" fillId="37" borderId="165" xfId="59" applyFont="1" applyFill="1" applyBorder="1" applyAlignment="1">
      <alignment horizontal="center" vertical="center" wrapText="1"/>
    </xf>
    <xf numFmtId="0" fontId="181" fillId="0" borderId="165" xfId="45" applyFont="1" applyFill="1" applyBorder="1" applyAlignment="1">
      <alignment vertical="center" wrapText="1"/>
    </xf>
    <xf numFmtId="3" fontId="180" fillId="33" borderId="165" xfId="59" applyNumberFormat="1" applyFont="1" applyFill="1" applyBorder="1" applyAlignment="1">
      <alignment horizontal="center" vertical="center"/>
    </xf>
    <xf numFmtId="0" fontId="188" fillId="0" borderId="165" xfId="45" applyFont="1" applyFill="1" applyBorder="1" applyAlignment="1">
      <alignment vertical="center" wrapText="1"/>
    </xf>
    <xf numFmtId="0" fontId="181" fillId="0" borderId="165" xfId="46" applyFont="1" applyFill="1" applyBorder="1" applyAlignment="1">
      <alignment horizontal="left" vertical="center"/>
    </xf>
    <xf numFmtId="3" fontId="181" fillId="0" borderId="165" xfId="0" applyNumberFormat="1" applyFont="1" applyBorder="1" applyAlignment="1">
      <alignment horizontal="center"/>
    </xf>
    <xf numFmtId="1" fontId="203" fillId="0" borderId="165" xfId="45" applyNumberFormat="1" applyFont="1" applyFill="1" applyBorder="1" applyAlignment="1">
      <alignment horizontal="center" vertical="center" wrapText="1"/>
    </xf>
    <xf numFmtId="0" fontId="180" fillId="0" borderId="165" xfId="46" applyFont="1" applyFill="1" applyBorder="1" applyAlignment="1">
      <alignment horizontal="center" vertical="center"/>
    </xf>
    <xf numFmtId="3" fontId="180" fillId="0" borderId="165" xfId="59" applyNumberFormat="1" applyFont="1" applyFill="1" applyBorder="1" applyAlignment="1">
      <alignment horizontal="center" vertical="center"/>
    </xf>
    <xf numFmtId="0" fontId="203" fillId="0" borderId="165" xfId="46" applyFont="1" applyFill="1" applyBorder="1" applyAlignment="1">
      <alignment horizontal="center" vertical="center"/>
    </xf>
    <xf numFmtId="3" fontId="203" fillId="0" borderId="165" xfId="48" applyNumberFormat="1" applyFont="1" applyFill="1" applyBorder="1" applyAlignment="1">
      <alignment horizontal="center" wrapText="1"/>
    </xf>
    <xf numFmtId="3" fontId="203" fillId="0" borderId="165" xfId="59" applyNumberFormat="1" applyFont="1" applyFill="1" applyBorder="1" applyAlignment="1">
      <alignment horizontal="center" vertical="center"/>
    </xf>
    <xf numFmtId="0" fontId="203" fillId="0" borderId="165" xfId="59" applyFont="1" applyFill="1" applyBorder="1" applyAlignment="1">
      <alignment horizontal="center" vertical="center"/>
    </xf>
    <xf numFmtId="0" fontId="180" fillId="19" borderId="165" xfId="59" applyFont="1" applyFill="1" applyBorder="1" applyAlignment="1">
      <alignment horizontal="center" vertical="center" wrapText="1"/>
    </xf>
    <xf numFmtId="9" fontId="180" fillId="33" borderId="165" xfId="50" applyFont="1" applyFill="1" applyBorder="1" applyAlignment="1">
      <alignment horizontal="center" vertical="center"/>
    </xf>
    <xf numFmtId="0" fontId="181" fillId="0" borderId="165" xfId="45" applyFont="1" applyFill="1" applyBorder="1" applyAlignment="1">
      <alignment horizontal="right" vertical="center" wrapText="1"/>
    </xf>
    <xf numFmtId="1" fontId="180" fillId="33" borderId="165" xfId="50" applyNumberFormat="1" applyFont="1" applyFill="1" applyBorder="1" applyAlignment="1">
      <alignment horizontal="center" vertical="center"/>
    </xf>
    <xf numFmtId="3" fontId="180" fillId="19" borderId="165" xfId="59" applyNumberFormat="1" applyFont="1" applyFill="1" applyBorder="1" applyAlignment="1">
      <alignment horizontal="center" vertical="center"/>
    </xf>
    <xf numFmtId="1" fontId="181" fillId="0" borderId="165" xfId="50" applyNumberFormat="1" applyFont="1" applyFill="1" applyBorder="1" applyAlignment="1">
      <alignment horizontal="center" vertical="center"/>
    </xf>
    <xf numFmtId="1" fontId="255" fillId="19" borderId="165" xfId="45" applyNumberFormat="1" applyFont="1" applyFill="1" applyBorder="1" applyAlignment="1">
      <alignment horizontal="center" vertical="center" wrapText="1"/>
    </xf>
    <xf numFmtId="1" fontId="35" fillId="0" borderId="165" xfId="50" applyNumberFormat="1" applyFont="1" applyFill="1" applyBorder="1" applyAlignment="1">
      <alignment horizontal="center"/>
    </xf>
    <xf numFmtId="1" fontId="184" fillId="33" borderId="165" xfId="50" applyNumberFormat="1" applyFont="1" applyFill="1" applyBorder="1" applyAlignment="1">
      <alignment horizontal="center"/>
    </xf>
    <xf numFmtId="0" fontId="184" fillId="33" borderId="165" xfId="631" applyFont="1" applyFill="1" applyBorder="1" applyAlignment="1">
      <alignment horizontal="center"/>
    </xf>
    <xf numFmtId="9" fontId="184" fillId="33" borderId="165" xfId="50" applyFont="1" applyFill="1" applyBorder="1" applyAlignment="1">
      <alignment horizontal="center"/>
    </xf>
    <xf numFmtId="1" fontId="184" fillId="33" borderId="165" xfId="631" applyNumberFormat="1" applyFont="1" applyFill="1" applyBorder="1" applyAlignment="1">
      <alignment horizontal="center"/>
    </xf>
    <xf numFmtId="0" fontId="181" fillId="0" borderId="165" xfId="631" applyFont="1" applyFill="1" applyBorder="1" applyAlignment="1">
      <alignment horizontal="center" vertical="center"/>
    </xf>
    <xf numFmtId="1" fontId="184" fillId="0" borderId="165" xfId="631" applyNumberFormat="1" applyFont="1" applyFill="1" applyBorder="1" applyAlignment="1">
      <alignment horizontal="center"/>
    </xf>
    <xf numFmtId="0" fontId="35" fillId="0" borderId="165" xfId="631" applyFont="1" applyFill="1" applyBorder="1" applyAlignment="1">
      <alignment horizontal="center"/>
    </xf>
    <xf numFmtId="9" fontId="35" fillId="0" borderId="165" xfId="50" applyFont="1" applyFill="1" applyBorder="1" applyAlignment="1">
      <alignment horizontal="center"/>
    </xf>
    <xf numFmtId="9" fontId="184" fillId="0" borderId="165" xfId="50" applyFont="1" applyBorder="1" applyAlignment="1">
      <alignment horizontal="center"/>
    </xf>
    <xf numFmtId="9" fontId="184" fillId="0" borderId="165" xfId="50" applyFont="1" applyFill="1" applyBorder="1" applyAlignment="1">
      <alignment horizontal="center"/>
    </xf>
    <xf numFmtId="0" fontId="193" fillId="0" borderId="165" xfId="45" applyFont="1" applyFill="1" applyBorder="1" applyAlignment="1">
      <alignment vertical="center" wrapText="1"/>
    </xf>
    <xf numFmtId="0" fontId="156" fillId="0" borderId="165" xfId="45" applyFont="1" applyFill="1" applyBorder="1" applyAlignment="1">
      <alignment vertical="center" wrapText="1"/>
    </xf>
    <xf numFmtId="9" fontId="181" fillId="0" borderId="165" xfId="50" applyFont="1" applyBorder="1" applyAlignment="1">
      <alignment horizontal="center"/>
    </xf>
    <xf numFmtId="1" fontId="226" fillId="0" borderId="165" xfId="45" applyNumberFormat="1" applyFont="1" applyFill="1" applyBorder="1" applyAlignment="1">
      <alignment horizontal="center" vertical="center" wrapText="1"/>
    </xf>
    <xf numFmtId="9" fontId="203" fillId="0" borderId="165" xfId="50" applyFont="1" applyFill="1" applyBorder="1" applyAlignment="1">
      <alignment horizontal="center" wrapText="1"/>
    </xf>
    <xf numFmtId="9" fontId="203" fillId="0" borderId="165" xfId="50" applyFont="1" applyFill="1" applyBorder="1" applyAlignment="1">
      <alignment horizontal="center" vertical="center"/>
    </xf>
    <xf numFmtId="9" fontId="203" fillId="33" borderId="165" xfId="50" applyFont="1" applyFill="1" applyBorder="1" applyAlignment="1">
      <alignment horizontal="center" vertical="center"/>
    </xf>
    <xf numFmtId="9" fontId="181" fillId="18" borderId="165" xfId="50" applyFont="1" applyFill="1" applyBorder="1" applyAlignment="1">
      <alignment horizontal="center" vertical="center"/>
    </xf>
    <xf numFmtId="1" fontId="180" fillId="19" borderId="165" xfId="45" applyNumberFormat="1" applyFont="1" applyFill="1" applyBorder="1" applyAlignment="1">
      <alignment horizontal="center" vertical="center" wrapText="1"/>
    </xf>
    <xf numFmtId="0" fontId="181" fillId="0" borderId="165" xfId="0" applyFont="1" applyBorder="1"/>
    <xf numFmtId="176" fontId="181" fillId="0" borderId="165" xfId="0" applyNumberFormat="1" applyFont="1" applyBorder="1"/>
    <xf numFmtId="0" fontId="181" fillId="18" borderId="165" xfId="46" applyFont="1" applyFill="1" applyBorder="1" applyAlignment="1">
      <alignment horizontal="left" vertical="center"/>
    </xf>
    <xf numFmtId="176" fontId="179" fillId="19" borderId="165" xfId="0" applyNumberFormat="1" applyFont="1" applyFill="1" applyBorder="1"/>
    <xf numFmtId="0" fontId="191" fillId="19" borderId="165" xfId="0" applyFont="1" applyFill="1" applyBorder="1" applyAlignment="1"/>
    <xf numFmtId="0" fontId="184" fillId="19" borderId="165" xfId="4224" applyFont="1" applyFill="1" applyBorder="1" applyAlignment="1">
      <alignment horizontal="center" vertical="center" wrapText="1"/>
    </xf>
    <xf numFmtId="1" fontId="184" fillId="19" borderId="165" xfId="4225" applyNumberFormat="1" applyFont="1" applyFill="1" applyBorder="1" applyAlignment="1">
      <alignment horizontal="center" vertical="center" wrapText="1"/>
    </xf>
    <xf numFmtId="0" fontId="184" fillId="0" borderId="165" xfId="4224" applyFont="1" applyFill="1" applyBorder="1" applyAlignment="1">
      <alignment horizontal="center" vertical="center" wrapText="1"/>
    </xf>
    <xf numFmtId="1" fontId="64" fillId="0" borderId="165" xfId="4225" applyNumberFormat="1" applyFont="1" applyFill="1" applyBorder="1" applyAlignment="1">
      <alignment horizontal="center" vertical="center" wrapText="1"/>
    </xf>
    <xf numFmtId="1" fontId="184" fillId="0" borderId="165" xfId="4225" applyNumberFormat="1" applyFont="1" applyFill="1" applyBorder="1" applyAlignment="1">
      <alignment horizontal="center" vertical="center" wrapText="1"/>
    </xf>
    <xf numFmtId="9" fontId="184" fillId="0" borderId="165" xfId="50" applyFont="1" applyFill="1" applyBorder="1" applyAlignment="1">
      <alignment horizontal="center" vertical="center" wrapText="1"/>
    </xf>
    <xf numFmtId="0" fontId="184" fillId="0" borderId="165" xfId="4224" applyFont="1" applyFill="1" applyBorder="1" applyAlignment="1">
      <alignment horizontal="left" vertical="center" wrapText="1"/>
    </xf>
    <xf numFmtId="0" fontId="181" fillId="0" borderId="165" xfId="4224" applyFont="1" applyFill="1" applyBorder="1" applyAlignment="1">
      <alignment horizontal="left" vertical="center" wrapText="1"/>
    </xf>
    <xf numFmtId="0" fontId="184" fillId="0" borderId="141" xfId="4224" applyFont="1" applyFill="1" applyBorder="1" applyAlignment="1">
      <alignment horizontal="left" vertical="center" wrapText="1"/>
    </xf>
    <xf numFmtId="0" fontId="181" fillId="0" borderId="165" xfId="4224" applyFont="1" applyFill="1" applyBorder="1" applyAlignment="1">
      <alignment horizontal="center" vertical="center" wrapText="1"/>
    </xf>
    <xf numFmtId="0" fontId="64" fillId="0" borderId="165" xfId="4224" applyFont="1" applyFill="1" applyBorder="1" applyAlignment="1">
      <alignment horizontal="center" vertical="center" wrapText="1"/>
    </xf>
    <xf numFmtId="0" fontId="241" fillId="0" borderId="0" xfId="4223" applyFont="1" applyFill="1"/>
    <xf numFmtId="0" fontId="101" fillId="0" borderId="0" xfId="4223" applyFont="1" applyFill="1"/>
    <xf numFmtId="0" fontId="184" fillId="19" borderId="165" xfId="4223" applyFont="1" applyFill="1" applyBorder="1" applyAlignment="1">
      <alignment horizontal="center" vertical="center" wrapText="1"/>
    </xf>
    <xf numFmtId="3" fontId="180" fillId="19" borderId="0" xfId="59" applyNumberFormat="1" applyFont="1" applyFill="1" applyBorder="1" applyAlignment="1">
      <alignment horizontal="center" vertical="center"/>
    </xf>
    <xf numFmtId="0" fontId="217" fillId="32" borderId="165" xfId="59" applyFont="1" applyFill="1" applyBorder="1" applyAlignment="1">
      <alignment horizontal="center" vertical="center" wrapText="1"/>
    </xf>
    <xf numFmtId="1" fontId="180" fillId="33" borderId="165" xfId="59" applyNumberFormat="1" applyFont="1" applyFill="1" applyBorder="1" applyAlignment="1">
      <alignment horizontal="center" vertical="center"/>
    </xf>
    <xf numFmtId="1" fontId="190" fillId="19" borderId="165" xfId="45" applyNumberFormat="1" applyFont="1" applyFill="1" applyBorder="1" applyAlignment="1">
      <alignment horizontal="center" vertical="center" wrapText="1"/>
    </xf>
    <xf numFmtId="1" fontId="33" fillId="0" borderId="165" xfId="50" applyNumberFormat="1" applyFont="1" applyFill="1" applyBorder="1" applyAlignment="1">
      <alignment horizontal="center"/>
    </xf>
    <xf numFmtId="1" fontId="33" fillId="0" borderId="165" xfId="631" applyNumberFormat="1" applyFont="1" applyFill="1" applyBorder="1" applyAlignment="1">
      <alignment horizontal="center"/>
    </xf>
    <xf numFmtId="0" fontId="33" fillId="0" borderId="165" xfId="631" applyFont="1" applyFill="1" applyBorder="1" applyAlignment="1">
      <alignment horizontal="center"/>
    </xf>
    <xf numFmtId="9" fontId="33" fillId="0" borderId="165" xfId="50" applyFont="1" applyFill="1" applyBorder="1" applyAlignment="1">
      <alignment horizontal="center"/>
    </xf>
    <xf numFmtId="1" fontId="255" fillId="33" borderId="165" xfId="45" applyNumberFormat="1" applyFont="1" applyFill="1" applyBorder="1" applyAlignment="1">
      <alignment horizontal="center" vertical="center" wrapText="1"/>
    </xf>
    <xf numFmtId="9" fontId="32" fillId="0" borderId="165" xfId="50" applyFont="1" applyFill="1" applyBorder="1" applyAlignment="1">
      <alignment horizontal="center"/>
    </xf>
    <xf numFmtId="0" fontId="180" fillId="19" borderId="165" xfId="59" applyFont="1" applyFill="1" applyBorder="1" applyAlignment="1">
      <alignment horizontal="center" vertical="center"/>
    </xf>
    <xf numFmtId="3" fontId="203" fillId="33" borderId="165" xfId="59" applyNumberFormat="1" applyFont="1" applyFill="1" applyBorder="1" applyAlignment="1">
      <alignment horizontal="center" vertical="center"/>
    </xf>
    <xf numFmtId="0" fontId="180" fillId="19" borderId="165" xfId="59" applyFont="1" applyFill="1" applyBorder="1" applyAlignment="1">
      <alignment horizontal="center" vertical="center"/>
    </xf>
    <xf numFmtId="1" fontId="31" fillId="0" borderId="165" xfId="50" applyNumberFormat="1" applyFont="1" applyFill="1" applyBorder="1" applyAlignment="1">
      <alignment horizontal="center"/>
    </xf>
    <xf numFmtId="1" fontId="31" fillId="0" borderId="165" xfId="631" applyNumberFormat="1" applyFont="1" applyFill="1" applyBorder="1" applyAlignment="1">
      <alignment horizontal="center"/>
    </xf>
    <xf numFmtId="0" fontId="31" fillId="0" borderId="165" xfId="631" applyFont="1" applyFill="1" applyBorder="1" applyAlignment="1">
      <alignment horizontal="center"/>
    </xf>
    <xf numFmtId="9" fontId="31" fillId="0" borderId="165" xfId="50" applyFont="1" applyFill="1" applyBorder="1" applyAlignment="1">
      <alignment horizontal="center"/>
    </xf>
    <xf numFmtId="0" fontId="193" fillId="0" borderId="165" xfId="45" applyFont="1" applyFill="1" applyBorder="1" applyAlignment="1">
      <alignment horizontal="right" vertical="center" wrapText="1"/>
    </xf>
    <xf numFmtId="9" fontId="151" fillId="33" borderId="165" xfId="50" applyFont="1" applyFill="1" applyBorder="1" applyAlignment="1">
      <alignment horizontal="center" vertical="center"/>
    </xf>
    <xf numFmtId="0" fontId="181" fillId="19" borderId="165" xfId="59" applyFont="1" applyFill="1" applyBorder="1" applyAlignment="1">
      <alignment horizontal="center" vertical="center" wrapText="1"/>
    </xf>
    <xf numFmtId="3" fontId="148" fillId="0" borderId="165" xfId="59" applyNumberFormat="1" applyFont="1" applyFill="1" applyBorder="1" applyAlignment="1">
      <alignment horizontal="center" vertical="center"/>
    </xf>
    <xf numFmtId="3" fontId="151" fillId="33" borderId="165" xfId="59" applyNumberFormat="1" applyFont="1" applyFill="1" applyBorder="1" applyAlignment="1">
      <alignment horizontal="center" vertical="center"/>
    </xf>
    <xf numFmtId="3" fontId="285" fillId="32" borderId="165" xfId="59" applyNumberFormat="1" applyFont="1" applyFill="1" applyBorder="1" applyAlignment="1">
      <alignment horizontal="center" vertical="center"/>
    </xf>
    <xf numFmtId="1" fontId="291" fillId="32" borderId="165" xfId="45" applyNumberFormat="1" applyFont="1" applyFill="1" applyBorder="1" applyAlignment="1">
      <alignment horizontal="center" vertical="center" wrapText="1"/>
    </xf>
    <xf numFmtId="0" fontId="268" fillId="0" borderId="165" xfId="59" applyFont="1" applyFill="1" applyBorder="1" applyAlignment="1">
      <alignment vertical="center" wrapText="1"/>
    </xf>
    <xf numFmtId="1" fontId="255" fillId="33" borderId="165" xfId="59" applyNumberFormat="1" applyFont="1" applyFill="1" applyBorder="1" applyAlignment="1">
      <alignment horizontal="center" vertical="center"/>
    </xf>
    <xf numFmtId="1" fontId="255" fillId="19" borderId="165" xfId="59" applyNumberFormat="1" applyFont="1" applyFill="1" applyBorder="1" applyAlignment="1">
      <alignment horizontal="center" vertical="center"/>
    </xf>
    <xf numFmtId="1" fontId="284" fillId="32" borderId="165" xfId="45" applyNumberFormat="1" applyFont="1" applyFill="1" applyBorder="1" applyAlignment="1">
      <alignment horizontal="center" vertical="center" wrapText="1"/>
    </xf>
    <xf numFmtId="1" fontId="190" fillId="19" borderId="165" xfId="59" applyNumberFormat="1" applyFont="1" applyFill="1" applyBorder="1" applyAlignment="1">
      <alignment horizontal="center" vertical="center"/>
    </xf>
    <xf numFmtId="0" fontId="268" fillId="19" borderId="165" xfId="59" applyFont="1" applyFill="1" applyBorder="1" applyAlignment="1">
      <alignment vertical="center" wrapText="1"/>
    </xf>
    <xf numFmtId="0" fontId="268" fillId="0" borderId="165" xfId="59" applyFont="1" applyFill="1" applyBorder="1" applyAlignment="1">
      <alignment horizontal="center" vertical="center" wrapText="1"/>
    </xf>
    <xf numFmtId="0" fontId="268" fillId="19" borderId="165" xfId="59" applyFont="1" applyFill="1" applyBorder="1" applyAlignment="1">
      <alignment horizontal="center" vertical="center" wrapText="1"/>
    </xf>
    <xf numFmtId="0" fontId="181" fillId="19" borderId="165" xfId="59" applyFont="1" applyFill="1" applyBorder="1" applyAlignment="1">
      <alignment horizontal="center" vertical="center"/>
    </xf>
    <xf numFmtId="1" fontId="181" fillId="19" borderId="165" xfId="59" applyNumberFormat="1" applyFont="1" applyFill="1" applyBorder="1" applyAlignment="1">
      <alignment horizontal="center" vertical="center"/>
    </xf>
    <xf numFmtId="1" fontId="180" fillId="19" borderId="165" xfId="59" applyNumberFormat="1" applyFont="1" applyFill="1" applyBorder="1" applyAlignment="1">
      <alignment horizontal="center" vertical="center"/>
    </xf>
    <xf numFmtId="167" fontId="180" fillId="33" borderId="165" xfId="50" applyNumberFormat="1" applyFont="1" applyFill="1" applyBorder="1" applyAlignment="1">
      <alignment horizontal="center" vertical="center"/>
    </xf>
    <xf numFmtId="0" fontId="193" fillId="0" borderId="165" xfId="45" applyFont="1" applyFill="1" applyBorder="1" applyAlignment="1">
      <alignment horizontal="center" vertical="center" wrapText="1"/>
    </xf>
    <xf numFmtId="0" fontId="289" fillId="19" borderId="165" xfId="45" applyFont="1" applyFill="1" applyBorder="1" applyAlignment="1">
      <alignment horizontal="center" vertical="center" wrapText="1"/>
    </xf>
    <xf numFmtId="3" fontId="151" fillId="19" borderId="165" xfId="59" applyNumberFormat="1" applyFont="1" applyFill="1" applyBorder="1" applyAlignment="1">
      <alignment horizontal="center" vertical="center"/>
    </xf>
    <xf numFmtId="167" fontId="151" fillId="19" borderId="165" xfId="50" applyNumberFormat="1" applyFont="1" applyFill="1" applyBorder="1" applyAlignment="1">
      <alignment horizontal="center" vertical="center"/>
    </xf>
    <xf numFmtId="0" fontId="181" fillId="0" borderId="165" xfId="7216" applyFont="1" applyFill="1" applyBorder="1" applyAlignment="1">
      <alignment horizontal="center" vertical="center" wrapText="1"/>
    </xf>
    <xf numFmtId="0" fontId="181" fillId="0" borderId="165" xfId="7216" applyFont="1" applyFill="1" applyBorder="1" applyAlignment="1">
      <alignment horizontal="left" vertical="center" wrapText="1"/>
    </xf>
    <xf numFmtId="182" fontId="181" fillId="0" borderId="165" xfId="7216" applyNumberFormat="1" applyFont="1" applyFill="1" applyBorder="1" applyAlignment="1">
      <alignment horizontal="left" vertical="center" wrapText="1"/>
    </xf>
    <xf numFmtId="182" fontId="181" fillId="0" borderId="165" xfId="7216" applyNumberFormat="1" applyFont="1" applyFill="1" applyBorder="1" applyAlignment="1">
      <alignment horizontal="center" vertical="center" wrapText="1"/>
    </xf>
    <xf numFmtId="0" fontId="181" fillId="0" borderId="165" xfId="7216" applyFont="1" applyFill="1" applyBorder="1" applyAlignment="1">
      <alignment vertical="center" wrapText="1"/>
    </xf>
    <xf numFmtId="0" fontId="0" fillId="0" borderId="165" xfId="0" applyBorder="1" applyAlignment="1">
      <alignment vertical="center" wrapText="1"/>
    </xf>
    <xf numFmtId="0" fontId="0" fillId="0" borderId="165" xfId="0" applyBorder="1" applyAlignment="1">
      <alignment horizontal="center" vertical="center" wrapText="1"/>
    </xf>
    <xf numFmtId="0" fontId="181" fillId="29" borderId="165" xfId="7215" applyFont="1" applyFill="1" applyBorder="1" applyAlignment="1">
      <alignment horizontal="left" vertical="center" wrapText="1"/>
    </xf>
    <xf numFmtId="0" fontId="181" fillId="29" borderId="165" xfId="7215" applyFont="1" applyFill="1" applyBorder="1" applyAlignment="1">
      <alignment horizontal="center" vertical="center" wrapText="1"/>
    </xf>
    <xf numFmtId="0" fontId="181" fillId="20" borderId="165" xfId="7215" applyFont="1" applyFill="1" applyBorder="1" applyAlignment="1">
      <alignment horizontal="left" vertical="center" wrapText="1"/>
    </xf>
    <xf numFmtId="0" fontId="181" fillId="20" borderId="165" xfId="7215" applyFont="1" applyFill="1" applyBorder="1" applyAlignment="1">
      <alignment horizontal="center" vertical="center" wrapText="1"/>
    </xf>
    <xf numFmtId="0" fontId="181" fillId="24" borderId="165" xfId="7215" applyFont="1" applyFill="1" applyBorder="1" applyAlignment="1">
      <alignment horizontal="left" vertical="center" wrapText="1"/>
    </xf>
    <xf numFmtId="0" fontId="181" fillId="24" borderId="165" xfId="7215" applyFont="1" applyFill="1" applyBorder="1" applyAlignment="1">
      <alignment horizontal="center" vertical="center" wrapText="1"/>
    </xf>
    <xf numFmtId="0" fontId="181" fillId="27" borderId="165" xfId="7215" applyFont="1" applyFill="1" applyBorder="1" applyAlignment="1">
      <alignment horizontal="left" vertical="center" wrapText="1"/>
    </xf>
    <xf numFmtId="0" fontId="181" fillId="27" borderId="165" xfId="7215" applyFont="1" applyFill="1" applyBorder="1" applyAlignment="1">
      <alignment horizontal="center" vertical="center" wrapText="1"/>
    </xf>
    <xf numFmtId="0" fontId="181" fillId="34" borderId="165" xfId="7215" applyFont="1" applyFill="1" applyBorder="1" applyAlignment="1">
      <alignment horizontal="left" vertical="center" wrapText="1"/>
    </xf>
    <xf numFmtId="0" fontId="181" fillId="34" borderId="165" xfId="7215" applyFont="1" applyFill="1" applyBorder="1" applyAlignment="1">
      <alignment horizontal="center" vertical="center" wrapText="1"/>
    </xf>
    <xf numFmtId="182" fontId="181" fillId="29" borderId="165" xfId="7215" applyNumberFormat="1" applyFont="1" applyFill="1" applyBorder="1" applyAlignment="1">
      <alignment horizontal="center" vertical="center" wrapText="1"/>
    </xf>
    <xf numFmtId="182" fontId="181" fillId="30" borderId="165" xfId="7215" applyNumberFormat="1" applyFont="1" applyFill="1" applyBorder="1" applyAlignment="1">
      <alignment horizontal="center" vertical="center" wrapText="1"/>
    </xf>
    <xf numFmtId="0" fontId="181" fillId="30" borderId="165" xfId="7215" applyFont="1" applyFill="1" applyBorder="1" applyAlignment="1">
      <alignment horizontal="left" vertical="center" wrapText="1"/>
    </xf>
    <xf numFmtId="0" fontId="181" fillId="30" borderId="165" xfId="7215" applyFont="1" applyFill="1" applyBorder="1" applyAlignment="1">
      <alignment horizontal="center" vertical="center" wrapText="1"/>
    </xf>
    <xf numFmtId="182" fontId="181" fillId="27" borderId="165" xfId="7215" applyNumberFormat="1" applyFont="1" applyFill="1" applyBorder="1" applyAlignment="1">
      <alignment horizontal="center" vertical="center" wrapText="1"/>
    </xf>
    <xf numFmtId="0" fontId="181" fillId="21" borderId="165" xfId="7215" applyFont="1" applyFill="1" applyBorder="1" applyAlignment="1">
      <alignment horizontal="left" vertical="center" wrapText="1"/>
    </xf>
    <xf numFmtId="0" fontId="181" fillId="21" borderId="165" xfId="7215" applyFont="1" applyFill="1" applyBorder="1" applyAlignment="1">
      <alignment horizontal="center" vertical="center" wrapText="1"/>
    </xf>
    <xf numFmtId="0" fontId="182" fillId="0" borderId="165" xfId="0" applyFont="1" applyBorder="1" applyAlignment="1">
      <alignment horizontal="left" vertical="center"/>
    </xf>
    <xf numFmtId="0" fontId="189" fillId="33" borderId="167" xfId="0" applyFont="1" applyFill="1" applyBorder="1" applyAlignment="1">
      <alignment horizontal="left" vertical="center"/>
    </xf>
    <xf numFmtId="0" fontId="217" fillId="32" borderId="165" xfId="7211" applyFont="1" applyFill="1" applyBorder="1" applyAlignment="1">
      <alignment horizontal="center" vertical="center" wrapText="1"/>
    </xf>
    <xf numFmtId="0" fontId="181" fillId="0" borderId="165" xfId="45" applyFont="1" applyFill="1" applyBorder="1" applyAlignment="1">
      <alignment horizontal="center" vertical="center" wrapText="1"/>
    </xf>
    <xf numFmtId="0" fontId="181" fillId="0" borderId="0" xfId="45" applyFont="1" applyFill="1" applyBorder="1" applyAlignment="1">
      <alignment horizontal="center" vertical="center" wrapText="1"/>
    </xf>
    <xf numFmtId="0" fontId="180" fillId="19" borderId="165" xfId="45" applyFont="1" applyFill="1" applyBorder="1" applyAlignment="1">
      <alignment horizontal="center" vertical="center" wrapText="1"/>
    </xf>
    <xf numFmtId="3" fontId="181" fillId="0" borderId="0" xfId="59" applyNumberFormat="1" applyFont="1" applyAlignment="1">
      <alignment horizontal="center" vertical="center"/>
    </xf>
    <xf numFmtId="0" fontId="173" fillId="0" borderId="150" xfId="32" applyFill="1" applyBorder="1" applyAlignment="1" applyProtection="1">
      <alignment horizontal="center" vertical="center"/>
    </xf>
    <xf numFmtId="0" fontId="173" fillId="0" borderId="10" xfId="32" applyFill="1" applyBorder="1" applyAlignment="1" applyProtection="1">
      <alignment horizontal="center" vertical="center"/>
    </xf>
    <xf numFmtId="0" fontId="173" fillId="0" borderId="12" xfId="32" applyFill="1" applyBorder="1" applyAlignment="1" applyProtection="1">
      <alignment horizontal="center" vertical="center"/>
    </xf>
    <xf numFmtId="0" fontId="173" fillId="0" borderId="15" xfId="32" applyBorder="1" applyAlignment="1" applyProtection="1">
      <alignment horizontal="center" vertical="center"/>
    </xf>
    <xf numFmtId="0" fontId="151" fillId="19" borderId="165" xfId="59" applyFont="1" applyFill="1" applyBorder="1" applyAlignment="1">
      <alignment horizontal="center" vertical="center"/>
    </xf>
    <xf numFmtId="0" fontId="154" fillId="33" borderId="165" xfId="59" applyFont="1" applyFill="1" applyBorder="1" applyAlignment="1">
      <alignment horizontal="center" vertical="center"/>
    </xf>
    <xf numFmtId="0" fontId="152" fillId="19" borderId="165" xfId="59" applyFont="1" applyFill="1" applyBorder="1" applyAlignment="1">
      <alignment horizontal="center" vertical="center"/>
    </xf>
    <xf numFmtId="0" fontId="203" fillId="19" borderId="165" xfId="46" applyFont="1" applyFill="1" applyBorder="1" applyAlignment="1">
      <alignment horizontal="center" vertical="center"/>
    </xf>
    <xf numFmtId="0" fontId="191" fillId="0" borderId="0" xfId="59" applyFont="1" applyBorder="1" applyAlignment="1">
      <alignment vertical="center"/>
    </xf>
    <xf numFmtId="0" fontId="194" fillId="0" borderId="0" xfId="59" applyFont="1" applyBorder="1" applyAlignment="1">
      <alignment vertical="center" wrapText="1"/>
    </xf>
    <xf numFmtId="0" fontId="190" fillId="0" borderId="0" xfId="44" applyFont="1" applyFill="1" applyBorder="1" applyAlignment="1">
      <alignment horizontal="left" vertical="center"/>
    </xf>
    <xf numFmtId="0" fontId="206" fillId="19" borderId="165" xfId="59" applyFont="1" applyFill="1" applyBorder="1" applyAlignment="1">
      <alignment horizontal="center" vertical="center"/>
    </xf>
    <xf numFmtId="0" fontId="180" fillId="33" borderId="165" xfId="59" applyFont="1" applyFill="1" applyBorder="1" applyAlignment="1">
      <alignment horizontal="center" vertical="center"/>
    </xf>
    <xf numFmtId="0" fontId="189" fillId="19" borderId="165" xfId="59" applyFont="1" applyFill="1" applyBorder="1" applyAlignment="1">
      <alignment horizontal="center" vertical="center"/>
    </xf>
    <xf numFmtId="3" fontId="182" fillId="19" borderId="165" xfId="45" applyNumberFormat="1" applyFont="1" applyFill="1" applyBorder="1" applyAlignment="1">
      <alignment horizontal="center" vertical="center" wrapText="1"/>
    </xf>
    <xf numFmtId="3" fontId="182" fillId="0" borderId="165" xfId="45" applyNumberFormat="1" applyFont="1" applyFill="1" applyBorder="1" applyAlignment="1">
      <alignment horizontal="center" vertical="center" wrapText="1"/>
    </xf>
    <xf numFmtId="3" fontId="189" fillId="0" borderId="165" xfId="45" applyNumberFormat="1" applyFont="1" applyFill="1" applyBorder="1" applyAlignment="1">
      <alignment horizontal="center" vertical="center" wrapText="1"/>
    </xf>
    <xf numFmtId="0" fontId="181" fillId="0" borderId="165" xfId="367" applyFont="1" applyBorder="1" applyAlignment="1">
      <alignment horizontal="left" vertical="center"/>
    </xf>
    <xf numFmtId="3" fontId="209" fillId="19" borderId="165" xfId="367" applyNumberFormat="1" applyFont="1" applyFill="1" applyBorder="1" applyAlignment="1">
      <alignment horizontal="center" vertical="center" wrapText="1"/>
    </xf>
    <xf numFmtId="3" fontId="203" fillId="19" borderId="165" xfId="367" applyNumberFormat="1" applyFont="1" applyFill="1" applyBorder="1" applyAlignment="1">
      <alignment horizontal="center" vertical="center" wrapText="1"/>
    </xf>
    <xf numFmtId="1" fontId="182" fillId="19" borderId="165" xfId="59" applyNumberFormat="1" applyFont="1" applyFill="1" applyBorder="1" applyAlignment="1">
      <alignment horizontal="center" vertical="center" wrapText="1"/>
    </xf>
    <xf numFmtId="0" fontId="80" fillId="0" borderId="165" xfId="820" applyFont="1" applyBorder="1" applyAlignment="1">
      <alignment horizontal="left" vertical="center"/>
    </xf>
    <xf numFmtId="0" fontId="80" fillId="0" borderId="165" xfId="820" applyFont="1" applyFill="1" applyBorder="1" applyAlignment="1">
      <alignment horizontal="center" vertical="center"/>
    </xf>
    <xf numFmtId="0" fontId="209" fillId="19" borderId="165" xfId="820" applyFont="1" applyFill="1" applyBorder="1" applyAlignment="1">
      <alignment horizontal="center" vertical="center"/>
    </xf>
    <xf numFmtId="3" fontId="181" fillId="0" borderId="165" xfId="45" applyNumberFormat="1" applyFont="1" applyFill="1" applyBorder="1" applyAlignment="1">
      <alignment horizontal="center" vertical="center" wrapText="1"/>
    </xf>
    <xf numFmtId="3" fontId="180" fillId="0" borderId="165" xfId="45" applyNumberFormat="1" applyFont="1" applyFill="1" applyBorder="1" applyAlignment="1">
      <alignment horizontal="center" vertical="center" wrapText="1"/>
    </xf>
    <xf numFmtId="0" fontId="203" fillId="19" borderId="165" xfId="820" applyFont="1" applyFill="1" applyBorder="1" applyAlignment="1">
      <alignment horizontal="center" vertical="center"/>
    </xf>
    <xf numFmtId="0" fontId="184" fillId="0" borderId="165" xfId="4226" applyNumberFormat="1" applyFont="1" applyFill="1" applyBorder="1" applyAlignment="1">
      <alignment horizontal="center" vertical="center"/>
    </xf>
    <xf numFmtId="0" fontId="203" fillId="19" borderId="165" xfId="4226" applyNumberFormat="1" applyFont="1" applyFill="1" applyBorder="1" applyAlignment="1">
      <alignment horizontal="center" vertical="center"/>
    </xf>
    <xf numFmtId="0" fontId="209" fillId="19" borderId="165" xfId="4226" applyNumberFormat="1" applyFont="1" applyFill="1" applyBorder="1" applyAlignment="1">
      <alignment horizontal="center" vertical="center"/>
    </xf>
    <xf numFmtId="0" fontId="30" fillId="0" borderId="165" xfId="4226" applyNumberFormat="1" applyFont="1" applyFill="1" applyBorder="1" applyAlignment="1">
      <alignment horizontal="center" vertical="center"/>
    </xf>
    <xf numFmtId="0" fontId="184" fillId="0" borderId="165" xfId="820" applyFont="1" applyFill="1" applyBorder="1" applyAlignment="1">
      <alignment horizontal="center" vertical="center"/>
    </xf>
    <xf numFmtId="0" fontId="184" fillId="33" borderId="165" xfId="820" applyFont="1" applyFill="1" applyBorder="1" applyAlignment="1">
      <alignment horizontal="center" vertical="center"/>
    </xf>
    <xf numFmtId="0" fontId="30" fillId="0" borderId="165" xfId="820" applyFont="1" applyFill="1" applyBorder="1" applyAlignment="1">
      <alignment horizontal="center" vertical="center"/>
    </xf>
    <xf numFmtId="0" fontId="181" fillId="0" borderId="165" xfId="7216" applyFont="1" applyFill="1" applyBorder="1" applyAlignment="1">
      <alignment horizontal="center" vertical="center" wrapText="1"/>
    </xf>
    <xf numFmtId="0" fontId="181" fillId="0" borderId="165" xfId="7216" applyFont="1" applyFill="1" applyBorder="1" applyAlignment="1">
      <alignment vertical="center" wrapText="1"/>
    </xf>
    <xf numFmtId="182" fontId="181" fillId="0" borderId="165" xfId="7216" applyNumberFormat="1" applyFont="1" applyFill="1" applyBorder="1" applyAlignment="1">
      <alignment horizontal="left" vertical="center" wrapText="1"/>
    </xf>
    <xf numFmtId="182" fontId="181" fillId="0" borderId="165" xfId="7216" applyNumberFormat="1" applyFont="1" applyFill="1" applyBorder="1" applyAlignment="1">
      <alignment horizontal="center" vertical="center" wrapText="1"/>
    </xf>
    <xf numFmtId="0" fontId="181" fillId="27" borderId="165" xfId="7215" applyFont="1" applyFill="1" applyBorder="1" applyAlignment="1">
      <alignment horizontal="center" vertical="center" wrapText="1"/>
    </xf>
    <xf numFmtId="182" fontId="181" fillId="27" borderId="165" xfId="7215" applyNumberFormat="1" applyFont="1" applyFill="1" applyBorder="1" applyAlignment="1">
      <alignment horizontal="center" vertical="center" wrapText="1"/>
    </xf>
    <xf numFmtId="0" fontId="0" fillId="0" borderId="165" xfId="7218" applyFont="1" applyFill="1" applyBorder="1" applyAlignment="1">
      <alignment horizontal="right" vertical="center"/>
    </xf>
    <xf numFmtId="15" fontId="85" fillId="0" borderId="165" xfId="7218" applyNumberFormat="1" applyFill="1" applyBorder="1" applyAlignment="1">
      <alignment horizontal="right" vertical="center"/>
    </xf>
    <xf numFmtId="15" fontId="85" fillId="33" borderId="165" xfId="7218" applyNumberFormat="1" applyFont="1" applyFill="1" applyBorder="1" applyAlignment="1">
      <alignment horizontal="right" vertical="center"/>
    </xf>
    <xf numFmtId="0" fontId="283" fillId="32" borderId="165" xfId="7218" applyFont="1" applyFill="1" applyBorder="1" applyAlignment="1">
      <alignment horizontal="center" vertical="center" wrapText="1"/>
    </xf>
    <xf numFmtId="0" fontId="217" fillId="32" borderId="165" xfId="7218" applyFont="1" applyFill="1" applyBorder="1" applyAlignment="1">
      <alignment horizontal="center"/>
    </xf>
    <xf numFmtId="0" fontId="211" fillId="0" borderId="165" xfId="7218" applyFont="1" applyFill="1" applyBorder="1" applyAlignment="1">
      <alignment horizontal="left" vertical="center" wrapText="1"/>
    </xf>
    <xf numFmtId="0" fontId="85" fillId="0" borderId="165" xfId="7218" applyFont="1" applyFill="1" applyBorder="1" applyAlignment="1">
      <alignment vertical="center"/>
    </xf>
    <xf numFmtId="0" fontId="148" fillId="0" borderId="165" xfId="7218" applyFont="1" applyFill="1" applyBorder="1"/>
    <xf numFmtId="0" fontId="148" fillId="0" borderId="165" xfId="7218" applyFont="1" applyFill="1" applyBorder="1" applyAlignment="1">
      <alignment horizontal="right" vertical="center"/>
    </xf>
    <xf numFmtId="0" fontId="85" fillId="0" borderId="165" xfId="7218" applyFont="1" applyFill="1" applyBorder="1" applyAlignment="1">
      <alignment horizontal="right" vertical="center"/>
    </xf>
    <xf numFmtId="15" fontId="0" fillId="0" borderId="165" xfId="7218" applyNumberFormat="1" applyFont="1" applyFill="1" applyBorder="1" applyAlignment="1">
      <alignment vertical="center"/>
    </xf>
    <xf numFmtId="0" fontId="85" fillId="0" borderId="165" xfId="7218" applyFill="1" applyBorder="1" applyAlignment="1">
      <alignment horizontal="right" vertical="center"/>
    </xf>
    <xf numFmtId="0" fontId="85" fillId="0" borderId="165" xfId="7218" applyFont="1" applyFill="1" applyBorder="1"/>
    <xf numFmtId="0" fontId="0" fillId="0" borderId="165" xfId="7218" applyFont="1" applyFill="1" applyBorder="1" applyAlignment="1">
      <alignment wrapText="1"/>
    </xf>
    <xf numFmtId="0" fontId="64" fillId="0" borderId="165" xfId="7218" applyFont="1" applyFill="1" applyBorder="1"/>
    <xf numFmtId="0" fontId="211" fillId="33" borderId="165" xfId="7218" applyFont="1" applyFill="1" applyBorder="1" applyAlignment="1">
      <alignment horizontal="left" vertical="center" wrapText="1"/>
    </xf>
    <xf numFmtId="0" fontId="38" fillId="33" borderId="165" xfId="7218" applyFont="1" applyFill="1" applyBorder="1" applyAlignment="1">
      <alignment horizontal="right" vertical="center"/>
    </xf>
    <xf numFmtId="15" fontId="85" fillId="33" borderId="165" xfId="7218" applyNumberFormat="1" applyFill="1" applyBorder="1" applyAlignment="1">
      <alignment vertical="center"/>
    </xf>
    <xf numFmtId="0" fontId="0" fillId="0" borderId="165" xfId="7218" applyFont="1" applyBorder="1"/>
    <xf numFmtId="0" fontId="85" fillId="0" borderId="165" xfId="7218" applyBorder="1"/>
    <xf numFmtId="0" fontId="211" fillId="0" borderId="165" xfId="7218" applyFont="1" applyBorder="1" applyAlignment="1">
      <alignment horizontal="left" vertical="center" wrapText="1"/>
    </xf>
    <xf numFmtId="0" fontId="85" fillId="0" borderId="165" xfId="7218" applyFont="1" applyBorder="1"/>
    <xf numFmtId="4" fontId="85" fillId="0" borderId="165" xfId="7218" applyNumberFormat="1" applyFont="1" applyBorder="1"/>
    <xf numFmtId="175" fontId="85" fillId="0" borderId="165" xfId="7218" applyNumberFormat="1" applyFont="1" applyBorder="1"/>
    <xf numFmtId="0" fontId="85" fillId="0" borderId="165" xfId="7218" applyFont="1" applyFill="1" applyBorder="1" applyAlignment="1">
      <alignment horizontal="right"/>
    </xf>
    <xf numFmtId="0" fontId="85" fillId="33" borderId="165" xfId="7218" applyFont="1" applyFill="1" applyBorder="1"/>
    <xf numFmtId="0" fontId="0" fillId="0" borderId="165" xfId="7218" applyFont="1" applyFill="1" applyBorder="1" applyAlignment="1">
      <alignment vertical="center"/>
    </xf>
    <xf numFmtId="0" fontId="0" fillId="33" borderId="165" xfId="7218" applyFont="1" applyFill="1" applyBorder="1" applyAlignment="1">
      <alignment vertical="center"/>
    </xf>
    <xf numFmtId="0" fontId="148" fillId="33" borderId="165" xfId="7218" applyFont="1" applyFill="1" applyBorder="1" applyAlignment="1">
      <alignment vertical="center"/>
    </xf>
    <xf numFmtId="15" fontId="0" fillId="0" borderId="165" xfId="7218" applyNumberFormat="1" applyFont="1" applyFill="1" applyBorder="1" applyAlignment="1">
      <alignment horizontal="right"/>
    </xf>
    <xf numFmtId="0" fontId="0" fillId="0" borderId="165" xfId="7218" applyFont="1" applyFill="1" applyBorder="1"/>
    <xf numFmtId="0" fontId="65" fillId="0" borderId="165" xfId="7218" applyFont="1" applyFill="1" applyBorder="1"/>
    <xf numFmtId="0" fontId="29" fillId="33" borderId="165" xfId="7218" applyFont="1" applyFill="1" applyBorder="1" applyAlignment="1">
      <alignment horizontal="right" vertical="center"/>
    </xf>
    <xf numFmtId="15" fontId="29" fillId="33" borderId="165" xfId="7218" applyNumberFormat="1" applyFont="1" applyFill="1" applyBorder="1" applyAlignment="1">
      <alignment vertical="center"/>
    </xf>
    <xf numFmtId="178" fontId="189" fillId="33" borderId="165" xfId="0" applyNumberFormat="1" applyFont="1" applyFill="1" applyBorder="1" applyAlignment="1">
      <alignment horizontal="center" vertical="center" wrapText="1"/>
    </xf>
    <xf numFmtId="0" fontId="189" fillId="33" borderId="165" xfId="0" applyFont="1" applyFill="1" applyBorder="1" applyAlignment="1">
      <alignment horizontal="center" vertical="center"/>
    </xf>
    <xf numFmtId="0" fontId="182" fillId="0" borderId="165" xfId="0" applyFont="1" applyFill="1" applyBorder="1" applyAlignment="1">
      <alignment horizontal="left" vertical="center"/>
    </xf>
    <xf numFmtId="0" fontId="189" fillId="33" borderId="165" xfId="0" applyFont="1" applyFill="1" applyBorder="1" applyAlignment="1">
      <alignment horizontal="left" vertical="center"/>
    </xf>
    <xf numFmtId="0" fontId="182" fillId="0" borderId="165" xfId="0" applyFont="1" applyBorder="1" applyAlignment="1">
      <alignment horizontal="left" vertical="center" wrapText="1"/>
    </xf>
    <xf numFmtId="0" fontId="285" fillId="32" borderId="165" xfId="0" applyFont="1" applyFill="1" applyBorder="1" applyAlignment="1">
      <alignment horizontal="center" wrapText="1"/>
    </xf>
    <xf numFmtId="0" fontId="148" fillId="0" borderId="165" xfId="0" applyFont="1" applyBorder="1" applyAlignment="1">
      <alignment horizontal="center" wrapText="1"/>
    </xf>
    <xf numFmtId="15" fontId="0" fillId="0" borderId="165" xfId="0" applyNumberFormat="1" applyBorder="1" applyAlignment="1">
      <alignment horizontal="center" vertical="center" wrapText="1"/>
    </xf>
    <xf numFmtId="0" fontId="148" fillId="0" borderId="165" xfId="0" applyFont="1" applyBorder="1" applyAlignment="1">
      <alignment vertical="center" wrapText="1"/>
    </xf>
    <xf numFmtId="0" fontId="148" fillId="0" borderId="165" xfId="0" applyFont="1" applyBorder="1" applyAlignment="1">
      <alignment horizontal="center" vertical="center" wrapText="1"/>
    </xf>
    <xf numFmtId="0" fontId="148" fillId="33" borderId="165" xfId="0" applyFont="1" applyFill="1" applyBorder="1" applyAlignment="1">
      <alignment horizontal="center" wrapText="1"/>
    </xf>
    <xf numFmtId="0" fontId="148" fillId="33" borderId="165" xfId="0" applyFont="1" applyFill="1" applyBorder="1" applyAlignment="1">
      <alignment horizontal="center" vertical="center" wrapText="1"/>
    </xf>
    <xf numFmtId="15" fontId="0" fillId="33" borderId="165" xfId="0" applyNumberFormat="1" applyFill="1" applyBorder="1" applyAlignment="1">
      <alignment horizontal="center" vertical="center" wrapText="1"/>
    </xf>
    <xf numFmtId="0" fontId="148" fillId="33" borderId="165" xfId="0" applyFont="1" applyFill="1" applyBorder="1" applyAlignment="1">
      <alignment vertical="center" wrapText="1"/>
    </xf>
    <xf numFmtId="0" fontId="180" fillId="21" borderId="165" xfId="7216" applyFont="1" applyFill="1" applyBorder="1" applyAlignment="1">
      <alignment horizontal="center" vertical="center" wrapText="1"/>
    </xf>
    <xf numFmtId="0" fontId="180" fillId="21" borderId="165" xfId="7216" applyFont="1" applyFill="1" applyBorder="1" applyAlignment="1">
      <alignment vertical="center" wrapText="1"/>
    </xf>
    <xf numFmtId="0" fontId="180" fillId="21" borderId="165" xfId="7216" applyFont="1" applyFill="1" applyBorder="1" applyAlignment="1">
      <alignment horizontal="left" vertical="center" wrapText="1"/>
    </xf>
    <xf numFmtId="0" fontId="189" fillId="31" borderId="165" xfId="7216" applyFont="1" applyFill="1" applyBorder="1" applyAlignment="1">
      <alignment horizontal="center" vertical="center" textRotation="90" wrapText="1"/>
    </xf>
    <xf numFmtId="0" fontId="181" fillId="31" borderId="165" xfId="7216" applyFont="1" applyFill="1" applyBorder="1" applyAlignment="1">
      <alignment horizontal="center" vertical="center" wrapText="1"/>
    </xf>
    <xf numFmtId="0" fontId="181" fillId="31" borderId="165" xfId="7216" applyFont="1" applyFill="1" applyBorder="1" applyAlignment="1">
      <alignment horizontal="left" vertical="center" wrapText="1"/>
    </xf>
    <xf numFmtId="0" fontId="181" fillId="31" borderId="165" xfId="7216" applyFont="1" applyFill="1" applyBorder="1" applyAlignment="1">
      <alignment vertical="center" wrapText="1"/>
    </xf>
    <xf numFmtId="15" fontId="181" fillId="31" borderId="165" xfId="7216" applyNumberFormat="1" applyFont="1" applyFill="1" applyBorder="1" applyAlignment="1">
      <alignment horizontal="center" vertical="center" wrapText="1"/>
    </xf>
    <xf numFmtId="0" fontId="217" fillId="32" borderId="165" xfId="4220" applyFont="1" applyFill="1" applyBorder="1" applyAlignment="1">
      <alignment horizontal="center"/>
    </xf>
    <xf numFmtId="0" fontId="103" fillId="0" borderId="165" xfId="4220" applyFill="1" applyBorder="1"/>
    <xf numFmtId="0" fontId="103" fillId="0" borderId="165" xfId="4220" applyFill="1" applyBorder="1" applyAlignment="1">
      <alignment horizontal="center"/>
    </xf>
    <xf numFmtId="15" fontId="103" fillId="0" borderId="165" xfId="4220" applyNumberFormat="1" applyFill="1" applyBorder="1" applyAlignment="1">
      <alignment horizontal="center"/>
    </xf>
    <xf numFmtId="0" fontId="90" fillId="0" borderId="165" xfId="4220" applyFont="1" applyFill="1" applyBorder="1"/>
    <xf numFmtId="0" fontId="90" fillId="0" borderId="165" xfId="4220" applyFont="1" applyFill="1" applyBorder="1" applyAlignment="1">
      <alignment horizontal="center"/>
    </xf>
    <xf numFmtId="0" fontId="103" fillId="18" borderId="165" xfId="4220" applyFill="1" applyBorder="1"/>
    <xf numFmtId="0" fontId="103" fillId="18" borderId="165" xfId="4220" applyFill="1" applyBorder="1" applyAlignment="1">
      <alignment horizontal="center"/>
    </xf>
    <xf numFmtId="15" fontId="103" fillId="18" borderId="165" xfId="4220" applyNumberFormat="1" applyFill="1" applyBorder="1" applyAlignment="1">
      <alignment horizontal="center"/>
    </xf>
    <xf numFmtId="0" fontId="90" fillId="18" borderId="165" xfId="4220" applyFont="1" applyFill="1" applyBorder="1"/>
    <xf numFmtId="0" fontId="90" fillId="18" borderId="165" xfId="4220" applyFont="1" applyFill="1" applyBorder="1" applyAlignment="1">
      <alignment horizontal="center"/>
    </xf>
    <xf numFmtId="0" fontId="90" fillId="0" borderId="165" xfId="4220" applyFont="1" applyBorder="1" applyAlignment="1">
      <alignment horizontal="center" vertical="center"/>
    </xf>
    <xf numFmtId="0" fontId="88" fillId="18" borderId="165" xfId="4220" applyFont="1" applyFill="1" applyBorder="1"/>
    <xf numFmtId="0" fontId="61" fillId="0" borderId="165" xfId="4220" applyFont="1" applyFill="1" applyBorder="1"/>
    <xf numFmtId="0" fontId="61" fillId="0" borderId="165" xfId="4220" applyFont="1" applyFill="1" applyBorder="1" applyAlignment="1">
      <alignment horizontal="center" vertical="center"/>
    </xf>
    <xf numFmtId="0" fontId="38" fillId="33" borderId="165" xfId="4220" applyFont="1" applyFill="1" applyBorder="1" applyAlignment="1">
      <alignment horizontal="center"/>
    </xf>
    <xf numFmtId="0" fontId="103" fillId="33" borderId="165" xfId="4220" applyFill="1" applyBorder="1" applyAlignment="1">
      <alignment horizontal="center"/>
    </xf>
    <xf numFmtId="15" fontId="103" fillId="33" borderId="165" xfId="4220" applyNumberFormat="1" applyFill="1" applyBorder="1" applyAlignment="1">
      <alignment horizontal="center"/>
    </xf>
    <xf numFmtId="0" fontId="38" fillId="33" borderId="165" xfId="4220" applyFont="1" applyFill="1" applyBorder="1"/>
    <xf numFmtId="0" fontId="61" fillId="0" borderId="165" xfId="4220" applyFont="1" applyFill="1" applyBorder="1" applyAlignment="1">
      <alignment horizontal="center"/>
    </xf>
    <xf numFmtId="0" fontId="90" fillId="33" borderId="165" xfId="4220" applyFont="1" applyFill="1" applyBorder="1"/>
    <xf numFmtId="0" fontId="90" fillId="33" borderId="165" xfId="4220" applyFont="1" applyFill="1" applyBorder="1" applyAlignment="1">
      <alignment horizontal="center"/>
    </xf>
    <xf numFmtId="0" fontId="217" fillId="32" borderId="165" xfId="7215" applyFont="1" applyFill="1" applyBorder="1" applyAlignment="1">
      <alignment horizontal="center" vertical="center" wrapText="1"/>
    </xf>
    <xf numFmtId="15" fontId="181" fillId="24" borderId="165" xfId="7215" applyNumberFormat="1" applyFont="1" applyFill="1" applyBorder="1" applyAlignment="1">
      <alignment horizontal="center" vertical="center" wrapText="1"/>
    </xf>
    <xf numFmtId="182" fontId="181" fillId="34" borderId="165" xfId="7215" applyNumberFormat="1" applyFont="1" applyFill="1" applyBorder="1" applyAlignment="1">
      <alignment horizontal="left" vertical="center" wrapText="1"/>
    </xf>
    <xf numFmtId="15" fontId="181" fillId="34" borderId="165" xfId="7215" applyNumberFormat="1" applyFont="1" applyFill="1" applyBorder="1" applyAlignment="1">
      <alignment horizontal="center" vertical="center" wrapText="1"/>
    </xf>
    <xf numFmtId="0" fontId="181" fillId="31" borderId="165" xfId="7215" applyFont="1" applyFill="1" applyBorder="1" applyAlignment="1">
      <alignment horizontal="center" vertical="center" wrapText="1"/>
    </xf>
    <xf numFmtId="0" fontId="181" fillId="31" borderId="165" xfId="7215" applyFont="1" applyFill="1" applyBorder="1" applyAlignment="1">
      <alignment vertical="center" wrapText="1"/>
    </xf>
    <xf numFmtId="0" fontId="181" fillId="31" borderId="165" xfId="7215" applyFont="1" applyFill="1" applyBorder="1" applyAlignment="1">
      <alignment horizontal="left" vertical="center" wrapText="1"/>
    </xf>
    <xf numFmtId="0" fontId="180" fillId="18" borderId="165" xfId="7215" applyFont="1" applyFill="1" applyBorder="1" applyAlignment="1">
      <alignment horizontal="center" vertical="center" wrapText="1"/>
    </xf>
    <xf numFmtId="182" fontId="181" fillId="31" borderId="165" xfId="7215" applyNumberFormat="1" applyFont="1" applyFill="1" applyBorder="1" applyAlignment="1">
      <alignment horizontal="center" vertical="center" wrapText="1"/>
    </xf>
    <xf numFmtId="182" fontId="181" fillId="30" borderId="165" xfId="7215" applyNumberFormat="1" applyFont="1" applyFill="1" applyBorder="1" applyAlignment="1">
      <alignment vertical="center" wrapText="1"/>
    </xf>
    <xf numFmtId="0" fontId="217" fillId="32" borderId="165" xfId="7211" applyFont="1" applyFill="1" applyBorder="1" applyAlignment="1">
      <alignment vertical="center" wrapText="1"/>
    </xf>
    <xf numFmtId="49" fontId="217" fillId="32" borderId="165" xfId="7211" applyNumberFormat="1" applyFont="1" applyFill="1" applyBorder="1" applyAlignment="1">
      <alignment horizontal="center" vertical="center" wrapText="1"/>
    </xf>
    <xf numFmtId="0" fontId="87" fillId="0" borderId="165" xfId="7211" applyFont="1" applyBorder="1" applyAlignment="1">
      <alignment horizontal="center" vertical="center" wrapText="1"/>
    </xf>
    <xf numFmtId="15" fontId="87" fillId="0" borderId="165" xfId="7211" applyNumberFormat="1" applyFont="1" applyBorder="1" applyAlignment="1">
      <alignment vertical="center" wrapText="1"/>
    </xf>
    <xf numFmtId="49" fontId="87" fillId="0" borderId="165" xfId="7211" applyNumberFormat="1" applyFont="1" applyBorder="1" applyAlignment="1">
      <alignment horizontal="center" vertical="center" wrapText="1"/>
    </xf>
    <xf numFmtId="49" fontId="87" fillId="0" borderId="165" xfId="7211" applyNumberFormat="1" applyFont="1" applyBorder="1" applyAlignment="1">
      <alignment horizontal="left" vertical="center" wrapText="1"/>
    </xf>
    <xf numFmtId="0" fontId="81" fillId="0" borderId="165" xfId="7211" applyFont="1" applyBorder="1" applyAlignment="1">
      <alignment vertical="center" wrapText="1"/>
    </xf>
    <xf numFmtId="0" fontId="89" fillId="0" borderId="165" xfId="7211" applyFill="1" applyBorder="1" applyAlignment="1">
      <alignment vertical="center" wrapText="1"/>
    </xf>
    <xf numFmtId="0" fontId="89" fillId="0" borderId="165" xfId="7211" applyFont="1" applyFill="1" applyBorder="1" applyAlignment="1">
      <alignment vertical="center" wrapText="1"/>
    </xf>
    <xf numFmtId="0" fontId="89" fillId="18" borderId="165" xfId="7211" applyFill="1" applyBorder="1" applyAlignment="1">
      <alignment horizontal="center" vertical="center" wrapText="1"/>
    </xf>
    <xf numFmtId="15" fontId="89" fillId="18" borderId="165" xfId="7211" applyNumberFormat="1" applyFill="1" applyBorder="1" applyAlignment="1">
      <alignment vertical="center" wrapText="1"/>
    </xf>
    <xf numFmtId="49" fontId="57" fillId="18" borderId="165" xfId="7211" applyNumberFormat="1" applyFont="1" applyFill="1" applyBorder="1" applyAlignment="1">
      <alignment horizontal="center" vertical="center" wrapText="1"/>
    </xf>
    <xf numFmtId="49" fontId="64" fillId="18" borderId="165" xfId="7211" applyNumberFormat="1" applyFont="1" applyFill="1" applyBorder="1" applyAlignment="1">
      <alignment horizontal="center" vertical="center" wrapText="1"/>
    </xf>
    <xf numFmtId="0" fontId="57" fillId="18" borderId="165" xfId="7211" applyFont="1" applyFill="1" applyBorder="1" applyAlignment="1">
      <alignment horizontal="left" vertical="center" wrapText="1"/>
    </xf>
    <xf numFmtId="0" fontId="64" fillId="18" borderId="165" xfId="7211" applyFont="1" applyFill="1" applyBorder="1" applyAlignment="1">
      <alignment vertical="center" wrapText="1"/>
    </xf>
    <xf numFmtId="49" fontId="40" fillId="18" borderId="165" xfId="7211" applyNumberFormat="1" applyFont="1" applyFill="1" applyBorder="1" applyAlignment="1">
      <alignment horizontal="center" vertical="center" wrapText="1"/>
    </xf>
    <xf numFmtId="0" fontId="64" fillId="18" borderId="165" xfId="7211" applyFont="1" applyFill="1" applyBorder="1" applyAlignment="1">
      <alignment horizontal="left" vertical="center" wrapText="1"/>
    </xf>
    <xf numFmtId="0" fontId="64" fillId="18" borderId="165" xfId="7211" applyFont="1" applyFill="1" applyBorder="1" applyAlignment="1">
      <alignment horizontal="center" vertical="center" wrapText="1"/>
    </xf>
    <xf numFmtId="0" fontId="89" fillId="33" borderId="165" xfId="7211" applyFill="1" applyBorder="1" applyAlignment="1">
      <alignment horizontal="center" vertical="center" wrapText="1"/>
    </xf>
    <xf numFmtId="49" fontId="39" fillId="33" borderId="165" xfId="7211" applyNumberFormat="1" applyFont="1" applyFill="1" applyBorder="1" applyAlignment="1">
      <alignment horizontal="center" vertical="center" wrapText="1"/>
    </xf>
    <xf numFmtId="0" fontId="64" fillId="33" borderId="165" xfId="7211" applyFont="1" applyFill="1" applyBorder="1" applyAlignment="1">
      <alignment horizontal="left" vertical="center" wrapText="1"/>
    </xf>
    <xf numFmtId="0" fontId="39" fillId="33" borderId="165" xfId="7211" applyFont="1" applyFill="1" applyBorder="1" applyAlignment="1">
      <alignment vertical="center" wrapText="1"/>
    </xf>
    <xf numFmtId="0" fontId="81" fillId="0" borderId="165" xfId="7211" applyFont="1" applyFill="1" applyBorder="1" applyAlignment="1">
      <alignment vertical="center" wrapText="1"/>
    </xf>
    <xf numFmtId="49" fontId="66" fillId="0" borderId="165" xfId="7211" applyNumberFormat="1" applyFont="1" applyFill="1" applyBorder="1" applyAlignment="1">
      <alignment horizontal="center" vertical="center" wrapText="1"/>
    </xf>
    <xf numFmtId="49" fontId="57" fillId="0" borderId="165" xfId="7211" applyNumberFormat="1" applyFont="1" applyFill="1" applyBorder="1" applyAlignment="1">
      <alignment horizontal="center" vertical="center" wrapText="1"/>
    </xf>
    <xf numFmtId="0" fontId="66" fillId="0" borderId="165" xfId="7211" applyFont="1" applyFill="1" applyBorder="1" applyAlignment="1">
      <alignment horizontal="left" vertical="center" wrapText="1"/>
    </xf>
    <xf numFmtId="15" fontId="66" fillId="0" borderId="165" xfId="7211" applyNumberFormat="1" applyFont="1" applyFill="1" applyBorder="1" applyAlignment="1">
      <alignment horizontal="right" vertical="center" wrapText="1"/>
    </xf>
    <xf numFmtId="0" fontId="46" fillId="0" borderId="165" xfId="7211" applyFont="1" applyFill="1" applyBorder="1" applyAlignment="1">
      <alignment vertical="center" wrapText="1"/>
    </xf>
    <xf numFmtId="0" fontId="52" fillId="0" borderId="165" xfId="7211" applyFont="1" applyFill="1" applyBorder="1" applyAlignment="1">
      <alignment horizontal="left" vertical="center" wrapText="1"/>
    </xf>
    <xf numFmtId="49" fontId="61" fillId="0" borderId="165" xfId="7211" applyNumberFormat="1" applyFont="1" applyFill="1" applyBorder="1" applyAlignment="1">
      <alignment horizontal="center" vertical="center" wrapText="1"/>
    </xf>
    <xf numFmtId="0" fontId="61" fillId="0" borderId="165" xfId="7211" applyFont="1" applyFill="1" applyBorder="1" applyAlignment="1">
      <alignment horizontal="left" vertical="center" wrapText="1"/>
    </xf>
    <xf numFmtId="0" fontId="60" fillId="0" borderId="165" xfId="7211" applyFont="1" applyFill="1" applyBorder="1" applyAlignment="1">
      <alignment vertical="center" wrapText="1"/>
    </xf>
    <xf numFmtId="0" fontId="89" fillId="0" borderId="165" xfId="7211" applyBorder="1" applyAlignment="1">
      <alignment horizontal="center" vertical="center" wrapText="1"/>
    </xf>
    <xf numFmtId="0" fontId="89" fillId="0" borderId="165" xfId="7211" applyBorder="1" applyAlignment="1">
      <alignment vertical="center" wrapText="1"/>
    </xf>
    <xf numFmtId="0" fontId="89" fillId="0" borderId="165" xfId="7211" applyFont="1" applyFill="1" applyBorder="1" applyAlignment="1">
      <alignment wrapText="1"/>
    </xf>
    <xf numFmtId="15" fontId="29" fillId="33" borderId="165" xfId="7211" applyNumberFormat="1" applyFont="1" applyFill="1" applyBorder="1" applyAlignment="1">
      <alignment horizontal="right" vertical="center" wrapText="1"/>
    </xf>
    <xf numFmtId="49" fontId="29" fillId="33" borderId="165" xfId="7211" applyNumberFormat="1" applyFont="1" applyFill="1" applyBorder="1" applyAlignment="1">
      <alignment horizontal="center" vertical="center" wrapText="1"/>
    </xf>
    <xf numFmtId="0" fontId="29" fillId="33" borderId="165" xfId="7211" applyFont="1" applyFill="1" applyBorder="1" applyAlignment="1">
      <alignment horizontal="left" vertical="center" wrapText="1"/>
    </xf>
    <xf numFmtId="0" fontId="29" fillId="33" borderId="165" xfId="7211" applyFont="1" applyFill="1" applyBorder="1" applyAlignment="1">
      <alignment vertical="center" wrapText="1"/>
    </xf>
    <xf numFmtId="0" fontId="29" fillId="0" borderId="165" xfId="7218" applyFont="1" applyBorder="1"/>
    <xf numFmtId="0" fontId="29" fillId="0" borderId="165" xfId="7218" applyFont="1" applyFill="1" applyBorder="1"/>
    <xf numFmtId="0" fontId="148" fillId="0" borderId="165" xfId="7218" applyFont="1" applyBorder="1"/>
    <xf numFmtId="15" fontId="29" fillId="33" borderId="165" xfId="7218" applyNumberFormat="1" applyFont="1" applyFill="1" applyBorder="1" applyAlignment="1">
      <alignment horizontal="center" vertical="center"/>
    </xf>
    <xf numFmtId="15" fontId="85" fillId="33" borderId="165" xfId="7218" applyNumberFormat="1" applyFill="1" applyBorder="1" applyAlignment="1">
      <alignment horizontal="center" vertical="center"/>
    </xf>
    <xf numFmtId="0" fontId="181" fillId="0" borderId="165" xfId="7216" applyFont="1" applyFill="1" applyBorder="1" applyAlignment="1">
      <alignment horizontal="center" vertical="center" wrapText="1"/>
    </xf>
    <xf numFmtId="0" fontId="181" fillId="0" borderId="165" xfId="7216" applyFont="1" applyFill="1" applyBorder="1" applyAlignment="1">
      <alignment horizontal="left" vertical="center" wrapText="1"/>
    </xf>
    <xf numFmtId="0" fontId="181" fillId="0" borderId="165" xfId="7216" applyFont="1" applyFill="1" applyBorder="1" applyAlignment="1">
      <alignment vertical="center" wrapText="1"/>
    </xf>
    <xf numFmtId="0" fontId="181" fillId="29" borderId="165" xfId="7215" applyFont="1" applyFill="1" applyBorder="1" applyAlignment="1">
      <alignment horizontal="center" vertical="center" wrapText="1"/>
    </xf>
    <xf numFmtId="0" fontId="181" fillId="27" borderId="165" xfId="7215" applyFont="1" applyFill="1" applyBorder="1" applyAlignment="1">
      <alignment horizontal="center" vertical="center" wrapText="1"/>
    </xf>
    <xf numFmtId="182" fontId="181" fillId="29" borderId="165" xfId="7215" applyNumberFormat="1" applyFont="1" applyFill="1" applyBorder="1" applyAlignment="1">
      <alignment horizontal="center" vertical="center" wrapText="1"/>
    </xf>
    <xf numFmtId="182" fontId="181" fillId="27" borderId="165" xfId="7215" applyNumberFormat="1" applyFont="1" applyFill="1" applyBorder="1" applyAlignment="1">
      <alignment horizontal="center" vertical="center" wrapText="1"/>
    </xf>
    <xf numFmtId="0" fontId="181" fillId="21" borderId="165" xfId="7215" applyFont="1" applyFill="1" applyBorder="1" applyAlignment="1">
      <alignment horizontal="center" vertical="center" wrapText="1"/>
    </xf>
    <xf numFmtId="0" fontId="181" fillId="21" borderId="165" xfId="7215" applyFont="1" applyFill="1" applyBorder="1" applyAlignment="1">
      <alignment horizontal="left" vertical="center" wrapText="1"/>
    </xf>
    <xf numFmtId="0" fontId="193" fillId="33" borderId="0" xfId="0" applyFont="1" applyFill="1" applyAlignment="1">
      <alignment vertical="center"/>
    </xf>
    <xf numFmtId="0" fontId="66" fillId="0" borderId="165" xfId="7218" applyFont="1" applyFill="1" applyBorder="1" applyAlignment="1">
      <alignment horizontal="right" vertical="center"/>
    </xf>
    <xf numFmtId="15" fontId="66" fillId="0" borderId="165" xfId="7218" applyNumberFormat="1" applyFont="1" applyFill="1" applyBorder="1" applyAlignment="1">
      <alignment horizontal="right" vertical="center"/>
    </xf>
    <xf numFmtId="0" fontId="148" fillId="0" borderId="165" xfId="7218" applyFont="1" applyFill="1" applyBorder="1" applyAlignment="1">
      <alignment vertical="center"/>
    </xf>
    <xf numFmtId="0" fontId="28" fillId="33" borderId="165" xfId="7218" applyFont="1" applyFill="1" applyBorder="1" applyAlignment="1">
      <alignment horizontal="right" vertical="center"/>
    </xf>
    <xf numFmtId="15" fontId="28" fillId="33" borderId="165" xfId="7218" applyNumberFormat="1" applyFont="1" applyFill="1" applyBorder="1" applyAlignment="1">
      <alignment horizontal="right" vertical="center"/>
    </xf>
    <xf numFmtId="0" fontId="211" fillId="0" borderId="165" xfId="7218" applyFont="1" applyFill="1" applyBorder="1" applyAlignment="1">
      <alignment horizontal="right" vertical="center" wrapText="1"/>
    </xf>
    <xf numFmtId="15" fontId="65" fillId="0" borderId="165" xfId="7218" applyNumberFormat="1" applyFont="1" applyFill="1" applyBorder="1" applyAlignment="1">
      <alignment horizontal="right"/>
    </xf>
    <xf numFmtId="0" fontId="211" fillId="0" borderId="165" xfId="7218" applyFont="1" applyFill="1" applyBorder="1" applyAlignment="1">
      <alignment horizontal="left" wrapText="1"/>
    </xf>
    <xf numFmtId="15" fontId="65" fillId="0" borderId="165" xfId="7218" applyNumberFormat="1" applyFont="1" applyFill="1" applyBorder="1" applyAlignment="1">
      <alignment horizontal="right" vertical="center"/>
    </xf>
    <xf numFmtId="15" fontId="0" fillId="0" borderId="165" xfId="0" applyNumberFormat="1" applyFill="1" applyBorder="1"/>
    <xf numFmtId="15" fontId="251" fillId="33" borderId="165" xfId="0" applyNumberFormat="1" applyFont="1" applyFill="1" applyBorder="1" applyAlignment="1"/>
    <xf numFmtId="0" fontId="182" fillId="0" borderId="165" xfId="0" applyFont="1" applyFill="1" applyBorder="1" applyAlignment="1">
      <alignment horizontal="center"/>
    </xf>
    <xf numFmtId="0" fontId="182" fillId="0" borderId="165" xfId="0" applyFont="1" applyFill="1" applyBorder="1"/>
    <xf numFmtId="0" fontId="182" fillId="0" borderId="165" xfId="0" applyFont="1" applyFill="1" applyBorder="1" applyAlignment="1">
      <alignment horizontal="right"/>
    </xf>
    <xf numFmtId="15" fontId="182" fillId="0" borderId="165" xfId="0" applyNumberFormat="1" applyFont="1" applyFill="1" applyBorder="1"/>
    <xf numFmtId="0" fontId="298" fillId="32" borderId="165" xfId="0" applyFont="1" applyFill="1" applyBorder="1" applyAlignment="1">
      <alignment vertical="center"/>
    </xf>
    <xf numFmtId="0" fontId="298" fillId="39" borderId="165" xfId="0" applyFont="1" applyFill="1" applyBorder="1" applyAlignment="1">
      <alignment horizontal="center" vertical="center"/>
    </xf>
    <xf numFmtId="0" fontId="297" fillId="32" borderId="165" xfId="4217" applyFont="1" applyFill="1" applyBorder="1" applyAlignment="1">
      <alignment horizontal="center" vertical="center" wrapText="1"/>
    </xf>
    <xf numFmtId="0" fontId="297" fillId="32" borderId="165" xfId="4219" applyFont="1" applyFill="1" applyBorder="1" applyAlignment="1">
      <alignment horizontal="center" vertical="center"/>
    </xf>
    <xf numFmtId="0" fontId="242" fillId="0" borderId="165" xfId="4219" applyFont="1" applyBorder="1" applyAlignment="1">
      <alignment horizontal="center"/>
    </xf>
    <xf numFmtId="0" fontId="241" fillId="0" borderId="165" xfId="4219" applyFont="1" applyBorder="1" applyAlignment="1">
      <alignment horizontal="center"/>
    </xf>
    <xf numFmtId="9" fontId="242" fillId="33" borderId="165" xfId="50" applyFont="1" applyFill="1" applyBorder="1" applyAlignment="1">
      <alignment horizontal="center"/>
    </xf>
    <xf numFmtId="0" fontId="211" fillId="0" borderId="165" xfId="7214" applyFont="1" applyBorder="1" applyAlignment="1">
      <alignment horizontal="justify" vertical="center"/>
    </xf>
    <xf numFmtId="0" fontId="179" fillId="0" borderId="165" xfId="7214" applyFont="1" applyBorder="1" applyAlignment="1">
      <alignment horizontal="center" vertical="center"/>
    </xf>
    <xf numFmtId="0" fontId="217" fillId="32" borderId="165" xfId="7214" applyFont="1" applyFill="1" applyBorder="1" applyAlignment="1">
      <alignment horizontal="center"/>
    </xf>
    <xf numFmtId="0" fontId="211" fillId="0" borderId="165" xfId="7214" applyFont="1" applyBorder="1"/>
    <xf numFmtId="0" fontId="28" fillId="0" borderId="165" xfId="7214" applyFont="1" applyBorder="1"/>
    <xf numFmtId="0" fontId="66" fillId="0" borderId="165" xfId="7214" applyFont="1" applyBorder="1" applyAlignment="1">
      <alignment horizontal="center"/>
    </xf>
    <xf numFmtId="0" fontId="65" fillId="0" borderId="165" xfId="7214" applyFont="1" applyBorder="1" applyAlignment="1">
      <alignment horizontal="center"/>
    </xf>
    <xf numFmtId="0" fontId="65" fillId="0" borderId="165" xfId="7214" applyFont="1" applyBorder="1"/>
    <xf numFmtId="0" fontId="89" fillId="0" borderId="165" xfId="7214" applyFont="1" applyBorder="1" applyAlignment="1">
      <alignment horizontal="center"/>
    </xf>
    <xf numFmtId="0" fontId="27" fillId="0" borderId="165" xfId="7214" applyFont="1" applyBorder="1"/>
    <xf numFmtId="0" fontId="27" fillId="0" borderId="165" xfId="7218" applyFont="1" applyFill="1" applyBorder="1"/>
    <xf numFmtId="0" fontId="85" fillId="33" borderId="165" xfId="7218" applyFont="1" applyFill="1" applyBorder="1" applyAlignment="1">
      <alignment horizontal="right" vertical="center"/>
    </xf>
    <xf numFmtId="15" fontId="0" fillId="33" borderId="165" xfId="7218" applyNumberFormat="1" applyFont="1" applyFill="1" applyBorder="1" applyAlignment="1">
      <alignment horizontal="right" vertical="center"/>
    </xf>
    <xf numFmtId="0" fontId="85" fillId="33" borderId="165" xfId="7218" applyFill="1" applyBorder="1" applyAlignment="1">
      <alignment horizontal="right" vertical="center"/>
    </xf>
    <xf numFmtId="0" fontId="241" fillId="33" borderId="165" xfId="0" applyFont="1" applyFill="1" applyBorder="1"/>
    <xf numFmtId="0" fontId="241" fillId="33" borderId="165" xfId="0" applyFont="1" applyFill="1" applyBorder="1" applyAlignment="1">
      <alignment horizontal="center"/>
    </xf>
    <xf numFmtId="15" fontId="241" fillId="33" borderId="165" xfId="0" applyNumberFormat="1" applyFont="1" applyFill="1" applyBorder="1"/>
    <xf numFmtId="15" fontId="241" fillId="33" borderId="165" xfId="0" applyNumberFormat="1" applyFont="1" applyFill="1" applyBorder="1" applyAlignment="1">
      <alignment horizontal="right"/>
    </xf>
    <xf numFmtId="0" fontId="182" fillId="33" borderId="165" xfId="0" applyFont="1" applyFill="1" applyBorder="1" applyAlignment="1">
      <alignment horizontal="center"/>
    </xf>
    <xf numFmtId="0" fontId="182" fillId="33" borderId="165" xfId="0" applyFont="1" applyFill="1" applyBorder="1"/>
    <xf numFmtId="0" fontId="283" fillId="32" borderId="165" xfId="4219" applyFont="1" applyFill="1" applyBorder="1" applyAlignment="1">
      <alignment horizontal="center"/>
    </xf>
    <xf numFmtId="0" fontId="211" fillId="0" borderId="165" xfId="4219" applyFont="1" applyFill="1" applyBorder="1"/>
    <xf numFmtId="15" fontId="211" fillId="0" borderId="165" xfId="4219" applyNumberFormat="1" applyFont="1" applyFill="1" applyBorder="1" applyAlignment="1">
      <alignment horizontal="center"/>
    </xf>
    <xf numFmtId="0" fontId="179" fillId="33" borderId="165" xfId="4219" applyFont="1" applyFill="1" applyBorder="1"/>
    <xf numFmtId="0" fontId="211" fillId="0" borderId="165" xfId="4219" applyFont="1" applyFill="1" applyBorder="1" applyAlignment="1">
      <alignment horizontal="justify" vertical="center"/>
    </xf>
    <xf numFmtId="0" fontId="211" fillId="18" borderId="165" xfId="4219" applyFont="1" applyFill="1" applyBorder="1" applyAlignment="1">
      <alignment horizontal="justify" vertical="center"/>
    </xf>
    <xf numFmtId="15" fontId="211" fillId="18" borderId="165" xfId="4219" applyNumberFormat="1" applyFont="1" applyFill="1" applyBorder="1" applyAlignment="1">
      <alignment horizontal="center"/>
    </xf>
    <xf numFmtId="0" fontId="211" fillId="18" borderId="165" xfId="4219" applyFont="1" applyFill="1" applyBorder="1"/>
    <xf numFmtId="3" fontId="26" fillId="0" borderId="136" xfId="4221" applyNumberFormat="1" applyFont="1" applyFill="1" applyBorder="1" applyAlignment="1">
      <alignment horizontal="center" vertical="center" wrapText="1"/>
    </xf>
    <xf numFmtId="3" fontId="26" fillId="0" borderId="136" xfId="4221" applyNumberFormat="1" applyFont="1" applyFill="1" applyBorder="1" applyAlignment="1">
      <alignment horizontal="center" vertical="center"/>
    </xf>
    <xf numFmtId="1" fontId="180" fillId="33" borderId="136" xfId="59" applyNumberFormat="1" applyFont="1" applyFill="1" applyBorder="1" applyAlignment="1">
      <alignment horizontal="center" vertical="center"/>
    </xf>
    <xf numFmtId="2" fontId="191" fillId="19" borderId="165" xfId="0" applyNumberFormat="1" applyFont="1" applyFill="1" applyBorder="1" applyAlignment="1"/>
    <xf numFmtId="0" fontId="25" fillId="0" borderId="0" xfId="4221" applyFont="1"/>
    <xf numFmtId="0" fontId="25" fillId="0" borderId="0" xfId="631" applyFont="1"/>
    <xf numFmtId="0" fontId="181" fillId="0" borderId="166" xfId="45" applyFont="1" applyFill="1" applyBorder="1" applyAlignment="1">
      <alignment horizontal="right" vertical="center" wrapText="1"/>
    </xf>
    <xf numFmtId="9" fontId="180" fillId="0" borderId="165" xfId="50" applyFont="1" applyFill="1" applyBorder="1" applyAlignment="1">
      <alignment horizontal="center" vertical="center"/>
    </xf>
    <xf numFmtId="9" fontId="203" fillId="0" borderId="165" xfId="50" applyNumberFormat="1" applyFont="1" applyFill="1" applyBorder="1" applyAlignment="1">
      <alignment horizontal="center" vertical="center"/>
    </xf>
    <xf numFmtId="9" fontId="203" fillId="33" borderId="165" xfId="50" applyFont="1" applyFill="1" applyBorder="1" applyAlignment="1">
      <alignment vertical="center"/>
    </xf>
    <xf numFmtId="0" fontId="284" fillId="32" borderId="165" xfId="0" applyFont="1" applyFill="1" applyBorder="1" applyAlignment="1">
      <alignment horizontal="center"/>
    </xf>
    <xf numFmtId="0" fontId="189" fillId="0" borderId="165" xfId="0" applyFont="1" applyBorder="1" applyAlignment="1">
      <alignment horizontal="center"/>
    </xf>
    <xf numFmtId="167" fontId="180" fillId="19" borderId="165" xfId="50" applyNumberFormat="1" applyFont="1" applyFill="1" applyBorder="1" applyAlignment="1">
      <alignment horizontal="center" vertical="center"/>
    </xf>
    <xf numFmtId="0" fontId="189" fillId="33" borderId="165" xfId="0" applyFont="1" applyFill="1" applyBorder="1" applyAlignment="1">
      <alignment horizontal="left" vertical="center"/>
    </xf>
    <xf numFmtId="0" fontId="181" fillId="29" borderId="165" xfId="7215" applyFont="1" applyFill="1" applyBorder="1" applyAlignment="1">
      <alignment horizontal="center" vertical="center" wrapText="1"/>
    </xf>
    <xf numFmtId="182" fontId="181" fillId="29" borderId="165" xfId="7215" applyNumberFormat="1" applyFont="1" applyFill="1" applyBorder="1" applyAlignment="1">
      <alignment horizontal="center" vertical="center" wrapText="1"/>
    </xf>
    <xf numFmtId="0" fontId="181" fillId="21" borderId="165" xfId="7215" applyFont="1" applyFill="1" applyBorder="1" applyAlignment="1">
      <alignment horizontal="center" vertical="center" wrapText="1"/>
    </xf>
    <xf numFmtId="0" fontId="24" fillId="33" borderId="165" xfId="4220" applyFont="1" applyFill="1" applyBorder="1"/>
    <xf numFmtId="0" fontId="24" fillId="33" borderId="165" xfId="4220" applyFont="1" applyFill="1" applyBorder="1" applyAlignment="1">
      <alignment horizontal="center"/>
    </xf>
    <xf numFmtId="0" fontId="148" fillId="0" borderId="165" xfId="0" applyFont="1" applyFill="1" applyBorder="1" applyAlignment="1">
      <alignment horizontal="center" vertical="center" wrapText="1"/>
    </xf>
    <xf numFmtId="15" fontId="148" fillId="0" borderId="165" xfId="0" applyNumberFormat="1" applyFont="1" applyFill="1" applyBorder="1" applyAlignment="1">
      <alignment horizontal="center" vertical="center" wrapText="1"/>
    </xf>
    <xf numFmtId="0" fontId="66" fillId="0" borderId="165" xfId="7211" applyFont="1" applyFill="1" applyBorder="1" applyAlignment="1">
      <alignment horizontal="center" vertical="center" wrapText="1"/>
    </xf>
    <xf numFmtId="0" fontId="66" fillId="0" borderId="165" xfId="7211" applyFont="1" applyFill="1" applyBorder="1" applyAlignment="1">
      <alignment vertical="center" wrapText="1"/>
    </xf>
    <xf numFmtId="15" fontId="66" fillId="0" borderId="165" xfId="7211" applyNumberFormat="1" applyFont="1" applyFill="1" applyBorder="1" applyAlignment="1">
      <alignment vertical="center" wrapText="1"/>
    </xf>
    <xf numFmtId="0" fontId="60" fillId="0" borderId="165" xfId="7211" applyFont="1" applyFill="1" applyBorder="1" applyAlignment="1">
      <alignment horizontal="center" vertical="center" wrapText="1"/>
    </xf>
    <xf numFmtId="49" fontId="60" fillId="0" borderId="165" xfId="7211" applyNumberFormat="1" applyFont="1" applyFill="1" applyBorder="1" applyAlignment="1">
      <alignment horizontal="center" vertical="center" wrapText="1"/>
    </xf>
    <xf numFmtId="0" fontId="60" fillId="0" borderId="165" xfId="7211" applyFont="1" applyFill="1" applyBorder="1" applyAlignment="1">
      <alignment horizontal="left" vertical="center" wrapText="1"/>
    </xf>
    <xf numFmtId="0" fontId="54" fillId="0" borderId="165" xfId="7211" applyFont="1" applyFill="1" applyBorder="1" applyAlignment="1">
      <alignment vertical="center" wrapText="1"/>
    </xf>
    <xf numFmtId="0" fontId="61" fillId="0" borderId="165" xfId="7211" applyFont="1" applyFill="1" applyBorder="1" applyAlignment="1">
      <alignment horizontal="center" vertical="center" wrapText="1"/>
    </xf>
    <xf numFmtId="0" fontId="61" fillId="0" borderId="165" xfId="7211" applyFont="1" applyFill="1" applyBorder="1" applyAlignment="1">
      <alignment vertical="center" wrapText="1"/>
    </xf>
    <xf numFmtId="0" fontId="24" fillId="33" borderId="165" xfId="7211" applyFont="1" applyFill="1" applyBorder="1" applyAlignment="1">
      <alignment horizontal="center" vertical="center" wrapText="1"/>
    </xf>
    <xf numFmtId="49" fontId="24" fillId="33" borderId="165" xfId="7211" applyNumberFormat="1" applyFont="1" applyFill="1" applyBorder="1" applyAlignment="1">
      <alignment horizontal="center" vertical="center" wrapText="1"/>
    </xf>
    <xf numFmtId="0" fontId="24" fillId="33" borderId="165" xfId="7211" applyFont="1" applyFill="1" applyBorder="1" applyAlignment="1">
      <alignment horizontal="left" vertical="center" wrapText="1"/>
    </xf>
    <xf numFmtId="2" fontId="181" fillId="33" borderId="165" xfId="7216" applyNumberFormat="1" applyFont="1" applyFill="1" applyBorder="1" applyAlignment="1">
      <alignment horizontal="center" vertical="center" wrapText="1"/>
    </xf>
    <xf numFmtId="0" fontId="184" fillId="0" borderId="165" xfId="43" applyFont="1" applyFill="1" applyBorder="1" applyAlignment="1">
      <alignment horizontal="center" vertical="center"/>
    </xf>
    <xf numFmtId="176" fontId="180" fillId="33" borderId="165" xfId="0" applyNumberFormat="1" applyFont="1" applyFill="1" applyBorder="1" applyAlignment="1">
      <alignment horizontal="right" vertical="center" indent="1"/>
    </xf>
    <xf numFmtId="0" fontId="203" fillId="19" borderId="165" xfId="43" applyFont="1" applyFill="1" applyBorder="1" applyAlignment="1">
      <alignment horizontal="centerContinuous" vertical="center"/>
    </xf>
    <xf numFmtId="176" fontId="209" fillId="19" borderId="165" xfId="0" applyNumberFormat="1" applyFont="1" applyFill="1" applyBorder="1" applyAlignment="1">
      <alignment horizontal="right" vertical="center" indent="1"/>
    </xf>
    <xf numFmtId="176" fontId="203" fillId="19" borderId="165" xfId="0" applyNumberFormat="1" applyFont="1" applyFill="1" applyBorder="1" applyAlignment="1">
      <alignment horizontal="right" vertical="center" indent="1"/>
    </xf>
    <xf numFmtId="3" fontId="245" fillId="0" borderId="165" xfId="0" applyNumberFormat="1" applyFont="1" applyFill="1" applyBorder="1" applyAlignment="1">
      <alignment horizontal="center" vertical="center" wrapText="1" readingOrder="1"/>
    </xf>
    <xf numFmtId="3" fontId="245" fillId="0" borderId="156" xfId="7251" applyNumberFormat="1" applyFont="1" applyFill="1" applyBorder="1" applyAlignment="1">
      <alignment horizontal="center" vertical="center" wrapText="1" readingOrder="1"/>
    </xf>
    <xf numFmtId="0" fontId="217" fillId="32" borderId="165" xfId="3799" applyFont="1" applyFill="1" applyBorder="1" applyAlignment="1">
      <alignment horizontal="center" vertical="center" wrapText="1"/>
    </xf>
    <xf numFmtId="0" fontId="184" fillId="18" borderId="165" xfId="4218" applyFont="1" applyFill="1" applyBorder="1" applyAlignment="1">
      <alignment horizontal="center"/>
    </xf>
    <xf numFmtId="0" fontId="105" fillId="18" borderId="165" xfId="4218" applyNumberFormat="1" applyFill="1" applyBorder="1" applyAlignment="1">
      <alignment horizontal="center"/>
    </xf>
    <xf numFmtId="0" fontId="23" fillId="0" borderId="165" xfId="4218" applyNumberFormat="1" applyFont="1" applyFill="1" applyBorder="1" applyAlignment="1">
      <alignment horizontal="center"/>
    </xf>
    <xf numFmtId="0" fontId="184" fillId="29" borderId="165" xfId="4218" applyNumberFormat="1" applyFont="1" applyFill="1" applyBorder="1" applyAlignment="1">
      <alignment horizontal="center"/>
    </xf>
    <xf numFmtId="0" fontId="279" fillId="19" borderId="165" xfId="4218" applyFont="1" applyFill="1" applyBorder="1" applyAlignment="1">
      <alignment horizontal="right"/>
    </xf>
    <xf numFmtId="0" fontId="279" fillId="19" borderId="165" xfId="4218" applyFont="1" applyFill="1" applyBorder="1" applyAlignment="1">
      <alignment horizontal="center"/>
    </xf>
    <xf numFmtId="0" fontId="112" fillId="0" borderId="165" xfId="3799" applyBorder="1" applyAlignment="1">
      <alignment vertical="center"/>
    </xf>
    <xf numFmtId="0" fontId="184" fillId="21" borderId="165" xfId="3799" applyFont="1" applyFill="1" applyBorder="1" applyAlignment="1">
      <alignment vertical="center"/>
    </xf>
    <xf numFmtId="0" fontId="184" fillId="33" borderId="165" xfId="3799" applyFont="1" applyFill="1" applyBorder="1" applyAlignment="1">
      <alignment vertical="center"/>
    </xf>
    <xf numFmtId="0" fontId="203" fillId="21" borderId="165" xfId="3799" applyFont="1" applyFill="1" applyBorder="1" applyAlignment="1">
      <alignment vertical="center"/>
    </xf>
    <xf numFmtId="0" fontId="202" fillId="21" borderId="165" xfId="3799" applyFont="1" applyFill="1" applyBorder="1" applyAlignment="1">
      <alignment vertical="center"/>
    </xf>
    <xf numFmtId="0" fontId="100" fillId="0" borderId="165" xfId="3799" applyFont="1" applyBorder="1" applyAlignment="1">
      <alignment vertical="center"/>
    </xf>
    <xf numFmtId="0" fontId="23" fillId="0" borderId="165" xfId="3799" applyFont="1" applyFill="1" applyBorder="1" applyAlignment="1">
      <alignment vertical="center"/>
    </xf>
    <xf numFmtId="0" fontId="23" fillId="0" borderId="0" xfId="7271" applyFont="1" applyFill="1" applyBorder="1" applyAlignment="1" applyProtection="1">
      <alignment horizontal="center" vertical="center"/>
    </xf>
    <xf numFmtId="0" fontId="23" fillId="0" borderId="165" xfId="7272" applyFont="1" applyFill="1" applyBorder="1" applyAlignment="1">
      <alignment vertical="center"/>
    </xf>
    <xf numFmtId="15" fontId="148" fillId="0" borderId="165" xfId="0" applyNumberFormat="1" applyFont="1" applyBorder="1" applyAlignment="1">
      <alignment horizontal="center" vertical="center" wrapText="1"/>
    </xf>
    <xf numFmtId="0" fontId="181" fillId="0" borderId="165" xfId="367" applyFont="1" applyBorder="1" applyAlignment="1">
      <alignment horizontal="left" vertical="center"/>
    </xf>
    <xf numFmtId="0" fontId="80" fillId="0" borderId="165" xfId="820" applyFont="1" applyBorder="1" applyAlignment="1">
      <alignment horizontal="center" vertical="center"/>
    </xf>
    <xf numFmtId="176" fontId="182" fillId="0" borderId="165" xfId="0" applyNumberFormat="1" applyFont="1" applyBorder="1"/>
    <xf numFmtId="176" fontId="189" fillId="19" borderId="165" xfId="0" applyNumberFormat="1" applyFont="1" applyFill="1" applyBorder="1"/>
    <xf numFmtId="0" fontId="184" fillId="0" borderId="165" xfId="820" applyFont="1" applyBorder="1" applyAlignment="1">
      <alignment horizontal="center" vertical="center"/>
    </xf>
    <xf numFmtId="0" fontId="151" fillId="19" borderId="165" xfId="0" applyFont="1" applyFill="1" applyBorder="1" applyAlignment="1">
      <alignment horizontal="center"/>
    </xf>
    <xf numFmtId="176" fontId="181" fillId="0" borderId="165" xfId="0" applyNumberFormat="1" applyFont="1" applyBorder="1" applyAlignment="1">
      <alignment horizontal="center"/>
    </xf>
    <xf numFmtId="176" fontId="179" fillId="19" borderId="165" xfId="0" applyNumberFormat="1" applyFont="1" applyFill="1" applyBorder="1" applyAlignment="1">
      <alignment horizontal="center"/>
    </xf>
    <xf numFmtId="0" fontId="148" fillId="0" borderId="165" xfId="221" applyFont="1" applyBorder="1" applyAlignment="1">
      <alignment horizontal="left" vertical="center"/>
    </xf>
    <xf numFmtId="3" fontId="148" fillId="0" borderId="165" xfId="221" applyNumberFormat="1" applyFont="1" applyBorder="1" applyAlignment="1">
      <alignment horizontal="left" vertical="center"/>
    </xf>
    <xf numFmtId="3" fontId="148" fillId="0" borderId="165" xfId="221" applyNumberFormat="1" applyFont="1" applyBorder="1" applyAlignment="1">
      <alignment horizontal="center" vertical="center"/>
    </xf>
    <xf numFmtId="3" fontId="148" fillId="0" borderId="165" xfId="221" applyNumberFormat="1" applyFont="1" applyBorder="1" applyAlignment="1">
      <alignment horizontal="left" vertical="center" wrapText="1"/>
    </xf>
    <xf numFmtId="0" fontId="172" fillId="0" borderId="165" xfId="0" applyFont="1" applyBorder="1" applyAlignment="1">
      <alignment horizontal="left" vertical="center" wrapText="1"/>
    </xf>
    <xf numFmtId="0" fontId="172" fillId="0" borderId="0" xfId="0" applyFont="1" applyAlignment="1">
      <alignment horizontal="center" vertical="center"/>
    </xf>
    <xf numFmtId="0" fontId="172" fillId="0" borderId="165" xfId="0" applyFont="1" applyBorder="1" applyAlignment="1">
      <alignment horizontal="left"/>
    </xf>
    <xf numFmtId="0" fontId="172" fillId="0" borderId="165" xfId="0" applyFont="1" applyFill="1" applyBorder="1" applyAlignment="1">
      <alignment horizontal="left"/>
    </xf>
    <xf numFmtId="0" fontId="172" fillId="0" borderId="165" xfId="0" applyFont="1" applyFill="1" applyBorder="1" applyAlignment="1">
      <alignment horizontal="left" vertical="center" wrapText="1"/>
    </xf>
    <xf numFmtId="0" fontId="172" fillId="0" borderId="165" xfId="0" applyFont="1" applyBorder="1" applyAlignment="1">
      <alignment horizontal="center" vertical="center" wrapText="1"/>
    </xf>
    <xf numFmtId="0" fontId="172" fillId="0" borderId="0" xfId="0" applyFont="1" applyBorder="1" applyAlignment="1">
      <alignment horizontal="center"/>
    </xf>
    <xf numFmtId="0" fontId="172" fillId="0" borderId="0" xfId="0" applyFont="1" applyFill="1" applyBorder="1" applyAlignment="1">
      <alignment horizontal="center"/>
    </xf>
    <xf numFmtId="0" fontId="172" fillId="0" borderId="0" xfId="0" applyFont="1" applyBorder="1"/>
    <xf numFmtId="0" fontId="307" fillId="19" borderId="165" xfId="0" applyFont="1" applyFill="1" applyBorder="1" applyAlignment="1">
      <alignment horizontal="center" vertical="center"/>
    </xf>
    <xf numFmtId="0" fontId="172" fillId="0" borderId="0" xfId="0" applyFont="1" applyFill="1" applyBorder="1"/>
    <xf numFmtId="0" fontId="148" fillId="40" borderId="165" xfId="59" applyFont="1" applyFill="1" applyBorder="1" applyAlignment="1">
      <alignment horizontal="left" vertical="center" wrapText="1"/>
    </xf>
    <xf numFmtId="0" fontId="148" fillId="0" borderId="165" xfId="59" applyFont="1" applyFill="1" applyBorder="1" applyAlignment="1">
      <alignment horizontal="left" vertical="center" wrapText="1"/>
    </xf>
    <xf numFmtId="0" fontId="172" fillId="0" borderId="0" xfId="0" applyFont="1" applyBorder="1" applyAlignment="1">
      <alignment horizontal="center" vertical="center"/>
    </xf>
    <xf numFmtId="0" fontId="172" fillId="0" borderId="0" xfId="0" applyFont="1" applyFill="1" applyBorder="1" applyAlignment="1">
      <alignment horizontal="center" vertical="center"/>
    </xf>
    <xf numFmtId="0" fontId="172" fillId="0" borderId="0" xfId="0" applyFont="1"/>
    <xf numFmtId="0" fontId="172" fillId="0" borderId="0" xfId="0" applyFont="1" applyFill="1"/>
    <xf numFmtId="0" fontId="172" fillId="0" borderId="165" xfId="0" applyFont="1" applyBorder="1" applyAlignment="1">
      <alignment horizontal="left" vertical="center"/>
    </xf>
    <xf numFmtId="0" fontId="172" fillId="0" borderId="165" xfId="0" applyFont="1" applyFill="1" applyBorder="1" applyAlignment="1">
      <alignment horizontal="left" vertical="center"/>
    </xf>
    <xf numFmtId="0" fontId="172" fillId="0" borderId="165" xfId="0" applyFont="1" applyBorder="1" applyAlignment="1">
      <alignment wrapText="1"/>
    </xf>
    <xf numFmtId="0" fontId="257" fillId="0" borderId="0" xfId="0" applyFont="1" applyFill="1"/>
    <xf numFmtId="0" fontId="188" fillId="0" borderId="0" xfId="0" applyFont="1"/>
    <xf numFmtId="0" fontId="20" fillId="0" borderId="143" xfId="0" applyFont="1" applyFill="1" applyBorder="1" applyAlignment="1">
      <alignment horizontal="center" vertical="center" wrapText="1"/>
    </xf>
    <xf numFmtId="0" fontId="188" fillId="0" borderId="165" xfId="0" applyFont="1" applyBorder="1" applyAlignment="1">
      <alignment horizontal="left"/>
    </xf>
    <xf numFmtId="0" fontId="188" fillId="0" borderId="165" xfId="0" applyFont="1" applyFill="1" applyBorder="1" applyAlignment="1">
      <alignment horizontal="left"/>
    </xf>
    <xf numFmtId="0" fontId="188" fillId="0" borderId="165" xfId="0" applyFont="1" applyBorder="1" applyAlignment="1">
      <alignment horizontal="left" vertical="center" wrapText="1"/>
    </xf>
    <xf numFmtId="0" fontId="188" fillId="0" borderId="165" xfId="0" applyFont="1" applyFill="1" applyBorder="1" applyAlignment="1">
      <alignment horizontal="left" vertical="center" wrapText="1"/>
    </xf>
    <xf numFmtId="0" fontId="188" fillId="0" borderId="165" xfId="0" applyFont="1" applyBorder="1" applyAlignment="1">
      <alignment horizontal="center" vertical="center" wrapText="1"/>
    </xf>
    <xf numFmtId="0" fontId="20" fillId="0" borderId="165" xfId="0" applyFont="1" applyFill="1" applyBorder="1" applyAlignment="1">
      <alignment horizontal="center" vertical="center" wrapText="1"/>
    </xf>
    <xf numFmtId="0" fontId="188" fillId="0" borderId="0" xfId="0" applyFont="1" applyBorder="1" applyAlignment="1">
      <alignment horizontal="center"/>
    </xf>
    <xf numFmtId="0" fontId="188" fillId="0" borderId="0" xfId="0" applyFont="1" applyFill="1" applyBorder="1" applyAlignment="1">
      <alignment horizontal="center"/>
    </xf>
    <xf numFmtId="0" fontId="188" fillId="0" borderId="0" xfId="0" applyFont="1" applyBorder="1"/>
    <xf numFmtId="0" fontId="256" fillId="19" borderId="165" xfId="0" applyFont="1" applyFill="1" applyBorder="1" applyAlignment="1">
      <alignment horizontal="center" vertical="center"/>
    </xf>
    <xf numFmtId="0" fontId="257" fillId="0" borderId="0" xfId="7221" applyFont="1" applyAlignment="1">
      <alignment horizontal="center" vertical="center"/>
    </xf>
    <xf numFmtId="0" fontId="308" fillId="0" borderId="0" xfId="0" applyFont="1" applyAlignment="1">
      <alignment horizontal="center" vertical="center"/>
    </xf>
    <xf numFmtId="0" fontId="257" fillId="0" borderId="0" xfId="0" applyFont="1" applyAlignment="1">
      <alignment horizontal="center" vertical="center"/>
    </xf>
    <xf numFmtId="0" fontId="306" fillId="0" borderId="0" xfId="0" applyFont="1" applyAlignment="1">
      <alignment horizontal="center" vertical="center"/>
    </xf>
    <xf numFmtId="0" fontId="263" fillId="0" borderId="165" xfId="0" applyFont="1" applyBorder="1" applyAlignment="1">
      <alignment horizontal="center"/>
    </xf>
    <xf numFmtId="0" fontId="19" fillId="0" borderId="165" xfId="0" applyFont="1" applyFill="1" applyBorder="1" applyAlignment="1">
      <alignment horizontal="center" vertical="center" wrapText="1"/>
    </xf>
    <xf numFmtId="0" fontId="19" fillId="0" borderId="165" xfId="0" applyFont="1" applyFill="1" applyBorder="1" applyAlignment="1">
      <alignment horizontal="left" vertical="center"/>
    </xf>
    <xf numFmtId="186" fontId="309" fillId="0" borderId="165" xfId="59" applyNumberFormat="1" applyFont="1" applyBorder="1" applyAlignment="1"/>
    <xf numFmtId="0" fontId="309" fillId="0" borderId="165" xfId="59" applyFont="1" applyBorder="1" applyAlignment="1">
      <alignment horizontal="center"/>
    </xf>
    <xf numFmtId="186" fontId="309" fillId="0" borderId="165" xfId="0" applyNumberFormat="1" applyFont="1" applyBorder="1" applyAlignment="1"/>
    <xf numFmtId="3" fontId="309" fillId="0" borderId="165" xfId="0" applyNumberFormat="1" applyFont="1" applyBorder="1" applyAlignment="1">
      <alignment horizontal="center"/>
    </xf>
    <xf numFmtId="0" fontId="309" fillId="0" borderId="165" xfId="0" applyFont="1" applyBorder="1" applyAlignment="1">
      <alignment horizontal="center"/>
    </xf>
    <xf numFmtId="186" fontId="309" fillId="0" borderId="165" xfId="0" quotePrefix="1" applyNumberFormat="1" applyFont="1" applyBorder="1" applyAlignment="1"/>
    <xf numFmtId="186" fontId="309" fillId="0" borderId="165" xfId="0" applyNumberFormat="1" applyFont="1" applyBorder="1" applyAlignment="1">
      <alignment wrapText="1"/>
    </xf>
    <xf numFmtId="3" fontId="309" fillId="0" borderId="165" xfId="0" applyNumberFormat="1" applyFont="1" applyBorder="1" applyAlignment="1">
      <alignment horizontal="center" vertical="center"/>
    </xf>
    <xf numFmtId="0" fontId="309" fillId="0" borderId="165" xfId="0" applyFont="1" applyBorder="1" applyAlignment="1">
      <alignment horizontal="center" vertical="center"/>
    </xf>
    <xf numFmtId="0" fontId="185" fillId="0" borderId="0" xfId="7223" applyFont="1" applyBorder="1" applyAlignment="1">
      <alignment horizontal="left"/>
    </xf>
    <xf numFmtId="0" fontId="83" fillId="0" borderId="0" xfId="7223" applyAlignment="1">
      <alignment horizontal="center"/>
    </xf>
    <xf numFmtId="0" fontId="217" fillId="37" borderId="165" xfId="7223" applyFont="1" applyFill="1" applyBorder="1" applyAlignment="1">
      <alignment horizontal="center"/>
    </xf>
    <xf numFmtId="0" fontId="18" fillId="18" borderId="165" xfId="7223" applyFont="1" applyFill="1" applyBorder="1" applyAlignment="1">
      <alignment horizontal="center"/>
    </xf>
    <xf numFmtId="0" fontId="83" fillId="0" borderId="165" xfId="7223" applyFill="1" applyBorder="1" applyAlignment="1">
      <alignment horizontal="left"/>
    </xf>
    <xf numFmtId="0" fontId="0" fillId="0" borderId="165" xfId="7223" applyFont="1" applyFill="1" applyBorder="1" applyAlignment="1">
      <alignment horizontal="left"/>
    </xf>
    <xf numFmtId="0" fontId="0" fillId="0" borderId="165" xfId="7223" applyFont="1" applyBorder="1"/>
    <xf numFmtId="0" fontId="0" fillId="0" borderId="165" xfId="7223" applyFont="1" applyBorder="1" applyAlignment="1">
      <alignment horizontal="left"/>
    </xf>
    <xf numFmtId="9" fontId="83" fillId="0" borderId="165" xfId="7223" applyNumberFormat="1" applyBorder="1" applyAlignment="1">
      <alignment horizontal="center"/>
    </xf>
    <xf numFmtId="0" fontId="0" fillId="0" borderId="165" xfId="7223" applyFont="1" applyBorder="1" applyAlignment="1">
      <alignment horizontal="center"/>
    </xf>
    <xf numFmtId="0" fontId="18" fillId="0" borderId="0" xfId="7223" applyFont="1" applyAlignment="1">
      <alignment horizontal="left"/>
    </xf>
    <xf numFmtId="0" fontId="18" fillId="18" borderId="165" xfId="7223" applyFont="1" applyFill="1" applyBorder="1" applyAlignment="1">
      <alignment horizontal="left"/>
    </xf>
    <xf numFmtId="0" fontId="83" fillId="0" borderId="165" xfId="7223" applyBorder="1" applyAlignment="1">
      <alignment horizontal="center" vertical="center"/>
    </xf>
    <xf numFmtId="0" fontId="43" fillId="0" borderId="0" xfId="7223" applyFont="1" applyFill="1" applyBorder="1" applyAlignment="1">
      <alignment vertical="justify" wrapText="1"/>
    </xf>
    <xf numFmtId="0" fontId="83" fillId="37" borderId="165" xfId="7223" applyFill="1" applyBorder="1" applyAlignment="1">
      <alignment horizontal="left"/>
    </xf>
    <xf numFmtId="0" fontId="0" fillId="0" borderId="165" xfId="7223" applyFont="1" applyBorder="1" applyAlignment="1">
      <alignment horizontal="center" vertical="center"/>
    </xf>
    <xf numFmtId="0" fontId="83" fillId="0" borderId="165" xfId="7223" applyBorder="1" applyAlignment="1">
      <alignment horizontal="left" vertical="center"/>
    </xf>
    <xf numFmtId="0" fontId="0" fillId="0" borderId="165" xfId="7223" applyFont="1" applyBorder="1" applyAlignment="1">
      <alignment vertical="center" wrapText="1"/>
    </xf>
    <xf numFmtId="0" fontId="0" fillId="0" borderId="165" xfId="7223" applyFont="1" applyFill="1" applyBorder="1" applyAlignment="1">
      <alignment horizontal="center"/>
    </xf>
    <xf numFmtId="0" fontId="217" fillId="0" borderId="167" xfId="7223" applyFont="1" applyFill="1" applyBorder="1" applyAlignment="1">
      <alignment horizontal="center"/>
    </xf>
    <xf numFmtId="0" fontId="83" fillId="0" borderId="165" xfId="7223" applyBorder="1" applyAlignment="1">
      <alignment vertical="center"/>
    </xf>
    <xf numFmtId="0" fontId="83" fillId="0" borderId="165" xfId="7223" applyBorder="1" applyAlignment="1">
      <alignment vertical="justify" wrapText="1"/>
    </xf>
    <xf numFmtId="0" fontId="0" fillId="18" borderId="165" xfId="7223" applyFont="1" applyFill="1" applyBorder="1" applyAlignment="1">
      <alignment horizontal="center" vertical="center"/>
    </xf>
    <xf numFmtId="0" fontId="0" fillId="18" borderId="165" xfId="7223" quotePrefix="1" applyFont="1" applyFill="1" applyBorder="1" applyAlignment="1">
      <alignment horizontal="center" vertical="center"/>
    </xf>
    <xf numFmtId="0" fontId="230" fillId="37" borderId="165" xfId="7223" applyFont="1" applyFill="1" applyBorder="1" applyAlignment="1">
      <alignment horizontal="center"/>
    </xf>
    <xf numFmtId="3" fontId="83" fillId="0" borderId="165" xfId="7223" applyNumberFormat="1" applyBorder="1" applyAlignment="1">
      <alignment horizontal="center" vertical="center"/>
    </xf>
    <xf numFmtId="0" fontId="0" fillId="18" borderId="165" xfId="7223" applyFont="1" applyFill="1" applyBorder="1" applyAlignment="1">
      <alignment horizontal="center" vertical="center" wrapText="1"/>
    </xf>
    <xf numFmtId="0" fontId="83" fillId="0" borderId="165" xfId="7223" applyBorder="1" applyAlignment="1">
      <alignment horizontal="left" vertical="center" wrapText="1"/>
    </xf>
    <xf numFmtId="0" fontId="83" fillId="0" borderId="165" xfId="7223" applyNumberFormat="1" applyBorder="1" applyAlignment="1">
      <alignment horizontal="center" vertical="center"/>
    </xf>
    <xf numFmtId="0" fontId="18" fillId="0" borderId="165" xfId="7223" applyFont="1" applyBorder="1" applyAlignment="1">
      <alignment horizontal="center" vertical="center" wrapText="1"/>
    </xf>
    <xf numFmtId="0" fontId="0" fillId="0" borderId="165" xfId="7223" applyFont="1" applyBorder="1" applyAlignment="1">
      <alignment horizontal="center" vertical="center" wrapText="1"/>
    </xf>
    <xf numFmtId="0" fontId="83" fillId="0" borderId="165" xfId="7223" applyBorder="1" applyAlignment="1">
      <alignment horizontal="center" vertical="center" wrapText="1"/>
    </xf>
    <xf numFmtId="0" fontId="83" fillId="18" borderId="165" xfId="7223" applyFill="1" applyBorder="1" applyAlignment="1">
      <alignment horizontal="center" vertical="center"/>
    </xf>
    <xf numFmtId="0" fontId="83" fillId="0" borderId="165" xfId="7223" applyFill="1" applyBorder="1" applyAlignment="1">
      <alignment horizontal="center" vertical="center"/>
    </xf>
    <xf numFmtId="0" fontId="83" fillId="0" borderId="165" xfId="7223" applyFill="1" applyBorder="1"/>
    <xf numFmtId="0" fontId="0" fillId="0" borderId="165" xfId="7223" applyFont="1" applyFill="1" applyBorder="1" applyAlignment="1">
      <alignment horizontal="center" vertical="center" wrapText="1"/>
    </xf>
    <xf numFmtId="0" fontId="0" fillId="0" borderId="165" xfId="7223" applyFont="1" applyFill="1" applyBorder="1" applyAlignment="1">
      <alignment vertical="center" wrapText="1"/>
    </xf>
    <xf numFmtId="0" fontId="184" fillId="0" borderId="0" xfId="7223" applyFont="1" applyBorder="1" applyAlignment="1">
      <alignment horizontal="left"/>
    </xf>
    <xf numFmtId="0" fontId="83" fillId="0" borderId="0" xfId="7223" applyBorder="1" applyAlignment="1">
      <alignment vertical="justify" wrapText="1"/>
    </xf>
    <xf numFmtId="0" fontId="83" fillId="0" borderId="0" xfId="7223" applyBorder="1" applyAlignment="1">
      <alignment horizontal="center" vertical="center"/>
    </xf>
    <xf numFmtId="0" fontId="217" fillId="37" borderId="165" xfId="7223" applyFont="1" applyFill="1" applyBorder="1" applyAlignment="1">
      <alignment horizontal="center" vertical="center"/>
    </xf>
    <xf numFmtId="0" fontId="184" fillId="0" borderId="165" xfId="7223" applyFont="1" applyFill="1" applyBorder="1" applyAlignment="1">
      <alignment vertical="center" wrapText="1"/>
    </xf>
    <xf numFmtId="0" fontId="184" fillId="0" borderId="165" xfId="7223" applyFont="1" applyFill="1" applyBorder="1" applyAlignment="1">
      <alignment horizontal="center" vertical="center" wrapText="1"/>
    </xf>
    <xf numFmtId="0" fontId="148" fillId="18" borderId="169" xfId="59" applyFont="1" applyFill="1" applyBorder="1" applyAlignment="1">
      <alignment horizontal="center" vertical="center"/>
    </xf>
    <xf numFmtId="0" fontId="148" fillId="0" borderId="165" xfId="59" applyFont="1" applyBorder="1" applyAlignment="1"/>
    <xf numFmtId="0" fontId="148" fillId="18" borderId="165" xfId="59" applyFont="1" applyFill="1" applyBorder="1" applyAlignment="1">
      <alignment horizontal="center" vertical="center"/>
    </xf>
    <xf numFmtId="0" fontId="148" fillId="18" borderId="170" xfId="59" applyFont="1" applyFill="1" applyBorder="1" applyAlignment="1">
      <alignment horizontal="center" vertical="center"/>
    </xf>
    <xf numFmtId="0" fontId="18" fillId="0" borderId="165" xfId="7223" applyFont="1" applyBorder="1" applyAlignment="1">
      <alignment horizontal="left" vertical="center"/>
    </xf>
    <xf numFmtId="0" fontId="18" fillId="0" borderId="165" xfId="7223" applyFont="1" applyFill="1" applyBorder="1"/>
    <xf numFmtId="0" fontId="0" fillId="0" borderId="165" xfId="7223" applyFont="1" applyFill="1" applyBorder="1" applyAlignment="1">
      <alignment horizontal="left" vertical="center"/>
    </xf>
    <xf numFmtId="0" fontId="18" fillId="0" borderId="165" xfId="7223" applyFont="1" applyFill="1" applyBorder="1" applyAlignment="1">
      <alignment horizontal="left" vertical="center"/>
    </xf>
    <xf numFmtId="0" fontId="0" fillId="0" borderId="165" xfId="7223" applyFont="1" applyBorder="1" applyAlignment="1">
      <alignment horizontal="left" vertical="center"/>
    </xf>
    <xf numFmtId="0" fontId="148" fillId="0" borderId="165" xfId="59" quotePrefix="1" applyFont="1" applyBorder="1" applyAlignment="1">
      <alignment horizontal="left" vertical="center" indent="1"/>
    </xf>
    <xf numFmtId="3" fontId="148" fillId="0" borderId="165" xfId="0" applyNumberFormat="1" applyFont="1" applyBorder="1" applyAlignment="1">
      <alignment horizontal="left" vertical="center" indent="1"/>
    </xf>
    <xf numFmtId="0" fontId="148" fillId="0" borderId="165" xfId="59" applyFont="1" applyBorder="1" applyAlignment="1">
      <alignment horizontal="left" vertical="center" indent="1"/>
    </xf>
    <xf numFmtId="3" fontId="148" fillId="0" borderId="165" xfId="59" applyNumberFormat="1" applyFont="1" applyBorder="1" applyAlignment="1">
      <alignment horizontal="left" vertical="center" indent="1"/>
    </xf>
    <xf numFmtId="0" fontId="148" fillId="0" borderId="165" xfId="59" applyFont="1" applyFill="1" applyBorder="1" applyAlignment="1">
      <alignment horizontal="left" vertical="center" indent="1"/>
    </xf>
    <xf numFmtId="0" fontId="148" fillId="0" borderId="165" xfId="59" quotePrefix="1" applyFont="1" applyFill="1" applyBorder="1" applyAlignment="1">
      <alignment horizontal="left" vertical="center" indent="1"/>
    </xf>
    <xf numFmtId="0" fontId="188" fillId="0" borderId="0" xfId="7278" applyFont="1"/>
    <xf numFmtId="4" fontId="256" fillId="0" borderId="165" xfId="7278" applyNumberFormat="1" applyFont="1" applyFill="1" applyBorder="1" applyAlignment="1">
      <alignment horizontal="center"/>
    </xf>
    <xf numFmtId="0" fontId="311" fillId="0" borderId="0" xfId="7278" applyFont="1" applyFill="1" applyBorder="1" applyAlignment="1">
      <alignment horizontal="center"/>
    </xf>
    <xf numFmtId="4" fontId="256" fillId="0" borderId="0" xfId="7278" applyNumberFormat="1" applyFont="1" applyFill="1" applyBorder="1" applyAlignment="1">
      <alignment horizontal="center"/>
    </xf>
    <xf numFmtId="0" fontId="18" fillId="0" borderId="0" xfId="4220" applyFont="1"/>
    <xf numFmtId="0" fontId="18" fillId="33" borderId="165" xfId="4220" applyFont="1" applyFill="1" applyBorder="1"/>
    <xf numFmtId="0" fontId="18" fillId="33" borderId="165" xfId="4220" applyFont="1" applyFill="1" applyBorder="1" applyAlignment="1">
      <alignment horizontal="center"/>
    </xf>
    <xf numFmtId="0" fontId="103" fillId="33" borderId="165" xfId="4220" applyFill="1" applyBorder="1"/>
    <xf numFmtId="0" fontId="218" fillId="0" borderId="165" xfId="0" applyFont="1" applyBorder="1" applyAlignment="1">
      <alignment horizontal="center" vertical="center" wrapText="1"/>
    </xf>
    <xf numFmtId="0" fontId="312" fillId="0" borderId="0" xfId="0" applyFont="1" applyBorder="1" applyAlignment="1">
      <alignment horizontal="left"/>
    </xf>
    <xf numFmtId="0" fontId="263" fillId="0" borderId="0" xfId="0" applyFont="1" applyBorder="1"/>
    <xf numFmtId="0" fontId="313" fillId="0" borderId="0" xfId="0" applyFont="1" applyBorder="1" applyAlignment="1">
      <alignment vertical="center"/>
    </xf>
    <xf numFmtId="0" fontId="314" fillId="32" borderId="165" xfId="59" applyFont="1" applyFill="1" applyBorder="1" applyAlignment="1">
      <alignment horizontal="center" vertical="center" wrapText="1"/>
    </xf>
    <xf numFmtId="0" fontId="314" fillId="32" borderId="141" xfId="0" applyFont="1" applyFill="1" applyBorder="1" applyAlignment="1">
      <alignment horizontal="center" vertical="center" wrapText="1"/>
    </xf>
    <xf numFmtId="0" fontId="285" fillId="32" borderId="165" xfId="59" applyFont="1" applyFill="1" applyBorder="1" applyAlignment="1">
      <alignment horizontal="center" vertical="center" wrapText="1"/>
    </xf>
    <xf numFmtId="0" fontId="17" fillId="27" borderId="167" xfId="7269" applyFont="1" applyFill="1" applyBorder="1" applyAlignment="1">
      <alignment horizontal="center"/>
    </xf>
    <xf numFmtId="0" fontId="17" fillId="27" borderId="165" xfId="7269" applyFont="1" applyFill="1" applyBorder="1"/>
    <xf numFmtId="0" fontId="17" fillId="27" borderId="163" xfId="7269" applyFont="1" applyFill="1" applyBorder="1" applyAlignment="1">
      <alignment horizontal="center"/>
    </xf>
    <xf numFmtId="0" fontId="181" fillId="0" borderId="165" xfId="7216" applyFont="1" applyFill="1" applyBorder="1" applyAlignment="1">
      <alignment horizontal="center" vertical="center" wrapText="1"/>
    </xf>
    <xf numFmtId="0" fontId="0" fillId="0" borderId="165" xfId="0" applyBorder="1" applyAlignment="1">
      <alignment horizontal="center" vertical="center" wrapText="1"/>
    </xf>
    <xf numFmtId="0" fontId="0" fillId="0" borderId="165" xfId="0" applyBorder="1" applyAlignment="1">
      <alignment vertical="center" wrapText="1"/>
    </xf>
    <xf numFmtId="0" fontId="189" fillId="0" borderId="165" xfId="7216" applyFont="1" applyFill="1" applyBorder="1" applyAlignment="1">
      <alignment horizontal="center" vertical="center" textRotation="90" wrapText="1"/>
    </xf>
    <xf numFmtId="0" fontId="181" fillId="27" borderId="141" xfId="7215" applyFont="1" applyFill="1" applyBorder="1" applyAlignment="1">
      <alignment horizontal="center" vertical="center" wrapText="1"/>
    </xf>
    <xf numFmtId="0" fontId="181" fillId="30" borderId="141" xfId="7215" applyFont="1" applyFill="1" applyBorder="1" applyAlignment="1">
      <alignment horizontal="center" vertical="center" wrapText="1"/>
    </xf>
    <xf numFmtId="0" fontId="181" fillId="27" borderId="165" xfId="7215" applyFont="1" applyFill="1" applyBorder="1" applyAlignment="1">
      <alignment horizontal="left" vertical="center" wrapText="1"/>
    </xf>
    <xf numFmtId="0" fontId="181" fillId="30" borderId="165" xfId="7215" applyFont="1" applyFill="1" applyBorder="1" applyAlignment="1">
      <alignment horizontal="center" vertical="center" wrapText="1"/>
    </xf>
    <xf numFmtId="0" fontId="181" fillId="24" borderId="165" xfId="7215" applyFont="1" applyFill="1" applyBorder="1" applyAlignment="1">
      <alignment horizontal="center" vertical="center" wrapText="1"/>
    </xf>
    <xf numFmtId="0" fontId="181" fillId="27" borderId="165" xfId="7215" applyFont="1" applyFill="1" applyBorder="1" applyAlignment="1">
      <alignment horizontal="center" vertical="center" wrapText="1"/>
    </xf>
    <xf numFmtId="182" fontId="181" fillId="30" borderId="165" xfId="7215" applyNumberFormat="1" applyFont="1" applyFill="1" applyBorder="1" applyAlignment="1">
      <alignment horizontal="center" vertical="center" wrapText="1"/>
    </xf>
    <xf numFmtId="182" fontId="181" fillId="27" borderId="165" xfId="7215" applyNumberFormat="1" applyFont="1" applyFill="1" applyBorder="1" applyAlignment="1">
      <alignment horizontal="center" vertical="center" wrapText="1"/>
    </xf>
    <xf numFmtId="0" fontId="181" fillId="30" borderId="165" xfId="7215" applyFont="1" applyFill="1" applyBorder="1" applyAlignment="1">
      <alignment horizontal="left" vertical="center" wrapText="1"/>
    </xf>
    <xf numFmtId="0" fontId="181" fillId="24" borderId="165" xfId="7215" applyFont="1" applyFill="1" applyBorder="1" applyAlignment="1">
      <alignment horizontal="left" vertical="center" wrapText="1"/>
    </xf>
    <xf numFmtId="0" fontId="181" fillId="24" borderId="141" xfId="7215" applyFont="1" applyFill="1" applyBorder="1" applyAlignment="1">
      <alignment horizontal="center" vertical="center" wrapText="1"/>
    </xf>
    <xf numFmtId="0" fontId="189" fillId="33" borderId="165" xfId="0" applyFont="1" applyFill="1" applyBorder="1" applyAlignment="1">
      <alignment horizontal="left" vertical="center"/>
    </xf>
    <xf numFmtId="0" fontId="271" fillId="33" borderId="141" xfId="7240" applyFont="1" applyFill="1" applyBorder="1" applyAlignment="1">
      <alignment horizontal="center" vertical="center" wrapText="1"/>
    </xf>
    <xf numFmtId="0" fontId="16" fillId="0" borderId="0" xfId="7266" applyFont="1"/>
    <xf numFmtId="0" fontId="16" fillId="27" borderId="167" xfId="7269" applyFont="1" applyFill="1" applyBorder="1" applyAlignment="1">
      <alignment horizontal="center"/>
    </xf>
    <xf numFmtId="0" fontId="16" fillId="27" borderId="163" xfId="7269" applyFont="1" applyFill="1" applyBorder="1" applyAlignment="1">
      <alignment horizontal="center"/>
    </xf>
    <xf numFmtId="0" fontId="16" fillId="0" borderId="0" xfId="7269" applyFont="1"/>
    <xf numFmtId="0" fontId="184" fillId="28" borderId="165" xfId="7266" applyFont="1" applyFill="1" applyBorder="1" applyAlignment="1">
      <alignment horizontal="center" wrapText="1"/>
    </xf>
    <xf numFmtId="0" fontId="184" fillId="27" borderId="165" xfId="7266" applyFont="1" applyFill="1" applyBorder="1" applyAlignment="1">
      <alignment horizontal="center" wrapText="1"/>
    </xf>
    <xf numFmtId="0" fontId="15" fillId="27" borderId="167" xfId="7269" applyFont="1" applyFill="1" applyBorder="1" applyAlignment="1">
      <alignment horizontal="center"/>
    </xf>
    <xf numFmtId="0" fontId="15" fillId="27" borderId="165" xfId="7269" applyFont="1" applyFill="1" applyBorder="1"/>
    <xf numFmtId="0" fontId="15" fillId="27" borderId="163" xfId="7269" applyFont="1" applyFill="1" applyBorder="1" applyAlignment="1">
      <alignment horizontal="center"/>
    </xf>
    <xf numFmtId="0" fontId="271" fillId="0" borderId="165" xfId="7240" applyFont="1" applyFill="1" applyBorder="1" applyAlignment="1">
      <alignment horizontal="center" vertical="center" wrapText="1"/>
    </xf>
    <xf numFmtId="0" fontId="271" fillId="0" borderId="165" xfId="7240" applyFont="1" applyFill="1" applyBorder="1" applyAlignment="1">
      <alignment horizontal="left" vertical="center" wrapText="1"/>
    </xf>
    <xf numFmtId="9" fontId="271" fillId="0" borderId="165" xfId="7240" applyNumberFormat="1" applyFont="1" applyFill="1" applyBorder="1" applyAlignment="1">
      <alignment horizontal="center" vertical="center" wrapText="1"/>
    </xf>
    <xf numFmtId="15" fontId="271" fillId="0" borderId="165" xfId="7240" applyNumberFormat="1" applyFont="1" applyFill="1" applyBorder="1" applyAlignment="1">
      <alignment horizontal="center" vertical="center" wrapText="1"/>
    </xf>
    <xf numFmtId="44" fontId="271" fillId="0" borderId="165" xfId="4211" applyFont="1" applyFill="1" applyBorder="1" applyAlignment="1">
      <alignment horizontal="center" vertical="center" wrapText="1"/>
    </xf>
    <xf numFmtId="0" fontId="271" fillId="0" borderId="156" xfId="7240" applyFont="1" applyFill="1" applyBorder="1" applyAlignment="1">
      <alignment horizontal="justify" vertical="center" wrapText="1"/>
    </xf>
    <xf numFmtId="0" fontId="271" fillId="0" borderId="165" xfId="7240" applyFont="1" applyFill="1" applyBorder="1" applyAlignment="1">
      <alignment horizontal="justify" vertical="center" wrapText="1"/>
    </xf>
    <xf numFmtId="0" fontId="271" fillId="0" borderId="15" xfId="7240" applyFont="1" applyFill="1" applyBorder="1" applyAlignment="1">
      <alignment horizontal="center" vertical="center" wrapText="1"/>
    </xf>
    <xf numFmtId="15" fontId="271" fillId="0" borderId="15" xfId="7240" applyNumberFormat="1" applyFont="1" applyFill="1" applyBorder="1" applyAlignment="1">
      <alignment horizontal="center" vertical="center" wrapText="1"/>
    </xf>
    <xf numFmtId="0" fontId="271" fillId="0" borderId="141" xfId="7240" applyFont="1" applyFill="1" applyBorder="1" applyAlignment="1">
      <alignment horizontal="center" vertical="center" wrapText="1"/>
    </xf>
    <xf numFmtId="185" fontId="271" fillId="33" borderId="165" xfId="7240" applyNumberFormat="1" applyFont="1" applyFill="1" applyBorder="1" applyAlignment="1">
      <alignment horizontal="center" vertical="center" wrapText="1"/>
    </xf>
    <xf numFmtId="0" fontId="271" fillId="33" borderId="15" xfId="0" applyFont="1" applyFill="1" applyBorder="1" applyAlignment="1">
      <alignment horizontal="center" vertical="center" wrapText="1"/>
    </xf>
    <xf numFmtId="8" fontId="271" fillId="33" borderId="15" xfId="0" applyNumberFormat="1" applyFont="1" applyFill="1" applyBorder="1" applyAlignment="1">
      <alignment horizontal="center" vertical="center" wrapText="1"/>
    </xf>
    <xf numFmtId="15" fontId="271" fillId="33" borderId="15" xfId="0" applyNumberFormat="1" applyFont="1" applyFill="1" applyBorder="1" applyAlignment="1">
      <alignment horizontal="center" vertical="center" wrapText="1"/>
    </xf>
    <xf numFmtId="185" fontId="271" fillId="33" borderId="141" xfId="7240" applyNumberFormat="1" applyFont="1" applyFill="1" applyBorder="1" applyAlignment="1">
      <alignment horizontal="center" vertical="center" wrapText="1"/>
    </xf>
    <xf numFmtId="15" fontId="271" fillId="33" borderId="141" xfId="7240" applyNumberFormat="1" applyFont="1" applyFill="1" applyBorder="1" applyAlignment="1">
      <alignment horizontal="center" vertical="center" wrapText="1"/>
    </xf>
    <xf numFmtId="178" fontId="284" fillId="0" borderId="0" xfId="0" applyNumberFormat="1" applyFont="1" applyFill="1" applyBorder="1" applyAlignment="1">
      <alignment vertical="center" wrapText="1"/>
    </xf>
    <xf numFmtId="0" fontId="249" fillId="19" borderId="165" xfId="0" applyFont="1" applyFill="1" applyBorder="1" applyAlignment="1">
      <alignment horizontal="center" vertical="center" wrapText="1"/>
    </xf>
    <xf numFmtId="0" fontId="249" fillId="19" borderId="165" xfId="0" applyFont="1" applyFill="1" applyBorder="1" applyAlignment="1">
      <alignment horizontal="left" vertical="center" wrapText="1"/>
    </xf>
    <xf numFmtId="0" fontId="232" fillId="0" borderId="165" xfId="0" applyFont="1" applyBorder="1" applyAlignment="1">
      <alignment horizontal="center" vertical="center" wrapText="1"/>
    </xf>
    <xf numFmtId="0" fontId="232" fillId="0" borderId="165" xfId="0" applyFont="1" applyBorder="1" applyAlignment="1">
      <alignment vertical="center" wrapText="1"/>
    </xf>
    <xf numFmtId="0" fontId="232" fillId="0" borderId="165" xfId="0" applyFont="1" applyBorder="1" applyAlignment="1">
      <alignment horizontal="left" vertical="center" wrapText="1"/>
    </xf>
    <xf numFmtId="0" fontId="70" fillId="25" borderId="165" xfId="7272" applyFill="1" applyBorder="1" applyAlignment="1">
      <alignment horizontal="center" vertical="center"/>
    </xf>
    <xf numFmtId="0" fontId="15" fillId="0" borderId="165" xfId="7272" applyFont="1" applyFill="1" applyBorder="1" applyAlignment="1">
      <alignment vertical="center"/>
    </xf>
    <xf numFmtId="0" fontId="148" fillId="0" borderId="165" xfId="7271" applyFont="1" applyFill="1" applyBorder="1" applyAlignment="1" applyProtection="1">
      <alignment horizontal="center" vertical="center" wrapText="1"/>
      <protection locked="0"/>
    </xf>
    <xf numFmtId="0" fontId="15" fillId="0" borderId="165" xfId="7271" applyFont="1" applyFill="1" applyBorder="1" applyAlignment="1" applyProtection="1">
      <alignment horizontal="center" vertical="center" wrapText="1"/>
      <protection locked="0"/>
    </xf>
    <xf numFmtId="0" fontId="181" fillId="0" borderId="165" xfId="7271" applyNumberFormat="1" applyFont="1" applyFill="1" applyBorder="1" applyAlignment="1" applyProtection="1">
      <alignment horizontal="center" vertical="center"/>
      <protection locked="0"/>
    </xf>
    <xf numFmtId="0" fontId="181" fillId="0" borderId="165" xfId="7271" applyFont="1" applyFill="1" applyBorder="1" applyAlignment="1" applyProtection="1">
      <alignment horizontal="center" vertical="center" wrapText="1"/>
      <protection locked="0"/>
    </xf>
    <xf numFmtId="3" fontId="70" fillId="0" borderId="165" xfId="7271" applyNumberFormat="1" applyFont="1" applyFill="1" applyBorder="1" applyAlignment="1" applyProtection="1">
      <alignment horizontal="center" vertical="center"/>
      <protection locked="0"/>
    </xf>
    <xf numFmtId="0" fontId="181" fillId="0" borderId="165" xfId="7271" applyFont="1" applyFill="1" applyBorder="1" applyAlignment="1" applyProtection="1">
      <alignment horizontal="center" vertical="center"/>
      <protection locked="0"/>
    </xf>
    <xf numFmtId="0" fontId="48" fillId="0" borderId="165" xfId="7271" applyFont="1" applyFill="1" applyBorder="1" applyAlignment="1" applyProtection="1">
      <alignment horizontal="center" vertical="center"/>
      <protection locked="0"/>
    </xf>
    <xf numFmtId="0" fontId="23" fillId="0" borderId="165" xfId="7271" applyFont="1" applyFill="1" applyBorder="1" applyAlignment="1" applyProtection="1">
      <alignment horizontal="center" vertical="center"/>
      <protection locked="0"/>
    </xf>
    <xf numFmtId="0" fontId="23" fillId="0" borderId="165" xfId="7271" applyFont="1" applyFill="1" applyBorder="1" applyAlignment="1" applyProtection="1">
      <alignment horizontal="center" vertical="center" wrapText="1"/>
      <protection locked="0"/>
    </xf>
    <xf numFmtId="15" fontId="70" fillId="0" borderId="165" xfId="7271" applyNumberFormat="1" applyFont="1" applyFill="1" applyBorder="1" applyAlignment="1" applyProtection="1">
      <alignment horizontal="center" vertical="center"/>
      <protection locked="0"/>
    </xf>
    <xf numFmtId="0" fontId="181" fillId="0" borderId="165" xfId="0" applyFont="1" applyFill="1" applyBorder="1" applyAlignment="1">
      <alignment horizontal="left"/>
    </xf>
    <xf numFmtId="0" fontId="56" fillId="0" borderId="165" xfId="7272" applyFont="1" applyFill="1" applyBorder="1" applyAlignment="1">
      <alignment vertical="center"/>
    </xf>
    <xf numFmtId="178" fontId="151" fillId="0" borderId="165" xfId="0" applyNumberFormat="1" applyFont="1" applyBorder="1" applyAlignment="1">
      <alignment horizontal="center" vertical="center" wrapText="1"/>
    </xf>
    <xf numFmtId="0" fontId="0" fillId="0" borderId="165" xfId="0" applyFill="1" applyBorder="1" applyAlignment="1">
      <alignment vertical="center" wrapText="1"/>
    </xf>
    <xf numFmtId="0" fontId="148" fillId="0" borderId="165" xfId="0" applyFont="1" applyFill="1" applyBorder="1" applyAlignment="1">
      <alignment vertical="center" wrapText="1"/>
    </xf>
    <xf numFmtId="15" fontId="148" fillId="33" borderId="165" xfId="0" applyNumberFormat="1" applyFont="1" applyFill="1" applyBorder="1" applyAlignment="1">
      <alignment horizontal="center" vertical="center" wrapText="1"/>
    </xf>
    <xf numFmtId="178" fontId="0" fillId="0" borderId="165" xfId="0" applyNumberFormat="1" applyBorder="1" applyAlignment="1">
      <alignment horizontal="center" vertical="center" wrapText="1"/>
    </xf>
    <xf numFmtId="2" fontId="148" fillId="33" borderId="165" xfId="0" applyNumberFormat="1" applyFont="1" applyFill="1" applyBorder="1" applyAlignment="1">
      <alignment horizontal="center" vertical="center" wrapText="1"/>
    </xf>
    <xf numFmtId="15" fontId="0" fillId="0" borderId="165" xfId="0" applyNumberFormat="1" applyFill="1" applyBorder="1" applyAlignment="1">
      <alignment horizontal="center" vertical="center" wrapText="1"/>
    </xf>
    <xf numFmtId="0" fontId="0" fillId="33" borderId="165" xfId="0" applyFill="1" applyBorder="1" applyAlignment="1">
      <alignment horizontal="center" vertical="center" wrapText="1"/>
    </xf>
    <xf numFmtId="0" fontId="0" fillId="33" borderId="165" xfId="0" applyFill="1" applyBorder="1" applyAlignment="1">
      <alignment vertical="center" wrapText="1"/>
    </xf>
    <xf numFmtId="0" fontId="151" fillId="19" borderId="165" xfId="2237" applyFont="1" applyFill="1" applyBorder="1" applyAlignment="1">
      <alignment horizontal="center"/>
    </xf>
    <xf numFmtId="0" fontId="148" fillId="0" borderId="165" xfId="2237" applyBorder="1" applyAlignment="1">
      <alignment horizontal="center"/>
    </xf>
    <xf numFmtId="0" fontId="148" fillId="0" borderId="165" xfId="2237" applyFont="1" applyFill="1" applyBorder="1" applyAlignment="1">
      <alignment horizontal="center"/>
    </xf>
    <xf numFmtId="0" fontId="151" fillId="33" borderId="165" xfId="2237" applyFont="1" applyFill="1" applyBorder="1" applyAlignment="1">
      <alignment horizontal="center"/>
    </xf>
    <xf numFmtId="0" fontId="302" fillId="19" borderId="165" xfId="2237" applyFont="1" applyFill="1" applyBorder="1" applyAlignment="1">
      <alignment horizontal="center"/>
    </xf>
    <xf numFmtId="0" fontId="243" fillId="19" borderId="165" xfId="2237" applyFont="1" applyFill="1" applyBorder="1" applyAlignment="1">
      <alignment horizontal="center"/>
    </xf>
    <xf numFmtId="0" fontId="151" fillId="0" borderId="165" xfId="2237" applyFont="1" applyBorder="1"/>
    <xf numFmtId="176" fontId="148" fillId="0" borderId="165" xfId="2237" applyNumberFormat="1" applyBorder="1" applyAlignment="1">
      <alignment horizontal="center"/>
    </xf>
    <xf numFmtId="176" fontId="148" fillId="0" borderId="165" xfId="2237" applyNumberFormat="1" applyFont="1" applyFill="1" applyBorder="1" applyAlignment="1">
      <alignment horizontal="center"/>
    </xf>
    <xf numFmtId="176" fontId="151" fillId="33" borderId="165" xfId="2237" applyNumberFormat="1" applyFont="1" applyFill="1" applyBorder="1" applyAlignment="1">
      <alignment horizontal="center"/>
    </xf>
    <xf numFmtId="176" fontId="302" fillId="19" borderId="165" xfId="2237" applyNumberFormat="1" applyFont="1" applyFill="1" applyBorder="1" applyAlignment="1">
      <alignment horizontal="center"/>
    </xf>
    <xf numFmtId="176" fontId="243" fillId="19" borderId="165" xfId="2237" applyNumberFormat="1" applyFont="1" applyFill="1" applyBorder="1" applyAlignment="1">
      <alignment horizontal="center"/>
    </xf>
    <xf numFmtId="15" fontId="15" fillId="33" borderId="165" xfId="7211" applyNumberFormat="1" applyFont="1" applyFill="1" applyBorder="1" applyAlignment="1">
      <alignment horizontal="right" vertical="center" wrapText="1"/>
    </xf>
    <xf numFmtId="49" fontId="15" fillId="33" borderId="165" xfId="7211" applyNumberFormat="1" applyFont="1" applyFill="1" applyBorder="1" applyAlignment="1">
      <alignment horizontal="center" vertical="center" wrapText="1"/>
    </xf>
    <xf numFmtId="0" fontId="15" fillId="33" borderId="165" xfId="7211" applyFont="1" applyFill="1" applyBorder="1" applyAlignment="1">
      <alignment horizontal="left" vertical="center" wrapText="1"/>
    </xf>
    <xf numFmtId="0" fontId="15" fillId="33" borderId="165" xfId="7211" applyFont="1" applyFill="1" applyBorder="1" applyAlignment="1">
      <alignment vertical="center" wrapText="1"/>
    </xf>
    <xf numFmtId="0" fontId="15" fillId="0" borderId="165" xfId="7271" applyFont="1" applyFill="1" applyBorder="1" applyAlignment="1" applyProtection="1">
      <alignment horizontal="center" vertical="center"/>
      <protection locked="0"/>
    </xf>
    <xf numFmtId="15" fontId="15" fillId="0" borderId="165" xfId="7271" applyNumberFormat="1" applyFont="1" applyFill="1" applyBorder="1" applyAlignment="1" applyProtection="1">
      <alignment horizontal="center" vertical="center"/>
      <protection locked="0"/>
    </xf>
    <xf numFmtId="15" fontId="182" fillId="33" borderId="165" xfId="0" applyNumberFormat="1" applyFont="1" applyFill="1" applyBorder="1" applyAlignment="1">
      <alignment horizontal="center"/>
    </xf>
    <xf numFmtId="0" fontId="205" fillId="33" borderId="165" xfId="0" applyFont="1" applyFill="1" applyBorder="1" applyAlignment="1">
      <alignment horizontal="left"/>
    </xf>
    <xf numFmtId="0" fontId="205" fillId="33" borderId="165" xfId="0" applyFont="1" applyFill="1" applyBorder="1" applyAlignment="1">
      <alignment horizontal="center"/>
    </xf>
    <xf numFmtId="15" fontId="205" fillId="33" borderId="165" xfId="0" applyNumberFormat="1" applyFont="1" applyFill="1" applyBorder="1" applyAlignment="1">
      <alignment horizontal="center"/>
    </xf>
    <xf numFmtId="0" fontId="183" fillId="0" borderId="13" xfId="0" applyFont="1" applyFill="1" applyBorder="1" applyAlignment="1">
      <alignment horizontal="left"/>
    </xf>
    <xf numFmtId="0" fontId="184" fillId="0" borderId="166" xfId="7272" applyFont="1" applyFill="1" applyBorder="1" applyAlignment="1">
      <alignment horizontal="left" vertical="center"/>
    </xf>
    <xf numFmtId="0" fontId="70" fillId="0" borderId="166" xfId="7272" applyFill="1" applyBorder="1" applyAlignment="1">
      <alignment horizontal="left" vertical="center"/>
    </xf>
    <xf numFmtId="0" fontId="70" fillId="0" borderId="166" xfId="7272" applyFont="1" applyFill="1" applyBorder="1" applyAlignment="1">
      <alignment horizontal="left" vertical="center"/>
    </xf>
    <xf numFmtId="0" fontId="53" fillId="0" borderId="166" xfId="7272" applyFont="1" applyFill="1" applyBorder="1" applyAlignment="1">
      <alignment horizontal="center" vertical="center"/>
    </xf>
    <xf numFmtId="0" fontId="217" fillId="32" borderId="165" xfId="7271" applyFont="1" applyFill="1" applyBorder="1" applyAlignment="1" applyProtection="1">
      <alignment horizontal="center" vertical="center"/>
    </xf>
    <xf numFmtId="0" fontId="217" fillId="32" borderId="165" xfId="7270" applyFont="1" applyFill="1" applyBorder="1" applyAlignment="1" applyProtection="1">
      <alignment horizontal="center" vertical="center" wrapText="1"/>
    </xf>
    <xf numFmtId="0" fontId="217" fillId="32" borderId="165" xfId="7271" applyFont="1" applyFill="1" applyBorder="1" applyAlignment="1" applyProtection="1">
      <alignment horizontal="center" vertical="center" wrapText="1"/>
    </xf>
    <xf numFmtId="0" fontId="211" fillId="0" borderId="165" xfId="7270" applyFont="1" applyFill="1" applyBorder="1" applyAlignment="1" applyProtection="1">
      <alignment vertical="center" wrapText="1"/>
    </xf>
    <xf numFmtId="0" fontId="184" fillId="0" borderId="165" xfId="7271" applyFont="1" applyFill="1" applyBorder="1" applyAlignment="1" applyProtection="1">
      <alignment horizontal="center" vertical="center"/>
    </xf>
    <xf numFmtId="0" fontId="184" fillId="0" borderId="165" xfId="7270" applyFont="1" applyFill="1" applyBorder="1" applyAlignment="1" applyProtection="1">
      <alignment horizontal="center" vertical="center"/>
    </xf>
    <xf numFmtId="0" fontId="184" fillId="0" borderId="165" xfId="7270" applyFont="1" applyFill="1" applyBorder="1" applyAlignment="1" applyProtection="1">
      <alignment horizontal="center" vertical="center" wrapText="1"/>
    </xf>
    <xf numFmtId="0" fontId="70" fillId="0" borderId="165" xfId="7271" applyFont="1" applyFill="1" applyBorder="1" applyAlignment="1" applyProtection="1">
      <alignment horizontal="center" vertical="center"/>
    </xf>
    <xf numFmtId="0" fontId="181" fillId="0" borderId="165" xfId="7271" applyFont="1" applyFill="1" applyBorder="1" applyAlignment="1" applyProtection="1">
      <alignment horizontal="center" vertical="center"/>
    </xf>
    <xf numFmtId="0" fontId="184" fillId="0" borderId="165" xfId="7271" applyFont="1" applyFill="1" applyBorder="1" applyAlignment="1" applyProtection="1">
      <alignment horizontal="center" vertical="center" wrapText="1"/>
    </xf>
    <xf numFmtId="14" fontId="70" fillId="0" borderId="165" xfId="7270" applyNumberFormat="1" applyFont="1" applyFill="1" applyBorder="1" applyAlignment="1">
      <alignment horizontal="center" vertical="center"/>
    </xf>
    <xf numFmtId="0" fontId="70" fillId="0" borderId="165" xfId="7273" applyFont="1" applyFill="1" applyBorder="1" applyAlignment="1">
      <alignment horizontal="left" wrapText="1"/>
    </xf>
    <xf numFmtId="0" fontId="70" fillId="0" borderId="165" xfId="7273" applyFill="1" applyBorder="1" applyAlignment="1">
      <alignment horizontal="center"/>
    </xf>
    <xf numFmtId="0" fontId="184" fillId="0" borderId="165" xfId="7273" applyFont="1" applyFill="1" applyBorder="1" applyAlignment="1">
      <alignment horizontal="center" wrapText="1"/>
    </xf>
    <xf numFmtId="14" fontId="0" fillId="0" borderId="165" xfId="7270" applyNumberFormat="1" applyFont="1" applyFill="1" applyBorder="1" applyAlignment="1">
      <alignment horizontal="center" vertical="center"/>
    </xf>
    <xf numFmtId="14" fontId="181" fillId="0" borderId="165" xfId="7270" applyNumberFormat="1" applyFont="1" applyFill="1" applyBorder="1" applyAlignment="1">
      <alignment horizontal="left" vertical="center"/>
    </xf>
    <xf numFmtId="0" fontId="70" fillId="0" borderId="165" xfId="7272" applyFont="1" applyFill="1" applyBorder="1" applyAlignment="1">
      <alignment horizontal="center" vertical="center"/>
    </xf>
    <xf numFmtId="0" fontId="55" fillId="0" borderId="165" xfId="7273" applyFont="1" applyFill="1" applyBorder="1" applyAlignment="1">
      <alignment horizontal="center"/>
    </xf>
    <xf numFmtId="14" fontId="0" fillId="0" borderId="165" xfId="7270" applyNumberFormat="1" applyFont="1" applyFill="1" applyBorder="1" applyAlignment="1">
      <alignment horizontal="center" vertical="center" wrapText="1"/>
    </xf>
    <xf numFmtId="0" fontId="70" fillId="0" borderId="165" xfId="7273" applyFont="1" applyFill="1" applyBorder="1" applyAlignment="1">
      <alignment horizontal="left" vertical="center" wrapText="1"/>
    </xf>
    <xf numFmtId="0" fontId="184" fillId="25" borderId="165" xfId="7273" applyFont="1" applyFill="1" applyBorder="1" applyAlignment="1">
      <alignment horizontal="center" wrapText="1"/>
    </xf>
    <xf numFmtId="0" fontId="54" fillId="0" borderId="165" xfId="7273" applyFont="1" applyFill="1" applyBorder="1" applyAlignment="1">
      <alignment horizontal="center"/>
    </xf>
    <xf numFmtId="15" fontId="53" fillId="0" borderId="165" xfId="7273" applyNumberFormat="1" applyFont="1" applyFill="1" applyBorder="1" applyAlignment="1">
      <alignment horizontal="center" vertical="center" wrapText="1"/>
    </xf>
    <xf numFmtId="0" fontId="236" fillId="0" borderId="165" xfId="7270" applyFont="1" applyFill="1" applyBorder="1" applyAlignment="1">
      <alignment horizontal="center" vertical="center"/>
    </xf>
    <xf numFmtId="14" fontId="148" fillId="0" borderId="165" xfId="7270" applyNumberFormat="1" applyFont="1" applyFill="1" applyBorder="1" applyAlignment="1">
      <alignment horizontal="center" vertical="center"/>
    </xf>
    <xf numFmtId="0" fontId="148" fillId="0" borderId="165" xfId="7271" applyFont="1" applyFill="1" applyBorder="1" applyAlignment="1" applyProtection="1">
      <alignment horizontal="center" vertical="center"/>
      <protection locked="0"/>
    </xf>
    <xf numFmtId="14" fontId="148" fillId="0" borderId="165" xfId="7270" applyNumberFormat="1" applyFont="1" applyFill="1" applyBorder="1" applyAlignment="1">
      <alignment horizontal="left" vertical="center" wrapText="1"/>
    </xf>
    <xf numFmtId="0" fontId="17" fillId="0" borderId="165" xfId="7272" applyFont="1" applyFill="1" applyBorder="1" applyAlignment="1">
      <alignment horizontal="center" vertical="center"/>
    </xf>
    <xf numFmtId="0" fontId="17" fillId="0" borderId="165" xfId="7271" applyFont="1" applyFill="1" applyBorder="1" applyAlignment="1" applyProtection="1">
      <alignment horizontal="center" vertical="center"/>
      <protection locked="0"/>
    </xf>
    <xf numFmtId="0" fontId="17" fillId="0" borderId="165" xfId="7271" applyFont="1" applyFill="1" applyBorder="1" applyAlignment="1" applyProtection="1">
      <alignment horizontal="center" vertical="center" wrapText="1"/>
      <protection locked="0"/>
    </xf>
    <xf numFmtId="14" fontId="56" fillId="0" borderId="165" xfId="7270" applyNumberFormat="1" applyFont="1" applyFill="1" applyBorder="1" applyAlignment="1">
      <alignment horizontal="left" vertical="center"/>
    </xf>
    <xf numFmtId="14" fontId="0" fillId="25" borderId="165" xfId="7270" applyNumberFormat="1" applyFont="1" applyFill="1" applyBorder="1" applyAlignment="1">
      <alignment horizontal="center" vertical="center" wrapText="1"/>
    </xf>
    <xf numFmtId="0" fontId="236" fillId="25" borderId="165" xfId="7270" applyFont="1" applyFill="1" applyBorder="1" applyAlignment="1">
      <alignment horizontal="center" vertical="center"/>
    </xf>
    <xf numFmtId="15" fontId="23" fillId="0" borderId="165" xfId="7271" applyNumberFormat="1" applyFont="1" applyFill="1" applyBorder="1" applyAlignment="1" applyProtection="1">
      <alignment horizontal="center" vertical="center"/>
      <protection locked="0"/>
    </xf>
    <xf numFmtId="14" fontId="55" fillId="0" borderId="165" xfId="7270" applyNumberFormat="1" applyFont="1" applyFill="1" applyBorder="1" applyAlignment="1">
      <alignment horizontal="left" vertical="center"/>
    </xf>
    <xf numFmtId="14" fontId="53" fillId="0" borderId="165" xfId="7270" applyNumberFormat="1" applyFont="1" applyFill="1" applyBorder="1" applyAlignment="1">
      <alignment horizontal="left" vertical="center"/>
    </xf>
    <xf numFmtId="14" fontId="55" fillId="0" borderId="165" xfId="7270" applyNumberFormat="1" applyFont="1" applyFill="1" applyBorder="1" applyAlignment="1">
      <alignment vertical="center"/>
    </xf>
    <xf numFmtId="14" fontId="70" fillId="0" borderId="165" xfId="7270" applyNumberFormat="1" applyFont="1" applyFill="1" applyBorder="1" applyAlignment="1">
      <alignment vertical="center"/>
    </xf>
    <xf numFmtId="14" fontId="148" fillId="0" borderId="165" xfId="7270" applyNumberFormat="1" applyFont="1" applyFill="1" applyBorder="1" applyAlignment="1">
      <alignment horizontal="left" vertical="center"/>
    </xf>
    <xf numFmtId="0" fontId="70" fillId="0" borderId="165" xfId="7273" applyFill="1" applyBorder="1" applyAlignment="1">
      <alignment horizontal="center" vertical="center"/>
    </xf>
    <xf numFmtId="14" fontId="0" fillId="0" borderId="165" xfId="7270" applyNumberFormat="1" applyFont="1" applyFill="1" applyBorder="1" applyAlignment="1">
      <alignment horizontal="left" vertical="center"/>
    </xf>
    <xf numFmtId="14" fontId="181" fillId="0" borderId="165" xfId="0" applyNumberFormat="1" applyFont="1" applyFill="1" applyBorder="1" applyAlignment="1">
      <alignment horizontal="center" vertical="center"/>
    </xf>
    <xf numFmtId="14" fontId="181" fillId="0" borderId="165" xfId="7270" applyNumberFormat="1" applyFont="1" applyFill="1" applyBorder="1" applyAlignment="1">
      <alignment horizontal="center" vertical="center"/>
    </xf>
    <xf numFmtId="14" fontId="0" fillId="0" borderId="165" xfId="0" applyNumberFormat="1" applyFill="1" applyBorder="1" applyAlignment="1">
      <alignment horizontal="center" vertical="center"/>
    </xf>
    <xf numFmtId="14" fontId="55" fillId="0" borderId="165" xfId="7270" applyNumberFormat="1" applyFont="1" applyFill="1" applyBorder="1" applyAlignment="1">
      <alignment horizontal="center" vertical="center"/>
    </xf>
    <xf numFmtId="14" fontId="181" fillId="0" borderId="165" xfId="7273" applyNumberFormat="1" applyFont="1" applyFill="1" applyBorder="1" applyAlignment="1">
      <alignment horizontal="center" vertical="center"/>
    </xf>
    <xf numFmtId="14" fontId="148" fillId="0" borderId="165" xfId="7270" applyNumberFormat="1" applyFont="1" applyFill="1" applyBorder="1" applyAlignment="1">
      <alignment horizontal="center" vertical="center" wrapText="1"/>
    </xf>
    <xf numFmtId="14" fontId="0" fillId="0" borderId="165" xfId="7270" applyNumberFormat="1" applyFont="1" applyFill="1" applyBorder="1" applyAlignment="1">
      <alignment horizontal="left" vertical="center" wrapText="1"/>
    </xf>
    <xf numFmtId="14" fontId="70" fillId="0" borderId="165" xfId="7273" applyNumberFormat="1" applyFill="1" applyBorder="1" applyAlignment="1">
      <alignment horizontal="center" vertical="center"/>
    </xf>
    <xf numFmtId="0" fontId="55" fillId="0" borderId="165" xfId="7272" applyFont="1" applyFill="1" applyBorder="1" applyAlignment="1">
      <alignment horizontal="center" vertical="center"/>
    </xf>
    <xf numFmtId="14" fontId="15" fillId="0" borderId="165" xfId="7270" applyNumberFormat="1" applyFont="1" applyFill="1" applyBorder="1" applyAlignment="1">
      <alignment horizontal="left" vertical="center"/>
    </xf>
    <xf numFmtId="14" fontId="15" fillId="0" borderId="165" xfId="7270" applyNumberFormat="1" applyFont="1" applyFill="1" applyBorder="1" applyAlignment="1">
      <alignment horizontal="center" vertical="center"/>
    </xf>
    <xf numFmtId="14" fontId="70" fillId="0" borderId="165" xfId="7270" applyNumberFormat="1" applyFont="1" applyFill="1" applyBorder="1" applyAlignment="1">
      <alignment horizontal="left" vertical="center"/>
    </xf>
    <xf numFmtId="14" fontId="70" fillId="0" borderId="165" xfId="7272" applyNumberFormat="1" applyFont="1" applyFill="1" applyBorder="1" applyAlignment="1">
      <alignment horizontal="center" vertical="center"/>
    </xf>
    <xf numFmtId="0" fontId="182" fillId="0" borderId="165" xfId="7271" applyFont="1" applyFill="1" applyBorder="1" applyAlignment="1" applyProtection="1">
      <alignment horizontal="center" vertical="center"/>
      <protection locked="0"/>
    </xf>
    <xf numFmtId="15" fontId="70" fillId="0" borderId="165" xfId="7270" applyNumberFormat="1" applyFill="1" applyBorder="1" applyAlignment="1">
      <alignment horizontal="center" vertical="center"/>
    </xf>
    <xf numFmtId="0" fontId="181" fillId="0" borderId="165" xfId="7216" applyFont="1" applyFill="1" applyBorder="1" applyAlignment="1">
      <alignment vertical="center" wrapText="1"/>
    </xf>
    <xf numFmtId="0" fontId="14" fillId="0" borderId="165" xfId="7271" applyFont="1" applyFill="1" applyBorder="1" applyAlignment="1" applyProtection="1">
      <alignment horizontal="center" vertical="center" wrapText="1"/>
      <protection locked="0"/>
    </xf>
    <xf numFmtId="0" fontId="14" fillId="0" borderId="165" xfId="7271" applyFont="1" applyFill="1" applyBorder="1" applyAlignment="1" applyProtection="1">
      <alignment horizontal="center" vertical="center"/>
      <protection locked="0"/>
    </xf>
    <xf numFmtId="0" fontId="55" fillId="0" borderId="165" xfId="7273" applyFont="1" applyFill="1" applyBorder="1" applyAlignment="1">
      <alignment horizontal="center" vertical="center"/>
    </xf>
    <xf numFmtId="0" fontId="14" fillId="0" borderId="165" xfId="7272" applyFont="1" applyFill="1" applyBorder="1" applyAlignment="1">
      <alignment vertical="center"/>
    </xf>
    <xf numFmtId="0" fontId="285" fillId="32" borderId="141" xfId="0" applyFont="1" applyFill="1" applyBorder="1" applyAlignment="1">
      <alignment horizontal="center" vertical="center"/>
    </xf>
    <xf numFmtId="0" fontId="285" fillId="32" borderId="141" xfId="0" applyFont="1" applyFill="1" applyBorder="1" applyAlignment="1">
      <alignment horizontal="center" vertical="center" wrapText="1"/>
    </xf>
    <xf numFmtId="0" fontId="13" fillId="27" borderId="167" xfId="7269" applyFont="1" applyFill="1" applyBorder="1" applyAlignment="1">
      <alignment horizontal="center"/>
    </xf>
    <xf numFmtId="0" fontId="13" fillId="27" borderId="165" xfId="7269" applyFont="1" applyFill="1" applyBorder="1"/>
    <xf numFmtId="0" fontId="13" fillId="27" borderId="163" xfId="7269" applyFont="1" applyFill="1" applyBorder="1" applyAlignment="1">
      <alignment horizontal="center"/>
    </xf>
    <xf numFmtId="0" fontId="13" fillId="0" borderId="165" xfId="7272" applyFont="1" applyFill="1" applyBorder="1" applyAlignment="1">
      <alignment vertical="center"/>
    </xf>
    <xf numFmtId="0" fontId="13" fillId="0" borderId="165" xfId="7214" applyFont="1" applyFill="1" applyBorder="1" applyAlignment="1">
      <alignment horizontal="center"/>
    </xf>
    <xf numFmtId="0" fontId="28" fillId="0" borderId="165" xfId="7214" applyFont="1" applyFill="1" applyBorder="1" applyAlignment="1">
      <alignment horizontal="center"/>
    </xf>
    <xf numFmtId="0" fontId="27" fillId="0" borderId="165" xfId="7214" applyFont="1" applyFill="1" applyBorder="1" applyAlignment="1">
      <alignment horizontal="center"/>
    </xf>
    <xf numFmtId="0" fontId="13" fillId="0" borderId="165" xfId="7271" applyFont="1" applyFill="1" applyBorder="1" applyAlignment="1" applyProtection="1">
      <alignment horizontal="center" vertical="center"/>
      <protection locked="0"/>
    </xf>
    <xf numFmtId="0" fontId="193" fillId="0" borderId="0" xfId="43" applyFont="1" applyAlignment="1">
      <alignment horizontal="left" vertical="center"/>
    </xf>
    <xf numFmtId="0" fontId="53" fillId="0" borderId="165" xfId="7272" applyFont="1" applyFill="1" applyBorder="1" applyAlignment="1">
      <alignment horizontal="center" vertical="center"/>
    </xf>
    <xf numFmtId="0" fontId="12" fillId="0" borderId="165" xfId="7270" applyFont="1" applyFill="1" applyBorder="1" applyAlignment="1">
      <alignment horizontal="center" vertical="center"/>
    </xf>
    <xf numFmtId="0" fontId="12" fillId="0" borderId="165" xfId="7271" applyFont="1" applyFill="1" applyBorder="1" applyAlignment="1" applyProtection="1">
      <alignment horizontal="center" vertical="center"/>
      <protection locked="0"/>
    </xf>
    <xf numFmtId="0" fontId="12" fillId="0" borderId="165" xfId="7270" applyFont="1" applyFill="1" applyBorder="1" applyAlignment="1">
      <alignment horizontal="left" vertical="center"/>
    </xf>
    <xf numFmtId="0" fontId="54" fillId="0" borderId="165" xfId="7272" applyFont="1" applyFill="1" applyBorder="1" applyAlignment="1">
      <alignment horizontal="center" vertical="center"/>
    </xf>
    <xf numFmtId="0" fontId="12" fillId="0" borderId="0" xfId="4218" applyFont="1"/>
    <xf numFmtId="0" fontId="12" fillId="0" borderId="165" xfId="7272" applyFont="1" applyFill="1" applyBorder="1" applyAlignment="1">
      <alignment horizontal="center" vertical="center"/>
    </xf>
    <xf numFmtId="0" fontId="70" fillId="25" borderId="165" xfId="7272" applyFill="1" applyBorder="1" applyAlignment="1">
      <alignment vertical="center"/>
    </xf>
    <xf numFmtId="0" fontId="12" fillId="0" borderId="36" xfId="3799" applyFont="1" applyFill="1" applyBorder="1" applyAlignment="1">
      <alignment vertical="center"/>
    </xf>
    <xf numFmtId="0" fontId="12" fillId="0" borderId="0" xfId="4218" applyFont="1" applyAlignment="1">
      <alignment horizontal="left"/>
    </xf>
    <xf numFmtId="9" fontId="181" fillId="0" borderId="14" xfId="50" applyFont="1" applyFill="1" applyBorder="1" applyAlignment="1">
      <alignment horizontal="center" vertical="center"/>
    </xf>
    <xf numFmtId="1" fontId="180" fillId="33" borderId="165" xfId="821" applyNumberFormat="1" applyFont="1" applyFill="1" applyBorder="1" applyAlignment="1">
      <alignment horizontal="center" vertical="center"/>
    </xf>
    <xf numFmtId="1" fontId="203" fillId="33" borderId="165" xfId="821" applyNumberFormat="1" applyFont="1" applyFill="1" applyBorder="1" applyAlignment="1">
      <alignment horizontal="center" vertical="center"/>
    </xf>
    <xf numFmtId="0" fontId="11" fillId="0" borderId="165" xfId="7272" applyFont="1" applyFill="1" applyBorder="1" applyAlignment="1">
      <alignment vertical="center"/>
    </xf>
    <xf numFmtId="0" fontId="11" fillId="0" borderId="165" xfId="7270" applyFont="1" applyFill="1" applyBorder="1" applyAlignment="1">
      <alignment horizontal="left" vertical="center"/>
    </xf>
    <xf numFmtId="3" fontId="180" fillId="0" borderId="125" xfId="626" applyNumberFormat="1" applyFont="1" applyFill="1" applyBorder="1" applyAlignment="1">
      <alignment horizontal="right" vertical="center" indent="1"/>
    </xf>
    <xf numFmtId="3" fontId="180" fillId="0" borderId="117" xfId="626" applyNumberFormat="1" applyFont="1" applyFill="1" applyBorder="1" applyAlignment="1">
      <alignment horizontal="right" vertical="center" indent="1"/>
    </xf>
    <xf numFmtId="3" fontId="180" fillId="0" borderId="119" xfId="626" applyNumberFormat="1" applyFont="1" applyFill="1" applyBorder="1" applyAlignment="1">
      <alignment horizontal="right" vertical="center" indent="1"/>
    </xf>
    <xf numFmtId="3" fontId="209" fillId="19" borderId="82" xfId="626" applyNumberFormat="1" applyFont="1" applyFill="1" applyBorder="1" applyAlignment="1">
      <alignment horizontal="right" vertical="center" indent="1"/>
    </xf>
    <xf numFmtId="3" fontId="209" fillId="19" borderId="77" xfId="626" applyNumberFormat="1" applyFont="1" applyFill="1" applyBorder="1" applyAlignment="1">
      <alignment horizontal="right" vertical="center" indent="1"/>
    </xf>
    <xf numFmtId="3" fontId="209" fillId="19" borderId="78" xfId="626" applyNumberFormat="1" applyFont="1" applyFill="1" applyBorder="1" applyAlignment="1">
      <alignment horizontal="right" vertical="center" indent="1"/>
    </xf>
    <xf numFmtId="9" fontId="11" fillId="0" borderId="26" xfId="50" applyFont="1" applyFill="1" applyBorder="1"/>
    <xf numFmtId="9" fontId="11" fillId="0" borderId="29" xfId="50" applyFont="1" applyFill="1" applyBorder="1"/>
    <xf numFmtId="3" fontId="180" fillId="33" borderId="124" xfId="626" applyNumberFormat="1" applyFont="1" applyFill="1" applyBorder="1" applyAlignment="1">
      <alignment horizontal="right" vertical="center" indent="1"/>
    </xf>
    <xf numFmtId="3" fontId="180" fillId="33" borderId="18" xfId="626" applyNumberFormat="1" applyFont="1" applyFill="1" applyBorder="1" applyAlignment="1">
      <alignment horizontal="right" vertical="center" indent="1"/>
    </xf>
    <xf numFmtId="3" fontId="180" fillId="33" borderId="118" xfId="626" applyNumberFormat="1" applyFont="1" applyFill="1" applyBorder="1" applyAlignment="1">
      <alignment horizontal="right" vertical="center" indent="1"/>
    </xf>
    <xf numFmtId="0" fontId="0" fillId="0" borderId="0" xfId="0" applyFont="1" applyFill="1"/>
    <xf numFmtId="0" fontId="180" fillId="21" borderId="165" xfId="0" applyFont="1" applyFill="1" applyBorder="1"/>
    <xf numFmtId="9" fontId="209" fillId="21" borderId="107" xfId="50" applyFont="1" applyFill="1" applyBorder="1"/>
    <xf numFmtId="9" fontId="209" fillId="21" borderId="12" xfId="50" applyFont="1" applyFill="1" applyBorder="1"/>
    <xf numFmtId="9" fontId="0" fillId="0" borderId="0" xfId="50" applyFont="1"/>
    <xf numFmtId="0" fontId="10" fillId="18" borderId="165" xfId="7211" applyFont="1" applyFill="1" applyBorder="1" applyAlignment="1">
      <alignment vertical="center" wrapText="1"/>
    </xf>
    <xf numFmtId="0" fontId="9" fillId="0" borderId="165" xfId="7271" applyFont="1" applyFill="1" applyBorder="1" applyAlignment="1" applyProtection="1">
      <alignment horizontal="center" vertical="center"/>
      <protection locked="0"/>
    </xf>
    <xf numFmtId="0" fontId="9" fillId="0" borderId="165" xfId="7271" applyFont="1" applyFill="1" applyBorder="1" applyAlignment="1" applyProtection="1">
      <alignment horizontal="center" vertical="center" wrapText="1"/>
      <protection locked="0"/>
    </xf>
    <xf numFmtId="14" fontId="70" fillId="0" borderId="165" xfId="7271" applyNumberFormat="1" applyFont="1" applyFill="1" applyBorder="1" applyAlignment="1" applyProtection="1">
      <alignment horizontal="center" vertical="center"/>
      <protection locked="0"/>
    </xf>
    <xf numFmtId="0" fontId="241" fillId="42" borderId="165" xfId="0" applyFont="1" applyFill="1" applyBorder="1"/>
    <xf numFmtId="0" fontId="241" fillId="42" borderId="165" xfId="0" applyFont="1" applyFill="1" applyBorder="1" applyAlignment="1">
      <alignment horizontal="center"/>
    </xf>
    <xf numFmtId="15" fontId="241" fillId="42" borderId="165" xfId="0" applyNumberFormat="1" applyFont="1" applyFill="1" applyBorder="1"/>
    <xf numFmtId="2" fontId="241" fillId="42" borderId="165" xfId="0" applyNumberFormat="1" applyFont="1" applyFill="1" applyBorder="1" applyAlignment="1">
      <alignment horizontal="center"/>
    </xf>
    <xf numFmtId="0" fontId="251" fillId="42" borderId="165" xfId="0" applyFont="1" applyFill="1" applyBorder="1" applyAlignment="1"/>
    <xf numFmtId="0" fontId="251" fillId="42" borderId="165" xfId="0" applyFont="1" applyFill="1" applyBorder="1" applyAlignment="1">
      <alignment horizontal="center"/>
    </xf>
    <xf numFmtId="0" fontId="251" fillId="42" borderId="165" xfId="0" applyFont="1" applyFill="1" applyBorder="1" applyAlignment="1">
      <alignment horizontal="left"/>
    </xf>
    <xf numFmtId="15" fontId="251" fillId="42" borderId="165" xfId="0" applyNumberFormat="1" applyFont="1" applyFill="1" applyBorder="1" applyAlignment="1">
      <alignment horizontal="right"/>
    </xf>
    <xf numFmtId="15" fontId="251" fillId="42" borderId="165" xfId="0" applyNumberFormat="1" applyFont="1" applyFill="1" applyBorder="1" applyAlignment="1"/>
    <xf numFmtId="0" fontId="7" fillId="33" borderId="165" xfId="7211" applyFont="1" applyFill="1" applyBorder="1" applyAlignment="1">
      <alignment vertical="center" wrapText="1"/>
    </xf>
    <xf numFmtId="0" fontId="217" fillId="0" borderId="0" xfId="7256" applyFont="1" applyFill="1" applyBorder="1" applyAlignment="1">
      <alignment horizontal="center"/>
    </xf>
    <xf numFmtId="9" fontId="182" fillId="33" borderId="165" xfId="7257" applyFont="1" applyFill="1" applyBorder="1"/>
    <xf numFmtId="0" fontId="50" fillId="0" borderId="0" xfId="7256" applyFont="1" applyBorder="1"/>
    <xf numFmtId="0" fontId="189" fillId="33" borderId="165" xfId="0" applyFont="1" applyFill="1" applyBorder="1" applyAlignment="1">
      <alignment vertical="center"/>
    </xf>
    <xf numFmtId="0" fontId="189" fillId="33" borderId="165" xfId="0" applyFont="1" applyFill="1" applyBorder="1" applyAlignment="1">
      <alignment vertical="center" wrapText="1"/>
    </xf>
    <xf numFmtId="0" fontId="189" fillId="33" borderId="136" xfId="0" applyFont="1" applyFill="1" applyBorder="1" applyAlignment="1">
      <alignment vertical="center" wrapText="1"/>
    </xf>
    <xf numFmtId="0" fontId="217" fillId="37" borderId="165" xfId="59" applyFont="1" applyFill="1" applyBorder="1" applyAlignment="1">
      <alignment horizontal="center" vertical="center"/>
    </xf>
    <xf numFmtId="0" fontId="185" fillId="0" borderId="0" xfId="0" applyFont="1" applyBorder="1" applyAlignment="1">
      <alignment horizontal="left"/>
    </xf>
    <xf numFmtId="0" fontId="83" fillId="0" borderId="0" xfId="7223" applyAlignment="1">
      <alignment horizontal="center"/>
    </xf>
    <xf numFmtId="0" fontId="0" fillId="0" borderId="165" xfId="0" applyBorder="1"/>
    <xf numFmtId="0" fontId="0" fillId="0" borderId="165" xfId="0" applyBorder="1" applyAlignment="1">
      <alignment horizontal="center"/>
    </xf>
    <xf numFmtId="165" fontId="151" fillId="0" borderId="0" xfId="3940" applyFont="1" applyFill="1" applyBorder="1" applyAlignment="1">
      <alignment horizontal="center" vertical="center"/>
    </xf>
    <xf numFmtId="0" fontId="181" fillId="0" borderId="135" xfId="7223" applyFont="1" applyBorder="1" applyAlignment="1">
      <alignment vertical="center" wrapText="1"/>
    </xf>
    <xf numFmtId="0" fontId="148" fillId="0" borderId="135" xfId="7223" applyFont="1" applyBorder="1" applyAlignment="1">
      <alignment vertical="top"/>
    </xf>
    <xf numFmtId="0" fontId="6" fillId="0" borderId="135" xfId="7223" applyFont="1" applyBorder="1" applyAlignment="1">
      <alignment vertical="top"/>
    </xf>
    <xf numFmtId="0" fontId="148" fillId="0" borderId="135" xfId="7223" applyFont="1" applyBorder="1" applyAlignment="1">
      <alignment vertical="center"/>
    </xf>
    <xf numFmtId="0" fontId="181" fillId="0" borderId="0" xfId="0" applyFont="1" applyBorder="1" applyAlignment="1">
      <alignment horizontal="right" vertical="center"/>
    </xf>
    <xf numFmtId="0" fontId="217" fillId="37" borderId="165" xfId="0" applyFont="1" applyFill="1" applyBorder="1" applyAlignment="1">
      <alignment horizontal="center"/>
    </xf>
    <xf numFmtId="0" fontId="181" fillId="0" borderId="165" xfId="59" applyFont="1" applyBorder="1" applyAlignment="1">
      <alignment horizontal="right" vertical="center" indent="1"/>
    </xf>
    <xf numFmtId="0" fontId="181" fillId="0" borderId="165" xfId="0" applyFont="1" applyBorder="1" applyAlignment="1">
      <alignment horizontal="left" vertical="center"/>
    </xf>
    <xf numFmtId="0" fontId="181" fillId="0" borderId="165" xfId="59" applyFont="1" applyFill="1" applyBorder="1" applyAlignment="1">
      <alignment horizontal="right" vertical="center" indent="1"/>
    </xf>
    <xf numFmtId="3" fontId="181" fillId="0" borderId="165" xfId="59" applyNumberFormat="1" applyFont="1" applyFill="1" applyBorder="1" applyAlignment="1">
      <alignment horizontal="right" vertical="center" indent="1"/>
    </xf>
    <xf numFmtId="0" fontId="217" fillId="0" borderId="0" xfId="0" applyFont="1" applyFill="1" applyBorder="1" applyAlignment="1">
      <alignment horizontal="center" vertical="center"/>
    </xf>
    <xf numFmtId="0" fontId="217" fillId="37" borderId="165" xfId="0" applyFont="1" applyFill="1" applyBorder="1" applyAlignment="1">
      <alignment horizontal="center" vertical="center"/>
    </xf>
    <xf numFmtId="0" fontId="181" fillId="0" borderId="165" xfId="0" applyFont="1" applyBorder="1" applyAlignment="1">
      <alignment horizontal="right" vertical="center"/>
    </xf>
    <xf numFmtId="0" fontId="181" fillId="0" borderId="165" xfId="0" applyFont="1" applyBorder="1" applyAlignment="1">
      <alignment vertical="center"/>
    </xf>
    <xf numFmtId="0" fontId="181" fillId="0" borderId="165" xfId="0" applyFont="1" applyBorder="1" applyAlignment="1">
      <alignment horizontal="right" vertical="center" indent="1"/>
    </xf>
    <xf numFmtId="0" fontId="181" fillId="0" borderId="165" xfId="0" applyFont="1" applyFill="1" applyBorder="1" applyAlignment="1">
      <alignment horizontal="right" vertical="center" indent="1"/>
    </xf>
    <xf numFmtId="0" fontId="180" fillId="0" borderId="165" xfId="0" applyFont="1" applyBorder="1"/>
    <xf numFmtId="0" fontId="180" fillId="0" borderId="165" xfId="0" applyFont="1" applyFill="1" applyBorder="1" applyAlignment="1">
      <alignment horizontal="right" vertical="center" indent="1"/>
    </xf>
    <xf numFmtId="3" fontId="180" fillId="0" borderId="165" xfId="0" applyNumberFormat="1" applyFont="1" applyBorder="1"/>
    <xf numFmtId="3" fontId="180" fillId="0" borderId="165" xfId="0" applyNumberFormat="1" applyFont="1" applyFill="1" applyBorder="1" applyAlignment="1">
      <alignment horizontal="right" vertical="center" indent="1"/>
    </xf>
    <xf numFmtId="0" fontId="181" fillId="0" borderId="0" xfId="59" applyFont="1" applyBorder="1"/>
    <xf numFmtId="0" fontId="181" fillId="0" borderId="0" xfId="59" applyFont="1" applyFill="1" applyBorder="1" applyAlignment="1">
      <alignment horizontal="right" vertical="center" indent="1"/>
    </xf>
    <xf numFmtId="0" fontId="148" fillId="0" borderId="0" xfId="59" applyBorder="1"/>
    <xf numFmtId="0" fontId="181" fillId="0" borderId="0" xfId="59" applyFont="1" applyBorder="1" applyAlignment="1">
      <alignment horizontal="right" vertical="center" indent="1"/>
    </xf>
    <xf numFmtId="0" fontId="180" fillId="0" borderId="0" xfId="59" applyFont="1" applyBorder="1"/>
    <xf numFmtId="185" fontId="148" fillId="0" borderId="0" xfId="59" applyNumberFormat="1" applyBorder="1"/>
    <xf numFmtId="0" fontId="180" fillId="0" borderId="0" xfId="59" applyFont="1" applyFill="1" applyBorder="1"/>
    <xf numFmtId="0" fontId="181" fillId="0" borderId="0" xfId="59" applyFont="1" applyFill="1" applyBorder="1"/>
    <xf numFmtId="0" fontId="189" fillId="0" borderId="26" xfId="59" applyFont="1" applyFill="1" applyBorder="1" applyAlignment="1">
      <alignment horizontal="center"/>
    </xf>
    <xf numFmtId="0" fontId="189" fillId="0" borderId="27" xfId="59" applyFont="1" applyFill="1" applyBorder="1" applyAlignment="1">
      <alignment horizontal="center"/>
    </xf>
    <xf numFmtId="0" fontId="189" fillId="0" borderId="29" xfId="59" applyFont="1" applyFill="1" applyBorder="1" applyAlignment="1">
      <alignment horizontal="center"/>
    </xf>
    <xf numFmtId="0" fontId="189" fillId="0" borderId="112" xfId="59" applyFont="1" applyFill="1" applyBorder="1" applyAlignment="1">
      <alignment horizontal="center"/>
    </xf>
    <xf numFmtId="185" fontId="182" fillId="34" borderId="67" xfId="59" applyNumberFormat="1" applyFont="1" applyFill="1" applyBorder="1" applyAlignment="1">
      <alignment horizontal="right" indent="1"/>
    </xf>
    <xf numFmtId="185" fontId="182" fillId="0" borderId="72" xfId="59" applyNumberFormat="1" applyFont="1" applyFill="1" applyBorder="1" applyAlignment="1">
      <alignment horizontal="right" indent="1"/>
    </xf>
    <xf numFmtId="185" fontId="182" fillId="0" borderId="73" xfId="59" applyNumberFormat="1" applyFont="1" applyFill="1" applyBorder="1" applyAlignment="1">
      <alignment horizontal="right" indent="1"/>
    </xf>
    <xf numFmtId="185" fontId="184" fillId="0" borderId="112" xfId="59" applyNumberFormat="1" applyFont="1" applyFill="1" applyBorder="1" applyAlignment="1">
      <alignment horizontal="right" indent="1"/>
    </xf>
    <xf numFmtId="0" fontId="189" fillId="0" borderId="138" xfId="59" applyFont="1" applyFill="1" applyBorder="1" applyAlignment="1">
      <alignment horizontal="center"/>
    </xf>
    <xf numFmtId="185" fontId="182" fillId="0" borderId="47" xfId="59" applyNumberFormat="1" applyFont="1" applyFill="1" applyBorder="1" applyAlignment="1">
      <alignment horizontal="right" indent="1"/>
    </xf>
    <xf numFmtId="185" fontId="182" fillId="34" borderId="165" xfId="59" applyNumberFormat="1" applyFont="1" applyFill="1" applyBorder="1" applyAlignment="1">
      <alignment horizontal="right" indent="1"/>
    </xf>
    <xf numFmtId="185" fontId="182" fillId="0" borderId="165" xfId="59" applyNumberFormat="1" applyFont="1" applyFill="1" applyBorder="1" applyAlignment="1">
      <alignment horizontal="right" indent="1"/>
    </xf>
    <xf numFmtId="185" fontId="182" fillId="0" borderId="163" xfId="59" applyNumberFormat="1" applyFont="1" applyFill="1" applyBorder="1" applyAlignment="1">
      <alignment horizontal="right" indent="1"/>
    </xf>
    <xf numFmtId="185" fontId="184" fillId="0" borderId="138" xfId="59" applyNumberFormat="1" applyFont="1" applyFill="1" applyBorder="1" applyAlignment="1">
      <alignment horizontal="right" indent="1"/>
    </xf>
    <xf numFmtId="185" fontId="182" fillId="0" borderId="163" xfId="59" applyNumberFormat="1" applyFont="1" applyFill="1" applyBorder="1" applyAlignment="1">
      <alignment horizontal="right"/>
    </xf>
    <xf numFmtId="0" fontId="189" fillId="0" borderId="154" xfId="59" applyFont="1" applyFill="1" applyBorder="1" applyAlignment="1">
      <alignment horizontal="center"/>
    </xf>
    <xf numFmtId="185" fontId="182" fillId="0" borderId="162" xfId="59" applyNumberFormat="1" applyFont="1" applyFill="1" applyBorder="1" applyAlignment="1">
      <alignment horizontal="right" indent="1"/>
    </xf>
    <xf numFmtId="185" fontId="182" fillId="0" borderId="141" xfId="59" applyNumberFormat="1" applyFont="1" applyFill="1" applyBorder="1" applyAlignment="1">
      <alignment horizontal="right" indent="1"/>
    </xf>
    <xf numFmtId="185" fontId="182" fillId="34" borderId="141" xfId="59" applyNumberFormat="1" applyFont="1" applyFill="1" applyBorder="1" applyAlignment="1">
      <alignment horizontal="right" indent="1"/>
    </xf>
    <xf numFmtId="185" fontId="182" fillId="0" borderId="144" xfId="59" applyNumberFormat="1" applyFont="1" applyFill="1" applyBorder="1" applyAlignment="1">
      <alignment horizontal="right" indent="1"/>
    </xf>
    <xf numFmtId="185" fontId="184" fillId="0" borderId="154" xfId="59" applyNumberFormat="1" applyFont="1" applyFill="1" applyBorder="1" applyAlignment="1">
      <alignment horizontal="right" indent="1"/>
    </xf>
    <xf numFmtId="0" fontId="189" fillId="0" borderId="109" xfId="59" applyFont="1" applyFill="1" applyBorder="1" applyAlignment="1">
      <alignment horizontal="center"/>
    </xf>
    <xf numFmtId="185" fontId="182" fillId="0" borderId="145" xfId="59" applyNumberFormat="1" applyFont="1" applyFill="1" applyBorder="1" applyAlignment="1">
      <alignment horizontal="right" indent="1"/>
    </xf>
    <xf numFmtId="185" fontId="182" fillId="0" borderId="146" xfId="59" applyNumberFormat="1" applyFont="1" applyFill="1" applyBorder="1" applyAlignment="1">
      <alignment horizontal="right" indent="1"/>
    </xf>
    <xf numFmtId="185" fontId="182" fillId="0" borderId="148" xfId="59" applyNumberFormat="1" applyFont="1" applyFill="1" applyBorder="1" applyAlignment="1">
      <alignment horizontal="right" indent="1"/>
    </xf>
    <xf numFmtId="185" fontId="184" fillId="0" borderId="109" xfId="59" applyNumberFormat="1" applyFont="1" applyFill="1" applyBorder="1" applyAlignment="1">
      <alignment horizontal="right" indent="1"/>
    </xf>
    <xf numFmtId="0" fontId="184" fillId="0" borderId="25" xfId="59" applyFont="1" applyFill="1" applyBorder="1" applyAlignment="1">
      <alignment horizontal="center"/>
    </xf>
    <xf numFmtId="185" fontId="184" fillId="0" borderId="29" xfId="59" applyNumberFormat="1" applyFont="1" applyFill="1" applyBorder="1" applyAlignment="1">
      <alignment horizontal="center"/>
    </xf>
    <xf numFmtId="185" fontId="180" fillId="0" borderId="25" xfId="59" applyNumberFormat="1" applyFont="1" applyFill="1" applyBorder="1" applyAlignment="1">
      <alignment horizontal="center"/>
    </xf>
    <xf numFmtId="0" fontId="190" fillId="0" borderId="0" xfId="59" applyFont="1" applyFill="1" applyBorder="1"/>
    <xf numFmtId="0" fontId="183" fillId="0" borderId="0" xfId="59" applyFont="1" applyFill="1" applyBorder="1" applyAlignment="1">
      <alignment horizontal="left"/>
    </xf>
    <xf numFmtId="0" fontId="148" fillId="0" borderId="0" xfId="59" applyFill="1" applyBorder="1"/>
    <xf numFmtId="0" fontId="148" fillId="0" borderId="0" xfId="59" applyFont="1" applyBorder="1"/>
    <xf numFmtId="0" fontId="217" fillId="37" borderId="165" xfId="59" applyFont="1" applyFill="1" applyBorder="1" applyAlignment="1">
      <alignment horizontal="center"/>
    </xf>
    <xf numFmtId="0" fontId="181" fillId="0" borderId="165" xfId="59" applyFont="1" applyBorder="1"/>
    <xf numFmtId="0" fontId="181" fillId="0" borderId="165" xfId="59" applyFont="1" applyBorder="1" applyAlignment="1">
      <alignment horizontal="left" vertical="center"/>
    </xf>
    <xf numFmtId="0" fontId="180" fillId="0" borderId="165" xfId="59" applyFont="1" applyBorder="1"/>
    <xf numFmtId="0" fontId="180" fillId="0" borderId="165" xfId="59" applyFont="1" applyFill="1" applyBorder="1" applyAlignment="1">
      <alignment horizontal="right" vertical="center" indent="1"/>
    </xf>
    <xf numFmtId="0" fontId="217" fillId="37" borderId="165" xfId="59" applyFont="1" applyFill="1" applyBorder="1"/>
    <xf numFmtId="0" fontId="217" fillId="0" borderId="165" xfId="59" applyFont="1" applyFill="1" applyBorder="1" applyAlignment="1">
      <alignment horizontal="center"/>
    </xf>
    <xf numFmtId="0" fontId="181" fillId="0" borderId="165" xfId="59" applyFont="1" applyFill="1" applyBorder="1" applyAlignment="1">
      <alignment horizontal="left" vertical="center"/>
    </xf>
    <xf numFmtId="0" fontId="181" fillId="0" borderId="165" xfId="59" applyFont="1" applyFill="1" applyBorder="1"/>
    <xf numFmtId="3" fontId="83" fillId="0" borderId="0" xfId="7223" applyNumberFormat="1" applyFill="1"/>
    <xf numFmtId="3" fontId="83" fillId="0" borderId="0" xfId="7223" applyNumberFormat="1" applyFill="1" applyAlignment="1">
      <alignment horizontal="center"/>
    </xf>
    <xf numFmtId="0" fontId="6" fillId="0" borderId="0" xfId="7223" applyFont="1" applyFill="1"/>
    <xf numFmtId="0" fontId="6" fillId="0" borderId="0" xfId="7223" applyFont="1"/>
    <xf numFmtId="0" fontId="179" fillId="19" borderId="165" xfId="7278" applyFont="1" applyFill="1" applyBorder="1" applyAlignment="1">
      <alignment horizontal="center"/>
    </xf>
    <xf numFmtId="0" fontId="6" fillId="0" borderId="0" xfId="7279"/>
    <xf numFmtId="0" fontId="6" fillId="0" borderId="0" xfId="7279" applyAlignment="1">
      <alignment horizontal="center"/>
    </xf>
    <xf numFmtId="0" fontId="184" fillId="0" borderId="0" xfId="7279" applyFont="1" applyBorder="1" applyAlignment="1">
      <alignment horizontal="center"/>
    </xf>
    <xf numFmtId="0" fontId="184" fillId="0" borderId="31" xfId="7279" applyFont="1" applyBorder="1" applyAlignment="1">
      <alignment horizontal="center"/>
    </xf>
    <xf numFmtId="0" fontId="184" fillId="0" borderId="32" xfId="7279" applyFont="1" applyBorder="1" applyAlignment="1">
      <alignment horizontal="center"/>
    </xf>
    <xf numFmtId="0" fontId="184" fillId="0" borderId="34" xfId="7279" applyFont="1" applyBorder="1" applyAlignment="1">
      <alignment horizontal="center"/>
    </xf>
    <xf numFmtId="0" fontId="217" fillId="37" borderId="34" xfId="7279" applyFont="1" applyFill="1" applyBorder="1" applyAlignment="1">
      <alignment horizontal="center" vertical="center"/>
    </xf>
    <xf numFmtId="0" fontId="6" fillId="0" borderId="72" xfId="7279" applyBorder="1"/>
    <xf numFmtId="0" fontId="184" fillId="0" borderId="73" xfId="7279" applyFont="1" applyBorder="1"/>
    <xf numFmtId="0" fontId="6" fillId="0" borderId="67" xfId="7279" applyFill="1" applyBorder="1" applyAlignment="1">
      <alignment horizontal="center"/>
    </xf>
    <xf numFmtId="0" fontId="6" fillId="0" borderId="72" xfId="7279" applyFill="1" applyBorder="1" applyAlignment="1">
      <alignment horizontal="center"/>
    </xf>
    <xf numFmtId="0" fontId="184" fillId="0" borderId="73" xfId="7279" applyFont="1" applyFill="1" applyBorder="1" applyAlignment="1">
      <alignment horizontal="center"/>
    </xf>
    <xf numFmtId="9" fontId="184" fillId="0" borderId="73" xfId="7280" applyFont="1" applyBorder="1" applyAlignment="1">
      <alignment horizontal="center"/>
    </xf>
    <xf numFmtId="0" fontId="6" fillId="0" borderId="165" xfId="7279" applyBorder="1"/>
    <xf numFmtId="0" fontId="184" fillId="0" borderId="163" xfId="7279" applyFont="1" applyBorder="1"/>
    <xf numFmtId="0" fontId="6" fillId="0" borderId="47" xfId="7279" applyFill="1" applyBorder="1" applyAlignment="1">
      <alignment horizontal="center"/>
    </xf>
    <xf numFmtId="0" fontId="6" fillId="0" borderId="165" xfId="7279" applyFill="1" applyBorder="1" applyAlignment="1">
      <alignment horizontal="center"/>
    </xf>
    <xf numFmtId="0" fontId="184" fillId="0" borderId="163" xfId="7279" applyFont="1" applyFill="1" applyBorder="1" applyAlignment="1">
      <alignment horizontal="center"/>
    </xf>
    <xf numFmtId="9" fontId="184" fillId="26" borderId="163" xfId="7280" applyFont="1" applyFill="1" applyBorder="1" applyAlignment="1">
      <alignment horizontal="center"/>
    </xf>
    <xf numFmtId="0" fontId="6" fillId="0" borderId="146" xfId="7279" applyBorder="1"/>
    <xf numFmtId="0" fontId="184" fillId="0" borderId="148" xfId="7279" applyFont="1" applyBorder="1"/>
    <xf numFmtId="0" fontId="6" fillId="0" borderId="162" xfId="7279" applyFill="1" applyBorder="1" applyAlignment="1">
      <alignment horizontal="center"/>
    </xf>
    <xf numFmtId="0" fontId="6" fillId="0" borderId="141" xfId="7279" applyFill="1" applyBorder="1" applyAlignment="1">
      <alignment horizontal="center"/>
    </xf>
    <xf numFmtId="0" fontId="184" fillId="0" borderId="144" xfId="7279" applyFont="1" applyFill="1" applyBorder="1" applyAlignment="1">
      <alignment horizontal="center"/>
    </xf>
    <xf numFmtId="9" fontId="184" fillId="25" borderId="144" xfId="7280" applyFont="1" applyFill="1" applyBorder="1" applyAlignment="1">
      <alignment horizontal="center"/>
    </xf>
    <xf numFmtId="0" fontId="6" fillId="19" borderId="26" xfId="7279" applyFill="1" applyBorder="1" applyAlignment="1">
      <alignment horizontal="center"/>
    </xf>
    <xf numFmtId="0" fontId="6" fillId="19" borderId="27" xfId="7279" applyFill="1" applyBorder="1" applyAlignment="1">
      <alignment horizontal="center"/>
    </xf>
    <xf numFmtId="0" fontId="184" fillId="19" borderId="28" xfId="7279" applyFont="1" applyFill="1" applyBorder="1" applyAlignment="1">
      <alignment horizontal="center"/>
    </xf>
    <xf numFmtId="9" fontId="184" fillId="19" borderId="29" xfId="7280" applyFont="1" applyFill="1" applyBorder="1" applyAlignment="1">
      <alignment horizontal="center"/>
    </xf>
    <xf numFmtId="0" fontId="6" fillId="0" borderId="0" xfId="7279" applyFill="1"/>
    <xf numFmtId="9" fontId="184" fillId="25" borderId="73" xfId="7280" applyFont="1" applyFill="1" applyBorder="1" applyAlignment="1">
      <alignment horizontal="center"/>
    </xf>
    <xf numFmtId="0" fontId="6" fillId="0" borderId="0" xfId="7279" applyFill="1" applyBorder="1" applyAlignment="1">
      <alignment horizontal="center"/>
    </xf>
    <xf numFmtId="0" fontId="6" fillId="0" borderId="82" xfId="7279" applyBorder="1" applyAlignment="1">
      <alignment horizontal="center"/>
    </xf>
    <xf numFmtId="0" fontId="6" fillId="0" borderId="77" xfId="7279" applyBorder="1" applyAlignment="1">
      <alignment horizontal="center"/>
    </xf>
    <xf numFmtId="0" fontId="6" fillId="0" borderId="78" xfId="7279" applyBorder="1" applyAlignment="1">
      <alignment horizontal="center"/>
    </xf>
    <xf numFmtId="9" fontId="184" fillId="0" borderId="144" xfId="7280" applyFont="1" applyBorder="1" applyAlignment="1">
      <alignment horizontal="center"/>
    </xf>
    <xf numFmtId="0" fontId="184" fillId="0" borderId="112" xfId="7279" applyFont="1" applyBorder="1"/>
    <xf numFmtId="9" fontId="0" fillId="0" borderId="67" xfId="7280" applyFont="1" applyBorder="1"/>
    <xf numFmtId="9" fontId="0" fillId="0" borderId="72" xfId="7280" applyFont="1" applyBorder="1"/>
    <xf numFmtId="9" fontId="0" fillId="0" borderId="72" xfId="7280" applyFont="1" applyFill="1" applyBorder="1"/>
    <xf numFmtId="9" fontId="0" fillId="0" borderId="73" xfId="7280" applyFont="1" applyFill="1" applyBorder="1"/>
    <xf numFmtId="0" fontId="184" fillId="0" borderId="138" xfId="7279" applyFont="1" applyBorder="1"/>
    <xf numFmtId="9" fontId="0" fillId="0" borderId="47" xfId="7280" applyFont="1" applyBorder="1"/>
    <xf numFmtId="9" fontId="0" fillId="0" borderId="165" xfId="7280" applyFont="1" applyBorder="1"/>
    <xf numFmtId="9" fontId="0" fillId="0" borderId="163" xfId="7280" applyFont="1" applyBorder="1"/>
    <xf numFmtId="9" fontId="0" fillId="0" borderId="165" xfId="7280" applyFont="1" applyFill="1" applyBorder="1"/>
    <xf numFmtId="9" fontId="0" fillId="0" borderId="163" xfId="7280" applyFont="1" applyFill="1" applyBorder="1"/>
    <xf numFmtId="0" fontId="184" fillId="0" borderId="109" xfId="7279" applyFont="1" applyFill="1" applyBorder="1"/>
    <xf numFmtId="0" fontId="6" fillId="0" borderId="145" xfId="7279" applyBorder="1"/>
    <xf numFmtId="9" fontId="6" fillId="0" borderId="146" xfId="7279" applyNumberFormat="1" applyBorder="1"/>
    <xf numFmtId="9" fontId="0" fillId="0" borderId="148" xfId="7280" applyFont="1" applyFill="1" applyBorder="1"/>
    <xf numFmtId="9" fontId="184" fillId="0" borderId="163" xfId="7280" applyFont="1" applyBorder="1" applyAlignment="1">
      <alignment horizontal="center"/>
    </xf>
    <xf numFmtId="9" fontId="184" fillId="26" borderId="144" xfId="7280" applyFont="1" applyFill="1" applyBorder="1" applyAlignment="1">
      <alignment horizontal="center"/>
    </xf>
    <xf numFmtId="0" fontId="6" fillId="0" borderId="146" xfId="7279" applyFill="1" applyBorder="1"/>
    <xf numFmtId="0" fontId="184" fillId="0" borderId="148" xfId="7279" applyFont="1" applyFill="1" applyBorder="1"/>
    <xf numFmtId="0" fontId="6" fillId="0" borderId="145" xfId="7279" applyFill="1" applyBorder="1" applyAlignment="1">
      <alignment horizontal="center"/>
    </xf>
    <xf numFmtId="9" fontId="184" fillId="25" borderId="148" xfId="7280" applyFont="1" applyFill="1" applyBorder="1" applyAlignment="1">
      <alignment horizontal="center"/>
    </xf>
    <xf numFmtId="0" fontId="6" fillId="19" borderId="31" xfId="7279" applyFill="1" applyBorder="1" applyAlignment="1">
      <alignment horizontal="center"/>
    </xf>
    <xf numFmtId="0" fontId="6" fillId="19" borderId="32" xfId="7279" applyFill="1" applyBorder="1" applyAlignment="1">
      <alignment horizontal="center"/>
    </xf>
    <xf numFmtId="0" fontId="184" fillId="19" borderId="34" xfId="7279" applyFont="1" applyFill="1" applyBorder="1" applyAlignment="1">
      <alignment horizontal="center"/>
    </xf>
    <xf numFmtId="0" fontId="184" fillId="0" borderId="33" xfId="7279" applyFont="1" applyBorder="1" applyAlignment="1">
      <alignment horizontal="center"/>
    </xf>
    <xf numFmtId="0" fontId="184" fillId="0" borderId="69" xfId="7279" applyFont="1" applyBorder="1"/>
    <xf numFmtId="0" fontId="184" fillId="0" borderId="166" xfId="7279" applyFont="1" applyFill="1" applyBorder="1" applyAlignment="1">
      <alignment horizontal="center"/>
    </xf>
    <xf numFmtId="9" fontId="184" fillId="0" borderId="60" xfId="7280" applyFont="1" applyBorder="1" applyAlignment="1">
      <alignment horizontal="center"/>
    </xf>
    <xf numFmtId="0" fontId="184" fillId="0" borderId="166" xfId="7279" applyFont="1" applyBorder="1"/>
    <xf numFmtId="9" fontId="184" fillId="0" borderId="80" xfId="7280" applyFont="1" applyBorder="1" applyAlignment="1">
      <alignment horizontal="center"/>
    </xf>
    <xf numFmtId="0" fontId="184" fillId="19" borderId="29" xfId="7279" applyFont="1" applyFill="1" applyBorder="1" applyAlignment="1">
      <alignment horizontal="center"/>
    </xf>
    <xf numFmtId="0" fontId="6" fillId="19" borderId="39" xfId="7279" applyFill="1" applyBorder="1" applyAlignment="1">
      <alignment horizontal="center"/>
    </xf>
    <xf numFmtId="9" fontId="184" fillId="19" borderId="42" xfId="7280" applyFont="1" applyFill="1" applyBorder="1" applyAlignment="1">
      <alignment horizontal="center"/>
    </xf>
    <xf numFmtId="9" fontId="184" fillId="25" borderId="60" xfId="7280" applyFont="1" applyFill="1" applyBorder="1" applyAlignment="1">
      <alignment horizontal="center"/>
    </xf>
    <xf numFmtId="9" fontId="184" fillId="26" borderId="153" xfId="7280" applyFont="1" applyFill="1" applyBorder="1" applyAlignment="1">
      <alignment horizontal="center"/>
    </xf>
    <xf numFmtId="9" fontId="184" fillId="0" borderId="153" xfId="7280" applyFont="1" applyFill="1" applyBorder="1" applyAlignment="1">
      <alignment horizontal="center"/>
    </xf>
    <xf numFmtId="0" fontId="184" fillId="0" borderId="147" xfId="7279" applyFont="1" applyFill="1" applyBorder="1"/>
    <xf numFmtId="0" fontId="6" fillId="0" borderId="146" xfId="7279" applyFill="1" applyBorder="1" applyAlignment="1">
      <alignment horizontal="center"/>
    </xf>
    <xf numFmtId="0" fontId="184" fillId="0" borderId="147" xfId="7279" applyFont="1" applyFill="1" applyBorder="1" applyAlignment="1">
      <alignment horizontal="center"/>
    </xf>
    <xf numFmtId="9" fontId="184" fillId="0" borderId="168" xfId="7280" applyFont="1" applyFill="1" applyBorder="1" applyAlignment="1">
      <alignment horizontal="center"/>
    </xf>
    <xf numFmtId="0" fontId="6" fillId="19" borderId="36" xfId="7279" applyFill="1" applyBorder="1" applyAlignment="1">
      <alignment horizontal="center"/>
    </xf>
    <xf numFmtId="0" fontId="6" fillId="19" borderId="13" xfId="7279" applyFill="1" applyBorder="1" applyAlignment="1">
      <alignment horizontal="center"/>
    </xf>
    <xf numFmtId="0" fontId="184" fillId="19" borderId="37" xfId="7279" applyFont="1" applyFill="1" applyBorder="1" applyAlignment="1">
      <alignment horizontal="center"/>
    </xf>
    <xf numFmtId="0" fontId="184" fillId="0" borderId="26" xfId="7279" applyFont="1" applyBorder="1" applyAlignment="1">
      <alignment horizontal="center"/>
    </xf>
    <xf numFmtId="0" fontId="184" fillId="0" borderId="27" xfId="7279" applyFont="1" applyBorder="1" applyAlignment="1">
      <alignment horizontal="center"/>
    </xf>
    <xf numFmtId="0" fontId="184" fillId="0" borderId="29" xfId="7279" applyFont="1" applyBorder="1" applyAlignment="1">
      <alignment horizontal="center"/>
    </xf>
    <xf numFmtId="0" fontId="6" fillId="0" borderId="0" xfId="7279" applyBorder="1"/>
    <xf numFmtId="0" fontId="184" fillId="0" borderId="0" xfId="7279" applyFont="1" applyBorder="1" applyAlignment="1">
      <alignment horizontal="center" vertical="center"/>
    </xf>
    <xf numFmtId="17" fontId="217" fillId="37" borderId="25" xfId="7279" applyNumberFormat="1" applyFont="1" applyFill="1" applyBorder="1" applyAlignment="1">
      <alignment horizontal="center"/>
    </xf>
    <xf numFmtId="0" fontId="217" fillId="37" borderId="94" xfId="7279" applyFont="1" applyFill="1" applyBorder="1" applyAlignment="1">
      <alignment horizontal="center"/>
    </xf>
    <xf numFmtId="0" fontId="217" fillId="37" borderId="28" xfId="7279" applyFont="1" applyFill="1" applyBorder="1" applyAlignment="1">
      <alignment horizontal="center"/>
    </xf>
    <xf numFmtId="0" fontId="217" fillId="37" borderId="26" xfId="7279" applyFont="1" applyFill="1" applyBorder="1" applyAlignment="1">
      <alignment horizontal="center"/>
    </xf>
    <xf numFmtId="0" fontId="217" fillId="37" borderId="27" xfId="7279" applyFont="1" applyFill="1" applyBorder="1" applyAlignment="1">
      <alignment horizontal="center"/>
    </xf>
    <xf numFmtId="0" fontId="217" fillId="37" borderId="29" xfId="7279" applyFont="1" applyFill="1" applyBorder="1" applyAlignment="1">
      <alignment horizontal="center"/>
    </xf>
    <xf numFmtId="0" fontId="217" fillId="37" borderId="29" xfId="7279" applyFont="1" applyFill="1" applyBorder="1" applyAlignment="1">
      <alignment horizontal="center" vertical="center"/>
    </xf>
    <xf numFmtId="0" fontId="217" fillId="37" borderId="87" xfId="7279" applyFont="1" applyFill="1" applyBorder="1" applyAlignment="1">
      <alignment horizontal="center"/>
    </xf>
    <xf numFmtId="0" fontId="217" fillId="37" borderId="31" xfId="7279" applyFont="1" applyFill="1" applyBorder="1" applyAlignment="1">
      <alignment horizontal="center"/>
    </xf>
    <xf numFmtId="0" fontId="217" fillId="37" borderId="34" xfId="7279" applyFont="1" applyFill="1" applyBorder="1" applyAlignment="1">
      <alignment horizontal="center"/>
    </xf>
    <xf numFmtId="0" fontId="217" fillId="37" borderId="93" xfId="7279" applyFont="1" applyFill="1" applyBorder="1" applyAlignment="1">
      <alignment horizontal="center"/>
    </xf>
    <xf numFmtId="0" fontId="217" fillId="37" borderId="33" xfId="7279" applyFont="1" applyFill="1" applyBorder="1" applyAlignment="1">
      <alignment horizontal="center"/>
    </xf>
    <xf numFmtId="0" fontId="6" fillId="0" borderId="14" xfId="7279" applyBorder="1"/>
    <xf numFmtId="0" fontId="184" fillId="0" borderId="12" xfId="7279" applyFont="1" applyBorder="1" applyAlignment="1">
      <alignment horizontal="left"/>
    </xf>
    <xf numFmtId="0" fontId="6" fillId="0" borderId="70" xfId="7279" applyBorder="1" applyAlignment="1">
      <alignment horizontal="center"/>
    </xf>
    <xf numFmtId="0" fontId="6" fillId="0" borderId="15" xfId="7279" applyBorder="1" applyAlignment="1">
      <alignment horizontal="center"/>
    </xf>
    <xf numFmtId="0" fontId="6" fillId="0" borderId="89" xfId="7279" applyFont="1" applyFill="1" applyBorder="1" applyAlignment="1">
      <alignment horizontal="center"/>
    </xf>
    <xf numFmtId="0" fontId="6" fillId="0" borderId="89" xfId="7279" applyFont="1" applyBorder="1" applyAlignment="1">
      <alignment horizontal="center"/>
    </xf>
    <xf numFmtId="0" fontId="6" fillId="0" borderId="14" xfId="7279" applyBorder="1" applyAlignment="1">
      <alignment horizontal="center"/>
    </xf>
    <xf numFmtId="9" fontId="184" fillId="0" borderId="89" xfId="7280" applyFont="1" applyFill="1" applyBorder="1" applyAlignment="1">
      <alignment horizontal="center"/>
    </xf>
    <xf numFmtId="0" fontId="6" fillId="0" borderId="112" xfId="7279" applyBorder="1"/>
    <xf numFmtId="0" fontId="6" fillId="0" borderId="67" xfId="7279" applyBorder="1" applyAlignment="1">
      <alignment horizontal="center" vertical="center"/>
    </xf>
    <xf numFmtId="0" fontId="6" fillId="0" borderId="73" xfId="7279" applyBorder="1" applyAlignment="1">
      <alignment horizontal="center" vertical="center"/>
    </xf>
    <xf numFmtId="0" fontId="6" fillId="0" borderId="67" xfId="7279" applyBorder="1" applyAlignment="1">
      <alignment horizontal="center"/>
    </xf>
    <xf numFmtId="0" fontId="6" fillId="0" borderId="73" xfId="7279" applyBorder="1" applyAlignment="1">
      <alignment horizontal="center"/>
    </xf>
    <xf numFmtId="9" fontId="184" fillId="19" borderId="67" xfId="7280" applyFont="1" applyFill="1" applyBorder="1" applyAlignment="1">
      <alignment horizontal="center"/>
    </xf>
    <xf numFmtId="9" fontId="184" fillId="19" borderId="73" xfId="7280" applyFont="1" applyFill="1" applyBorder="1" applyAlignment="1">
      <alignment horizontal="center"/>
    </xf>
    <xf numFmtId="0" fontId="6" fillId="0" borderId="167" xfId="7279" applyBorder="1"/>
    <xf numFmtId="0" fontId="184" fillId="0" borderId="166" xfId="7279" applyFont="1" applyBorder="1" applyAlignment="1">
      <alignment horizontal="left"/>
    </xf>
    <xf numFmtId="0" fontId="6" fillId="0" borderId="47" xfId="7279" applyBorder="1" applyAlignment="1">
      <alignment horizontal="center"/>
    </xf>
    <xf numFmtId="0" fontId="6" fillId="0" borderId="165" xfId="7279" applyBorder="1" applyAlignment="1">
      <alignment horizontal="center"/>
    </xf>
    <xf numFmtId="0" fontId="6" fillId="0" borderId="163" xfId="7279" applyFont="1" applyFill="1" applyBorder="1" applyAlignment="1">
      <alignment horizontal="center"/>
    </xf>
    <xf numFmtId="0" fontId="6" fillId="0" borderId="163" xfId="7279" applyFont="1" applyBorder="1" applyAlignment="1">
      <alignment horizontal="center"/>
    </xf>
    <xf numFmtId="0" fontId="6" fillId="0" borderId="167" xfId="7279" applyBorder="1" applyAlignment="1">
      <alignment horizontal="center"/>
    </xf>
    <xf numFmtId="0" fontId="6" fillId="0" borderId="138" xfId="7279" applyBorder="1"/>
    <xf numFmtId="0" fontId="6" fillId="0" borderId="47" xfId="7279" applyBorder="1" applyAlignment="1">
      <alignment horizontal="center" vertical="center"/>
    </xf>
    <xf numFmtId="0" fontId="6" fillId="0" borderId="163" xfId="7279" applyBorder="1" applyAlignment="1">
      <alignment horizontal="center" vertical="center"/>
    </xf>
    <xf numFmtId="0" fontId="6" fillId="0" borderId="163" xfId="7279" applyBorder="1" applyAlignment="1">
      <alignment horizontal="center"/>
    </xf>
    <xf numFmtId="9" fontId="184" fillId="19" borderId="47" xfId="7280" applyFont="1" applyFill="1" applyBorder="1" applyAlignment="1">
      <alignment horizontal="center"/>
    </xf>
    <xf numFmtId="9" fontId="184" fillId="19" borderId="163" xfId="7280" applyFont="1" applyFill="1" applyBorder="1" applyAlignment="1">
      <alignment horizontal="center"/>
    </xf>
    <xf numFmtId="0" fontId="6" fillId="0" borderId="143" xfId="7279" applyBorder="1"/>
    <xf numFmtId="0" fontId="184" fillId="0" borderId="150" xfId="7279" applyFont="1" applyBorder="1" applyAlignment="1">
      <alignment horizontal="left"/>
    </xf>
    <xf numFmtId="0" fontId="6" fillId="0" borderId="162" xfId="7279" applyBorder="1" applyAlignment="1">
      <alignment horizontal="center"/>
    </xf>
    <xf numFmtId="0" fontId="6" fillId="0" borderId="141" xfId="7279" applyBorder="1" applyAlignment="1">
      <alignment horizontal="center"/>
    </xf>
    <xf numFmtId="0" fontId="6" fillId="0" borderId="144" xfId="7279" applyFont="1" applyFill="1" applyBorder="1" applyAlignment="1">
      <alignment horizontal="center"/>
    </xf>
    <xf numFmtId="0" fontId="6" fillId="0" borderId="144" xfId="7279" applyFont="1" applyBorder="1" applyAlignment="1">
      <alignment horizontal="center"/>
    </xf>
    <xf numFmtId="0" fontId="6" fillId="0" borderId="143" xfId="7279" applyBorder="1" applyAlignment="1">
      <alignment horizontal="center"/>
    </xf>
    <xf numFmtId="9" fontId="184" fillId="0" borderId="144" xfId="7280" applyFont="1" applyFill="1" applyBorder="1" applyAlignment="1">
      <alignment horizontal="center"/>
    </xf>
    <xf numFmtId="0" fontId="6" fillId="19" borderId="94" xfId="7279" applyFill="1" applyBorder="1" applyAlignment="1">
      <alignment horizontal="center"/>
    </xf>
    <xf numFmtId="0" fontId="6" fillId="0" borderId="109" xfId="7279" applyFill="1" applyBorder="1"/>
    <xf numFmtId="0" fontId="6" fillId="0" borderId="145" xfId="7279" applyBorder="1" applyAlignment="1">
      <alignment horizontal="center" vertical="center"/>
    </xf>
    <xf numFmtId="0" fontId="6" fillId="0" borderId="148" xfId="7279" applyBorder="1" applyAlignment="1">
      <alignment horizontal="center" vertical="center"/>
    </xf>
    <xf numFmtId="0" fontId="6" fillId="0" borderId="148" xfId="7279" applyBorder="1"/>
    <xf numFmtId="9" fontId="184" fillId="19" borderId="145" xfId="7280" applyFont="1" applyFill="1" applyBorder="1" applyAlignment="1">
      <alignment horizontal="center"/>
    </xf>
    <xf numFmtId="9" fontId="184" fillId="19" borderId="148" xfId="7280" applyFont="1" applyFill="1" applyBorder="1" applyAlignment="1">
      <alignment horizontal="center"/>
    </xf>
    <xf numFmtId="0" fontId="6" fillId="0" borderId="68" xfId="7279" applyBorder="1"/>
    <xf numFmtId="0" fontId="184" fillId="0" borderId="69" xfId="7279" applyFont="1" applyBorder="1" applyAlignment="1">
      <alignment horizontal="left"/>
    </xf>
    <xf numFmtId="0" fontId="6" fillId="0" borderId="72" xfId="7279" applyBorder="1" applyAlignment="1">
      <alignment horizontal="center"/>
    </xf>
    <xf numFmtId="0" fontId="6" fillId="0" borderId="68" xfId="7279" applyBorder="1" applyAlignment="1">
      <alignment horizontal="center"/>
    </xf>
    <xf numFmtId="9" fontId="184" fillId="0" borderId="73" xfId="7280" applyFont="1" applyFill="1" applyBorder="1" applyAlignment="1">
      <alignment horizontal="center"/>
    </xf>
    <xf numFmtId="0" fontId="217" fillId="37" borderId="165" xfId="7279" applyFont="1" applyFill="1" applyBorder="1" applyAlignment="1">
      <alignment horizontal="center"/>
    </xf>
    <xf numFmtId="0" fontId="6" fillId="0" borderId="144" xfId="7279" applyBorder="1" applyAlignment="1">
      <alignment horizontal="center"/>
    </xf>
    <xf numFmtId="9" fontId="184" fillId="0" borderId="165" xfId="7279" applyNumberFormat="1" applyFont="1" applyBorder="1"/>
    <xf numFmtId="0" fontId="6" fillId="0" borderId="67" xfId="7279" applyBorder="1"/>
    <xf numFmtId="0" fontId="6" fillId="0" borderId="69" xfId="7279" applyBorder="1" applyAlignment="1">
      <alignment horizontal="center"/>
    </xf>
    <xf numFmtId="0" fontId="6" fillId="0" borderId="47" xfId="7279" applyBorder="1"/>
    <xf numFmtId="0" fontId="6" fillId="0" borderId="166" xfId="7279" applyBorder="1" applyAlignment="1">
      <alignment horizontal="center"/>
    </xf>
    <xf numFmtId="9" fontId="6" fillId="0" borderId="163" xfId="7280" applyFont="1" applyFill="1" applyBorder="1" applyAlignment="1">
      <alignment horizontal="center"/>
    </xf>
    <xf numFmtId="0" fontId="6" fillId="0" borderId="165" xfId="7279" applyFill="1" applyBorder="1"/>
    <xf numFmtId="0" fontId="184" fillId="0" borderId="144" xfId="7279" applyFont="1" applyFill="1" applyBorder="1"/>
    <xf numFmtId="0" fontId="6" fillId="0" borderId="150" xfId="7279" applyBorder="1" applyAlignment="1">
      <alignment horizontal="center"/>
    </xf>
    <xf numFmtId="9" fontId="6" fillId="0" borderId="144" xfId="7280" applyFont="1" applyFill="1" applyBorder="1" applyAlignment="1">
      <alignment horizontal="center"/>
    </xf>
    <xf numFmtId="10" fontId="6" fillId="0" borderId="0" xfId="7279" applyNumberFormat="1"/>
    <xf numFmtId="9" fontId="0" fillId="0" borderId="0" xfId="7280" applyFont="1"/>
    <xf numFmtId="0" fontId="6" fillId="0" borderId="145" xfId="7279" applyBorder="1" applyAlignment="1">
      <alignment horizontal="center"/>
    </xf>
    <xf numFmtId="0" fontId="6" fillId="0" borderId="146" xfId="7279" applyBorder="1" applyAlignment="1">
      <alignment horizontal="center"/>
    </xf>
    <xf numFmtId="0" fontId="6" fillId="0" borderId="147" xfId="7279" applyBorder="1" applyAlignment="1">
      <alignment horizontal="center"/>
    </xf>
    <xf numFmtId="0" fontId="6" fillId="0" borderId="148" xfId="7279" applyBorder="1" applyAlignment="1">
      <alignment horizontal="center"/>
    </xf>
    <xf numFmtId="0" fontId="6" fillId="0" borderId="151" xfId="7279" applyBorder="1" applyAlignment="1">
      <alignment horizontal="center"/>
    </xf>
    <xf numFmtId="9" fontId="184" fillId="0" borderId="148" xfId="7279" applyNumberFormat="1" applyFont="1" applyBorder="1" applyAlignment="1">
      <alignment horizontal="center"/>
    </xf>
    <xf numFmtId="0" fontId="6" fillId="19" borderId="36" xfId="7279" applyFill="1" applyBorder="1" applyAlignment="1">
      <alignment horizontal="center" vertical="center"/>
    </xf>
    <xf numFmtId="0" fontId="6" fillId="19" borderId="13" xfId="7279" applyFill="1" applyBorder="1" applyAlignment="1">
      <alignment horizontal="center" vertical="center"/>
    </xf>
    <xf numFmtId="0" fontId="184" fillId="19" borderId="37" xfId="7279" applyFont="1" applyFill="1" applyBorder="1" applyAlignment="1">
      <alignment horizontal="center" vertical="center"/>
    </xf>
    <xf numFmtId="0" fontId="6" fillId="0" borderId="73" xfId="7279" applyFill="1" applyBorder="1" applyAlignment="1">
      <alignment horizontal="center"/>
    </xf>
    <xf numFmtId="0" fontId="6" fillId="0" borderId="14" xfId="7279" applyFill="1" applyBorder="1" applyAlignment="1">
      <alignment horizontal="center"/>
    </xf>
    <xf numFmtId="9" fontId="184" fillId="0" borderId="62" xfId="7280" applyFont="1" applyFill="1" applyBorder="1" applyAlignment="1">
      <alignment horizontal="center"/>
    </xf>
    <xf numFmtId="0" fontId="6" fillId="0" borderId="163" xfId="7279" applyFill="1" applyBorder="1" applyAlignment="1">
      <alignment horizontal="center"/>
    </xf>
    <xf numFmtId="0" fontId="6" fillId="0" borderId="167" xfId="7279" applyFill="1" applyBorder="1" applyAlignment="1">
      <alignment horizontal="center"/>
    </xf>
    <xf numFmtId="9" fontId="184" fillId="0" borderId="153" xfId="7280" applyFont="1" applyBorder="1" applyAlignment="1">
      <alignment horizontal="center"/>
    </xf>
    <xf numFmtId="0" fontId="184" fillId="0" borderId="150" xfId="7279" applyFont="1" applyFill="1" applyBorder="1"/>
    <xf numFmtId="0" fontId="6" fillId="0" borderId="148" xfId="7279" applyFill="1" applyBorder="1" applyAlignment="1">
      <alignment horizontal="center"/>
    </xf>
    <xf numFmtId="0" fontId="6" fillId="0" borderId="143" xfId="7279" applyFill="1" applyBorder="1" applyAlignment="1">
      <alignment horizontal="center"/>
    </xf>
    <xf numFmtId="9" fontId="184" fillId="26" borderId="168" xfId="7280" applyFont="1" applyFill="1" applyBorder="1" applyAlignment="1">
      <alignment horizontal="center"/>
    </xf>
    <xf numFmtId="0" fontId="6" fillId="19" borderId="39" xfId="7279" applyFill="1" applyBorder="1" applyAlignment="1">
      <alignment horizontal="center" vertical="center"/>
    </xf>
    <xf numFmtId="0" fontId="6" fillId="19" borderId="40" xfId="7279" applyFill="1" applyBorder="1" applyAlignment="1">
      <alignment horizontal="center" vertical="center"/>
    </xf>
    <xf numFmtId="0" fontId="184" fillId="19" borderId="42" xfId="7279" applyFont="1" applyFill="1" applyBorder="1" applyAlignment="1">
      <alignment horizontal="center" vertical="center"/>
    </xf>
    <xf numFmtId="0" fontId="184" fillId="19" borderId="41" xfId="7279" applyFont="1" applyFill="1" applyBorder="1" applyAlignment="1">
      <alignment horizontal="center" vertical="center"/>
    </xf>
    <xf numFmtId="9" fontId="184" fillId="19" borderId="78" xfId="7280" applyFont="1" applyFill="1" applyBorder="1" applyAlignment="1">
      <alignment horizontal="center"/>
    </xf>
    <xf numFmtId="0" fontId="241" fillId="0" borderId="0" xfId="7279" applyFont="1"/>
    <xf numFmtId="0" fontId="284" fillId="37" borderId="165" xfId="7279" applyFont="1" applyFill="1" applyBorder="1" applyAlignment="1">
      <alignment horizontal="center"/>
    </xf>
    <xf numFmtId="0" fontId="284" fillId="37" borderId="165" xfId="7279" applyFont="1" applyFill="1" applyBorder="1"/>
    <xf numFmtId="0" fontId="284" fillId="37" borderId="165" xfId="7279" applyFont="1" applyFill="1" applyBorder="1" applyAlignment="1">
      <alignment horizontal="center" vertical="center"/>
    </xf>
    <xf numFmtId="0" fontId="205" fillId="0" borderId="0" xfId="7279" applyFont="1"/>
    <xf numFmtId="0" fontId="184" fillId="0" borderId="165" xfId="7279" applyFont="1" applyBorder="1"/>
    <xf numFmtId="0" fontId="6" fillId="0" borderId="165" xfId="7279" applyFont="1" applyBorder="1"/>
    <xf numFmtId="0" fontId="184" fillId="42" borderId="165" xfId="7279" applyFont="1" applyFill="1" applyBorder="1"/>
    <xf numFmtId="0" fontId="184" fillId="0" borderId="165" xfId="7279" applyFont="1" applyFill="1" applyBorder="1"/>
    <xf numFmtId="0" fontId="184" fillId="19" borderId="165" xfId="7279" applyFont="1" applyFill="1" applyBorder="1"/>
    <xf numFmtId="9" fontId="184" fillId="42" borderId="165" xfId="7280" applyNumberFormat="1" applyFont="1" applyFill="1" applyBorder="1" applyAlignment="1">
      <alignment horizontal="center" vertical="center"/>
    </xf>
    <xf numFmtId="0" fontId="6" fillId="0" borderId="165" xfId="7279" applyFont="1" applyFill="1" applyBorder="1"/>
    <xf numFmtId="9" fontId="184" fillId="42" borderId="165" xfId="7280" applyFont="1" applyFill="1" applyBorder="1" applyAlignment="1">
      <alignment horizontal="center" vertical="center"/>
    </xf>
    <xf numFmtId="0" fontId="6" fillId="19" borderId="165" xfId="7279" applyFont="1" applyFill="1" applyBorder="1"/>
    <xf numFmtId="9" fontId="184" fillId="19" borderId="165" xfId="7280" applyFont="1" applyFill="1" applyBorder="1" applyAlignment="1">
      <alignment horizontal="center" vertical="center"/>
    </xf>
    <xf numFmtId="0" fontId="6" fillId="0" borderId="0" xfId="7279" applyFont="1"/>
    <xf numFmtId="0" fontId="6" fillId="0" borderId="0" xfId="7279" applyFont="1" applyAlignment="1">
      <alignment horizontal="center" vertical="center"/>
    </xf>
    <xf numFmtId="0" fontId="6" fillId="42" borderId="165" xfId="7279" applyFont="1" applyFill="1" applyBorder="1"/>
    <xf numFmtId="3" fontId="6" fillId="0" borderId="0" xfId="7279" applyNumberFormat="1"/>
    <xf numFmtId="0" fontId="6" fillId="0" borderId="165" xfId="7279" applyBorder="1" applyAlignment="1">
      <alignment horizontal="right"/>
    </xf>
    <xf numFmtId="9" fontId="184" fillId="0" borderId="165" xfId="7280" applyFont="1" applyBorder="1" applyAlignment="1">
      <alignment horizontal="center"/>
    </xf>
    <xf numFmtId="0" fontId="205" fillId="0" borderId="165" xfId="7279" applyFont="1" applyBorder="1" applyAlignment="1">
      <alignment horizontal="right"/>
    </xf>
    <xf numFmtId="0" fontId="205" fillId="0" borderId="165" xfId="7279" applyFont="1" applyBorder="1" applyAlignment="1">
      <alignment horizontal="center"/>
    </xf>
    <xf numFmtId="9" fontId="206" fillId="0" borderId="165" xfId="7280" applyFont="1" applyBorder="1" applyAlignment="1">
      <alignment horizontal="center"/>
    </xf>
    <xf numFmtId="9" fontId="180" fillId="42" borderId="165" xfId="7280" applyFont="1" applyFill="1" applyBorder="1" applyAlignment="1">
      <alignment horizontal="center" vertical="center"/>
    </xf>
    <xf numFmtId="0" fontId="6" fillId="0" borderId="165" xfId="7279" applyFill="1" applyBorder="1" applyAlignment="1">
      <alignment horizontal="right"/>
    </xf>
    <xf numFmtId="1" fontId="6" fillId="0" borderId="165" xfId="7279" applyNumberFormat="1" applyBorder="1" applyAlignment="1">
      <alignment horizontal="center"/>
    </xf>
    <xf numFmtId="9" fontId="184" fillId="42" borderId="165" xfId="7280" applyFont="1" applyFill="1" applyBorder="1" applyAlignment="1">
      <alignment horizontal="center"/>
    </xf>
    <xf numFmtId="9" fontId="184" fillId="19" borderId="165" xfId="7280" applyFont="1" applyFill="1" applyBorder="1" applyAlignment="1">
      <alignment horizontal="center"/>
    </xf>
    <xf numFmtId="0" fontId="217" fillId="37" borderId="165" xfId="7279" applyFont="1" applyFill="1" applyBorder="1"/>
    <xf numFmtId="0" fontId="217" fillId="37" borderId="165" xfId="7279" applyFont="1" applyFill="1" applyBorder="1" applyAlignment="1">
      <alignment horizontal="center" vertical="center"/>
    </xf>
    <xf numFmtId="0" fontId="184" fillId="19" borderId="165" xfId="7279" applyFont="1" applyFill="1" applyBorder="1" applyAlignment="1">
      <alignment horizontal="center"/>
    </xf>
    <xf numFmtId="0" fontId="0" fillId="0" borderId="165" xfId="0" applyBorder="1" applyAlignment="1">
      <alignment horizontal="center" vertical="center"/>
    </xf>
    <xf numFmtId="2" fontId="184" fillId="0" borderId="165" xfId="0" applyNumberFormat="1" applyFont="1" applyBorder="1" applyAlignment="1">
      <alignment horizontal="center" vertical="center"/>
    </xf>
    <xf numFmtId="2" fontId="0" fillId="0" borderId="165" xfId="0" applyNumberFormat="1" applyBorder="1" applyAlignment="1">
      <alignment horizontal="center"/>
    </xf>
    <xf numFmtId="0" fontId="0" fillId="19" borderId="165" xfId="0" applyFill="1" applyBorder="1" applyAlignment="1">
      <alignment horizontal="center" vertical="center"/>
    </xf>
    <xf numFmtId="2" fontId="184" fillId="19" borderId="165" xfId="0" applyNumberFormat="1" applyFont="1" applyFill="1" applyBorder="1" applyAlignment="1">
      <alignment horizontal="center" vertical="center"/>
    </xf>
    <xf numFmtId="1" fontId="0" fillId="0" borderId="165" xfId="0" applyNumberFormat="1" applyBorder="1" applyAlignment="1">
      <alignment horizontal="center"/>
    </xf>
    <xf numFmtId="2" fontId="184" fillId="0" borderId="165" xfId="0" applyNumberFormat="1" applyFont="1" applyBorder="1" applyAlignment="1">
      <alignment horizontal="center"/>
    </xf>
    <xf numFmtId="0" fontId="184" fillId="19" borderId="165" xfId="0" applyFont="1" applyFill="1" applyBorder="1" applyAlignment="1">
      <alignment horizontal="center"/>
    </xf>
    <xf numFmtId="2" fontId="184" fillId="19" borderId="165" xfId="0" applyNumberFormat="1" applyFont="1" applyFill="1" applyBorder="1" applyAlignment="1">
      <alignment horizontal="center"/>
    </xf>
    <xf numFmtId="0" fontId="0" fillId="19" borderId="165" xfId="0" applyFill="1" applyBorder="1" applyAlignment="1">
      <alignment horizontal="center"/>
    </xf>
    <xf numFmtId="0" fontId="241" fillId="0" borderId="165" xfId="4219" applyFont="1" applyFill="1" applyBorder="1" applyAlignment="1">
      <alignment horizontal="center"/>
    </xf>
    <xf numFmtId="0" fontId="5" fillId="0" borderId="165" xfId="59" applyFont="1" applyFill="1" applyBorder="1" applyAlignment="1">
      <alignment horizontal="centerContinuous" vertical="center" wrapText="1"/>
    </xf>
    <xf numFmtId="0" fontId="5" fillId="0" borderId="167" xfId="59" applyFont="1" applyFill="1" applyBorder="1" applyAlignment="1">
      <alignment vertical="center" wrapText="1"/>
    </xf>
    <xf numFmtId="3" fontId="5" fillId="0" borderId="165" xfId="59" applyNumberFormat="1" applyFont="1" applyFill="1" applyBorder="1" applyAlignment="1">
      <alignment horizontal="centerContinuous" vertical="center" wrapText="1"/>
    </xf>
    <xf numFmtId="1" fontId="217" fillId="37" borderId="165" xfId="45" applyNumberFormat="1" applyFont="1" applyFill="1" applyBorder="1" applyAlignment="1">
      <alignment horizontal="center" vertical="center" wrapText="1"/>
    </xf>
    <xf numFmtId="1" fontId="217" fillId="32" borderId="165" xfId="45" applyNumberFormat="1" applyFont="1" applyFill="1" applyBorder="1" applyAlignment="1">
      <alignment horizontal="center" vertical="center" wrapText="1"/>
    </xf>
    <xf numFmtId="0" fontId="217" fillId="32" borderId="165" xfId="59" applyFont="1" applyFill="1" applyBorder="1" applyAlignment="1">
      <alignment horizontal="center" vertical="center"/>
    </xf>
    <xf numFmtId="0" fontId="0" fillId="0" borderId="165" xfId="0" applyBorder="1" applyAlignment="1">
      <alignment horizontal="left" vertical="center" wrapText="1"/>
    </xf>
    <xf numFmtId="0" fontId="0" fillId="0" borderId="165" xfId="0" applyBorder="1" applyAlignment="1">
      <alignment horizontal="center" vertical="center" wrapText="1"/>
    </xf>
    <xf numFmtId="0" fontId="181" fillId="0" borderId="165" xfId="7216" applyFont="1" applyFill="1" applyBorder="1" applyAlignment="1">
      <alignment vertical="center" wrapText="1"/>
    </xf>
    <xf numFmtId="0" fontId="184" fillId="0" borderId="165" xfId="59" applyFont="1" applyFill="1" applyBorder="1" applyAlignment="1">
      <alignment horizontal="center" vertical="center"/>
    </xf>
    <xf numFmtId="0" fontId="285" fillId="32" borderId="165" xfId="0" applyFont="1" applyFill="1" applyBorder="1" applyAlignment="1">
      <alignment horizontal="center" vertical="center" wrapText="1"/>
    </xf>
    <xf numFmtId="0" fontId="217" fillId="32" borderId="165" xfId="0" applyFont="1" applyFill="1" applyBorder="1" applyAlignment="1">
      <alignment horizontal="center" vertical="center"/>
    </xf>
    <xf numFmtId="0" fontId="209" fillId="0" borderId="165" xfId="46" applyFont="1" applyFill="1" applyBorder="1" applyAlignment="1">
      <alignment horizontal="center" vertical="center"/>
    </xf>
    <xf numFmtId="4" fontId="180" fillId="0" borderId="165" xfId="0" applyNumberFormat="1" applyFont="1" applyFill="1" applyBorder="1" applyAlignment="1">
      <alignment horizontal="center"/>
    </xf>
    <xf numFmtId="4" fontId="180" fillId="33" borderId="165" xfId="0" applyNumberFormat="1" applyFont="1" applyFill="1" applyBorder="1" applyAlignment="1">
      <alignment horizontal="center"/>
    </xf>
    <xf numFmtId="4" fontId="180" fillId="0" borderId="165" xfId="59" applyNumberFormat="1" applyFont="1" applyFill="1" applyBorder="1" applyAlignment="1">
      <alignment horizontal="center" vertical="center"/>
    </xf>
    <xf numFmtId="4" fontId="180" fillId="19" borderId="165" xfId="0" applyNumberFormat="1" applyFont="1" applyFill="1" applyBorder="1" applyAlignment="1">
      <alignment horizontal="center"/>
    </xf>
    <xf numFmtId="0" fontId="180" fillId="0" borderId="165" xfId="7216" applyFont="1" applyFill="1" applyBorder="1" applyAlignment="1">
      <alignment horizontal="center" vertical="center" wrapText="1"/>
    </xf>
    <xf numFmtId="0" fontId="180" fillId="35" borderId="165" xfId="7216" applyFont="1" applyFill="1" applyBorder="1" applyAlignment="1">
      <alignment vertical="center" wrapText="1"/>
    </xf>
    <xf numFmtId="0" fontId="184" fillId="0" borderId="165" xfId="3799" applyFont="1" applyBorder="1" applyAlignment="1">
      <alignment horizontal="center" vertical="center"/>
    </xf>
    <xf numFmtId="0" fontId="184" fillId="0" borderId="165" xfId="4218" applyFont="1" applyBorder="1" applyAlignment="1">
      <alignment horizontal="center"/>
    </xf>
    <xf numFmtId="0" fontId="184" fillId="33" borderId="165" xfId="4218" applyFont="1" applyFill="1" applyBorder="1" applyAlignment="1">
      <alignment horizontal="center"/>
    </xf>
    <xf numFmtId="0" fontId="203" fillId="21" borderId="165" xfId="3799" applyFont="1" applyFill="1" applyBorder="1" applyAlignment="1">
      <alignment horizontal="center" vertical="center"/>
    </xf>
    <xf numFmtId="0" fontId="203" fillId="21" borderId="165" xfId="4218" applyFont="1" applyFill="1" applyBorder="1" applyAlignment="1">
      <alignment horizontal="center"/>
    </xf>
    <xf numFmtId="9" fontId="203" fillId="21" borderId="165" xfId="50" applyFont="1" applyFill="1" applyBorder="1" applyAlignment="1">
      <alignment horizontal="center"/>
    </xf>
    <xf numFmtId="0" fontId="184" fillId="0" borderId="165" xfId="4218" applyFont="1" applyFill="1" applyBorder="1" applyAlignment="1">
      <alignment horizontal="center"/>
    </xf>
    <xf numFmtId="0" fontId="4" fillId="0" borderId="36" xfId="3799" applyFont="1" applyFill="1" applyBorder="1" applyAlignment="1">
      <alignment vertical="center"/>
    </xf>
    <xf numFmtId="0" fontId="17" fillId="28" borderId="165" xfId="7266" applyFont="1" applyFill="1" applyBorder="1" applyAlignment="1">
      <alignment horizontal="center"/>
    </xf>
    <xf numFmtId="0" fontId="17" fillId="28" borderId="165" xfId="7266" applyFont="1" applyFill="1" applyBorder="1"/>
    <xf numFmtId="0" fontId="98" fillId="28" borderId="141" xfId="4227" applyFill="1" applyBorder="1" applyAlignment="1">
      <alignment horizontal="center"/>
    </xf>
    <xf numFmtId="0" fontId="16" fillId="28" borderId="165" xfId="7266" applyFont="1" applyFill="1" applyBorder="1" applyAlignment="1">
      <alignment horizontal="center"/>
    </xf>
    <xf numFmtId="0" fontId="16" fillId="28" borderId="165" xfId="7266" applyFont="1" applyFill="1" applyBorder="1"/>
    <xf numFmtId="14" fontId="181" fillId="28" borderId="141" xfId="0" applyNumberFormat="1" applyFont="1" applyFill="1" applyBorder="1" applyAlignment="1">
      <alignment horizontal="center"/>
    </xf>
    <xf numFmtId="14" fontId="98" fillId="28" borderId="165" xfId="4227" applyNumberFormat="1" applyFill="1" applyBorder="1" applyAlignment="1">
      <alignment horizontal="center"/>
    </xf>
    <xf numFmtId="0" fontId="98" fillId="28" borderId="165" xfId="4227" applyFill="1" applyBorder="1" applyAlignment="1">
      <alignment horizontal="center"/>
    </xf>
    <xf numFmtId="0" fontId="182" fillId="27" borderId="165" xfId="7266" applyFont="1" applyFill="1" applyBorder="1" applyAlignment="1">
      <alignment horizontal="center"/>
    </xf>
    <xf numFmtId="14" fontId="70" fillId="27" borderId="165" xfId="7266" applyNumberFormat="1" applyFill="1" applyBorder="1"/>
    <xf numFmtId="0" fontId="182" fillId="27" borderId="165" xfId="7266" applyFont="1" applyFill="1" applyBorder="1"/>
    <xf numFmtId="0" fontId="98" fillId="27" borderId="165" xfId="4227" applyFill="1" applyBorder="1" applyAlignment="1">
      <alignment horizontal="center"/>
    </xf>
    <xf numFmtId="14" fontId="98" fillId="27" borderId="165" xfId="4227" applyNumberFormat="1" applyFill="1" applyBorder="1" applyAlignment="1">
      <alignment horizontal="center"/>
    </xf>
    <xf numFmtId="0" fontId="98" fillId="27" borderId="165" xfId="4227" applyFill="1" applyBorder="1"/>
    <xf numFmtId="0" fontId="8" fillId="27" borderId="165" xfId="7266" applyFont="1" applyFill="1" applyBorder="1" applyAlignment="1">
      <alignment horizontal="center"/>
    </xf>
    <xf numFmtId="0" fontId="98" fillId="27" borderId="165" xfId="4227" applyFill="1" applyBorder="1" applyAlignment="1">
      <alignment horizontal="left"/>
    </xf>
    <xf numFmtId="0" fontId="16" fillId="27" borderId="165" xfId="7266" applyFont="1" applyFill="1" applyBorder="1" applyAlignment="1">
      <alignment horizontal="center"/>
    </xf>
    <xf numFmtId="0" fontId="16" fillId="27" borderId="165" xfId="7266" applyFont="1" applyFill="1" applyBorder="1"/>
    <xf numFmtId="14" fontId="8" fillId="27" borderId="165" xfId="7266" applyNumberFormat="1" applyFont="1" applyFill="1" applyBorder="1"/>
    <xf numFmtId="0" fontId="8" fillId="27" borderId="167" xfId="4227" applyFont="1" applyFill="1" applyBorder="1" applyAlignment="1">
      <alignment horizontal="center"/>
    </xf>
    <xf numFmtId="14" fontId="8" fillId="27" borderId="165" xfId="4227" applyNumberFormat="1" applyFont="1" applyFill="1" applyBorder="1" applyAlignment="1">
      <alignment horizontal="center"/>
    </xf>
    <xf numFmtId="0" fontId="8" fillId="27" borderId="165" xfId="4227" applyFont="1" applyFill="1" applyBorder="1"/>
    <xf numFmtId="0" fontId="8" fillId="27" borderId="163" xfId="4227" applyFont="1" applyFill="1" applyBorder="1" applyAlignment="1">
      <alignment horizontal="center"/>
    </xf>
    <xf numFmtId="0" fontId="315" fillId="27" borderId="165" xfId="0" applyFont="1" applyFill="1" applyBorder="1" applyAlignment="1">
      <alignment horizontal="center"/>
    </xf>
    <xf numFmtId="14" fontId="98" fillId="27" borderId="141" xfId="4227" applyNumberFormat="1" applyFill="1" applyBorder="1" applyAlignment="1">
      <alignment horizontal="center"/>
    </xf>
    <xf numFmtId="0" fontId="98" fillId="27" borderId="15" xfId="4227" applyFill="1" applyBorder="1" applyAlignment="1">
      <alignment horizontal="left"/>
    </xf>
    <xf numFmtId="0" fontId="317" fillId="0" borderId="0" xfId="7269" applyFont="1" applyFill="1"/>
    <xf numFmtId="0" fontId="58" fillId="0" borderId="0" xfId="7269" applyFont="1" applyFill="1"/>
    <xf numFmtId="0" fontId="70" fillId="0" borderId="0" xfId="7269" applyFill="1"/>
    <xf numFmtId="0" fontId="155" fillId="0" borderId="0" xfId="0" applyFont="1" applyFill="1" applyBorder="1"/>
    <xf numFmtId="9" fontId="155" fillId="0" borderId="0" xfId="50" applyFont="1" applyFill="1" applyBorder="1"/>
    <xf numFmtId="0" fontId="180" fillId="0" borderId="165" xfId="7215" applyFont="1" applyFill="1" applyBorder="1" applyAlignment="1">
      <alignment vertical="center" wrapText="1"/>
    </xf>
    <xf numFmtId="0" fontId="180" fillId="38" borderId="165" xfId="7215" applyFont="1" applyFill="1" applyBorder="1" applyAlignment="1">
      <alignment vertical="center" wrapText="1"/>
    </xf>
    <xf numFmtId="0" fontId="180" fillId="21" borderId="165" xfId="7215" applyFont="1" applyFill="1" applyBorder="1" applyAlignment="1">
      <alignment vertical="center" wrapText="1"/>
    </xf>
    <xf numFmtId="0" fontId="180" fillId="21" borderId="36" xfId="7215" applyFont="1" applyFill="1" applyBorder="1" applyAlignment="1">
      <alignment horizontal="center" vertical="center" wrapText="1"/>
    </xf>
    <xf numFmtId="0" fontId="180" fillId="21" borderId="13" xfId="7215" applyFont="1" applyFill="1" applyBorder="1" applyAlignment="1">
      <alignment horizontal="center" vertical="center" wrapText="1"/>
    </xf>
    <xf numFmtId="0" fontId="180" fillId="21" borderId="37" xfId="7215" applyFont="1" applyFill="1" applyBorder="1" applyAlignment="1">
      <alignment horizontal="center" vertical="center" wrapText="1"/>
    </xf>
    <xf numFmtId="0" fontId="283" fillId="32" borderId="165" xfId="59" applyFont="1" applyFill="1" applyBorder="1" applyAlignment="1">
      <alignment horizontal="center" vertical="center"/>
    </xf>
    <xf numFmtId="0" fontId="217" fillId="0" borderId="165" xfId="59" applyFont="1" applyFill="1" applyBorder="1" applyAlignment="1">
      <alignment horizontal="center" vertical="center"/>
    </xf>
    <xf numFmtId="0" fontId="283" fillId="0" borderId="165" xfId="59" applyFont="1" applyFill="1" applyBorder="1" applyAlignment="1">
      <alignment horizontal="center" vertical="center"/>
    </xf>
    <xf numFmtId="0" fontId="232" fillId="0" borderId="165" xfId="59" applyFont="1" applyBorder="1" applyAlignment="1">
      <alignment horizontal="center" vertical="center"/>
    </xf>
    <xf numFmtId="180" fontId="182" fillId="0" borderId="165" xfId="4211" applyNumberFormat="1" applyFont="1" applyBorder="1" applyAlignment="1">
      <alignment vertical="center"/>
    </xf>
    <xf numFmtId="180" fontId="189" fillId="0" borderId="165" xfId="4211" applyNumberFormat="1" applyFont="1" applyBorder="1" applyAlignment="1">
      <alignment vertical="center"/>
    </xf>
    <xf numFmtId="0" fontId="237" fillId="19" borderId="165" xfId="59" applyFont="1" applyFill="1" applyBorder="1" applyAlignment="1">
      <alignment horizontal="center" vertical="center"/>
    </xf>
    <xf numFmtId="180" fontId="237" fillId="19" borderId="165" xfId="4211" applyNumberFormat="1" applyFont="1" applyFill="1" applyBorder="1" applyAlignment="1">
      <alignment vertical="center"/>
    </xf>
    <xf numFmtId="0" fontId="237" fillId="0" borderId="165" xfId="59" applyFont="1" applyBorder="1" applyAlignment="1">
      <alignment horizontal="center" vertical="center"/>
    </xf>
    <xf numFmtId="180" fontId="237" fillId="0" borderId="165" xfId="4211" applyNumberFormat="1" applyFont="1" applyBorder="1" applyAlignment="1">
      <alignment vertical="center"/>
    </xf>
    <xf numFmtId="0" fontId="180" fillId="0" borderId="165" xfId="59" applyFont="1" applyFill="1" applyBorder="1" applyAlignment="1">
      <alignment horizontal="center" vertical="center"/>
    </xf>
    <xf numFmtId="180" fontId="182" fillId="0" borderId="165" xfId="0" applyNumberFormat="1" applyFont="1" applyBorder="1" applyAlignment="1">
      <alignment vertical="center"/>
    </xf>
    <xf numFmtId="180" fontId="189" fillId="0" borderId="165" xfId="0" applyNumberFormat="1" applyFont="1" applyBorder="1" applyAlignment="1">
      <alignment vertical="center"/>
    </xf>
    <xf numFmtId="0" fontId="189" fillId="0" borderId="165" xfId="0" applyFont="1" applyBorder="1" applyAlignment="1">
      <alignment horizontal="center" vertical="center"/>
    </xf>
    <xf numFmtId="0" fontId="181" fillId="0" borderId="0" xfId="367" applyFont="1" applyBorder="1" applyAlignment="1">
      <alignment vertical="center"/>
    </xf>
    <xf numFmtId="0" fontId="217" fillId="32" borderId="165" xfId="367" applyFont="1" applyFill="1" applyBorder="1" applyAlignment="1">
      <alignment horizontal="center" vertical="center"/>
    </xf>
    <xf numFmtId="3" fontId="184" fillId="0" borderId="143" xfId="4224" applyNumberFormat="1" applyFont="1" applyFill="1" applyBorder="1" applyAlignment="1">
      <alignment horizontal="center" vertical="center" wrapText="1"/>
    </xf>
    <xf numFmtId="3" fontId="184" fillId="0" borderId="141" xfId="4224" applyNumberFormat="1" applyFont="1" applyFill="1" applyBorder="1" applyAlignment="1">
      <alignment horizontal="center" vertical="center" wrapText="1"/>
    </xf>
    <xf numFmtId="1" fontId="184" fillId="0" borderId="141" xfId="4225" applyNumberFormat="1" applyFont="1" applyFill="1" applyBorder="1" applyAlignment="1">
      <alignment horizontal="center" vertical="center" wrapText="1"/>
    </xf>
    <xf numFmtId="3" fontId="34" fillId="0" borderId="141" xfId="4224" applyNumberFormat="1" applyFont="1" applyFill="1" applyBorder="1" applyAlignment="1">
      <alignment horizontal="center" vertical="center" wrapText="1"/>
    </xf>
    <xf numFmtId="1" fontId="34" fillId="0" borderId="141" xfId="4225" applyNumberFormat="1" applyFont="1" applyFill="1" applyBorder="1" applyAlignment="1">
      <alignment horizontal="center" vertical="center" wrapText="1"/>
    </xf>
    <xf numFmtId="1" fontId="22" fillId="0" borderId="165" xfId="4225" applyNumberFormat="1" applyFont="1" applyFill="1" applyBorder="1" applyAlignment="1">
      <alignment horizontal="center" vertical="center" wrapText="1"/>
    </xf>
    <xf numFmtId="1" fontId="21" fillId="0" borderId="165" xfId="4225" applyNumberFormat="1" applyFont="1" applyFill="1" applyBorder="1" applyAlignment="1">
      <alignment horizontal="center" vertical="center" wrapText="1"/>
    </xf>
    <xf numFmtId="0" fontId="217" fillId="37" borderId="165" xfId="7256" applyFont="1" applyFill="1" applyBorder="1" applyAlignment="1">
      <alignment horizontal="center"/>
    </xf>
    <xf numFmtId="0" fontId="64" fillId="0" borderId="165" xfId="7256" applyFont="1" applyFill="1" applyBorder="1"/>
    <xf numFmtId="1" fontId="64" fillId="33" borderId="165" xfId="7256" applyNumberFormat="1" applyFont="1" applyFill="1" applyBorder="1"/>
    <xf numFmtId="1" fontId="64" fillId="0" borderId="165" xfId="7256" applyNumberFormat="1" applyFont="1" applyBorder="1"/>
    <xf numFmtId="3" fontId="64" fillId="0" borderId="165" xfId="7256" applyNumberFormat="1" applyFont="1" applyBorder="1"/>
    <xf numFmtId="1" fontId="64" fillId="0" borderId="165" xfId="7256" applyNumberFormat="1" applyFont="1" applyFill="1" applyBorder="1"/>
    <xf numFmtId="0" fontId="64" fillId="0" borderId="165" xfId="7256" applyFont="1" applyBorder="1" applyAlignment="1">
      <alignment horizontal="left"/>
    </xf>
    <xf numFmtId="9" fontId="64" fillId="0" borderId="165" xfId="7256" applyNumberFormat="1" applyFont="1" applyBorder="1"/>
    <xf numFmtId="0" fontId="298" fillId="32" borderId="165" xfId="0" applyFont="1" applyFill="1" applyBorder="1"/>
    <xf numFmtId="0" fontId="298" fillId="39" borderId="165" xfId="0" applyFont="1" applyFill="1" applyBorder="1" applyAlignment="1">
      <alignment horizontal="center"/>
    </xf>
    <xf numFmtId="49" fontId="241" fillId="0" borderId="165" xfId="0" applyNumberFormat="1" applyFont="1" applyBorder="1" applyAlignment="1">
      <alignment horizontal="right"/>
    </xf>
    <xf numFmtId="0" fontId="241" fillId="0" borderId="165" xfId="0" applyFont="1" applyBorder="1" applyAlignment="1">
      <alignment horizontal="right"/>
    </xf>
    <xf numFmtId="0" fontId="180" fillId="18" borderId="165" xfId="0" applyFont="1" applyFill="1" applyBorder="1" applyAlignment="1">
      <alignment horizontal="center"/>
    </xf>
    <xf numFmtId="3" fontId="181" fillId="18" borderId="165" xfId="0" applyNumberFormat="1" applyFont="1" applyFill="1" applyBorder="1" applyAlignment="1">
      <alignment horizontal="center"/>
    </xf>
    <xf numFmtId="3" fontId="181" fillId="0" borderId="165" xfId="0" applyNumberFormat="1" applyFont="1" applyFill="1" applyBorder="1" applyAlignment="1">
      <alignment horizontal="center"/>
    </xf>
    <xf numFmtId="3" fontId="11" fillId="0" borderId="165" xfId="0" applyNumberFormat="1" applyFont="1" applyFill="1" applyBorder="1" applyAlignment="1">
      <alignment horizontal="center"/>
    </xf>
    <xf numFmtId="3" fontId="184" fillId="33" borderId="165" xfId="0" applyNumberFormat="1" applyFont="1" applyFill="1" applyBorder="1" applyAlignment="1">
      <alignment horizontal="center"/>
    </xf>
    <xf numFmtId="0" fontId="203" fillId="19" borderId="165" xfId="0" applyFont="1" applyFill="1" applyBorder="1" applyAlignment="1">
      <alignment horizontal="center"/>
    </xf>
    <xf numFmtId="3" fontId="209" fillId="19" borderId="165" xfId="0" applyNumberFormat="1" applyFont="1" applyFill="1" applyBorder="1" applyAlignment="1">
      <alignment horizontal="center"/>
    </xf>
    <xf numFmtId="3" fontId="203" fillId="19" borderId="165" xfId="0" applyNumberFormat="1" applyFont="1" applyFill="1" applyBorder="1" applyAlignment="1">
      <alignment horizontal="center"/>
    </xf>
    <xf numFmtId="3" fontId="180" fillId="33" borderId="165" xfId="0" applyNumberFormat="1" applyFont="1" applyFill="1" applyBorder="1" applyAlignment="1">
      <alignment horizontal="center"/>
    </xf>
    <xf numFmtId="9" fontId="181" fillId="18" borderId="165" xfId="50" applyFont="1" applyFill="1" applyBorder="1" applyAlignment="1">
      <alignment horizontal="center"/>
    </xf>
    <xf numFmtId="9" fontId="181" fillId="0" borderId="165" xfId="50" applyFont="1" applyFill="1" applyBorder="1" applyAlignment="1">
      <alignment horizontal="center"/>
    </xf>
    <xf numFmtId="9" fontId="180" fillId="33" borderId="165" xfId="50" applyFont="1" applyFill="1" applyBorder="1" applyAlignment="1">
      <alignment horizontal="center"/>
    </xf>
    <xf numFmtId="9" fontId="209" fillId="19" borderId="165" xfId="50" applyFont="1" applyFill="1" applyBorder="1" applyAlignment="1">
      <alignment horizontal="center"/>
    </xf>
    <xf numFmtId="9" fontId="203" fillId="19" borderId="165" xfId="50" applyFont="1" applyFill="1" applyBorder="1" applyAlignment="1">
      <alignment horizontal="center"/>
    </xf>
    <xf numFmtId="0" fontId="148" fillId="0" borderId="165" xfId="0" applyFont="1" applyBorder="1" applyAlignment="1">
      <alignment horizontal="left" vertical="center" wrapText="1"/>
    </xf>
    <xf numFmtId="0" fontId="284" fillId="37" borderId="165" xfId="59" applyFont="1" applyFill="1" applyBorder="1" applyAlignment="1">
      <alignment horizontal="center" vertical="center"/>
    </xf>
    <xf numFmtId="3" fontId="284" fillId="37" borderId="165" xfId="370" applyNumberFormat="1" applyFont="1" applyFill="1" applyBorder="1" applyAlignment="1">
      <alignment horizontal="center" vertical="center"/>
    </xf>
    <xf numFmtId="3" fontId="284" fillId="37" borderId="165" xfId="59" applyNumberFormat="1" applyFont="1" applyFill="1" applyBorder="1" applyAlignment="1">
      <alignment horizontal="center" vertical="center"/>
    </xf>
    <xf numFmtId="1" fontId="230" fillId="37" borderId="165" xfId="45" applyNumberFormat="1" applyFont="1" applyFill="1" applyBorder="1" applyAlignment="1">
      <alignment horizontal="center" vertical="center" wrapText="1"/>
    </xf>
    <xf numFmtId="0" fontId="181" fillId="0" borderId="165" xfId="45" applyFont="1" applyFill="1" applyBorder="1" applyAlignment="1">
      <alignment horizontal="left" vertical="center"/>
    </xf>
    <xf numFmtId="3" fontId="188" fillId="18" borderId="165" xfId="47" applyNumberFormat="1" applyFont="1" applyFill="1" applyBorder="1" applyAlignment="1">
      <alignment horizontal="center" vertical="center"/>
    </xf>
    <xf numFmtId="3" fontId="180" fillId="33" borderId="165" xfId="7224" applyNumberFormat="1" applyFont="1" applyFill="1" applyBorder="1" applyAlignment="1">
      <alignment horizontal="center" vertical="center"/>
    </xf>
    <xf numFmtId="0" fontId="188" fillId="0" borderId="165" xfId="45" applyFont="1" applyFill="1" applyBorder="1" applyAlignment="1">
      <alignment vertical="center"/>
    </xf>
    <xf numFmtId="3" fontId="181" fillId="18" borderId="165" xfId="7223" applyNumberFormat="1" applyFont="1" applyFill="1" applyBorder="1" applyAlignment="1">
      <alignment horizontal="center"/>
    </xf>
    <xf numFmtId="3" fontId="180" fillId="19" borderId="165" xfId="7224" applyNumberFormat="1" applyFont="1" applyFill="1" applyBorder="1" applyAlignment="1">
      <alignment horizontal="center"/>
    </xf>
    <xf numFmtId="3" fontId="180" fillId="19" borderId="165" xfId="7224" applyNumberFormat="1" applyFont="1" applyFill="1" applyBorder="1" applyAlignment="1">
      <alignment horizontal="center" vertical="center"/>
    </xf>
    <xf numFmtId="0" fontId="217" fillId="37" borderId="165" xfId="45" applyFont="1" applyFill="1" applyBorder="1" applyAlignment="1">
      <alignment horizontal="center" vertical="center" wrapText="1"/>
    </xf>
    <xf numFmtId="1" fontId="203" fillId="0" borderId="165" xfId="45" applyNumberFormat="1" applyFont="1" applyFill="1" applyBorder="1" applyAlignment="1">
      <alignment horizontal="left" vertical="center" wrapText="1"/>
    </xf>
    <xf numFmtId="3" fontId="6" fillId="18" borderId="165" xfId="7224" applyNumberFormat="1" applyFont="1" applyFill="1" applyBorder="1" applyAlignment="1">
      <alignment horizontal="center" vertical="center"/>
    </xf>
    <xf numFmtId="3" fontId="180" fillId="29" borderId="165" xfId="7224" applyNumberFormat="1" applyFont="1" applyFill="1" applyBorder="1" applyAlignment="1">
      <alignment horizontal="right" vertical="center"/>
    </xf>
    <xf numFmtId="3" fontId="181" fillId="18" borderId="165" xfId="7224" applyNumberFormat="1" applyFont="1" applyFill="1" applyBorder="1" applyAlignment="1">
      <alignment horizontal="center" vertical="center"/>
    </xf>
    <xf numFmtId="3" fontId="203" fillId="19" borderId="165" xfId="7224" applyNumberFormat="1" applyFont="1" applyFill="1" applyBorder="1" applyAlignment="1">
      <alignment horizontal="center" vertical="center"/>
    </xf>
    <xf numFmtId="3" fontId="6" fillId="18" borderId="165" xfId="7224" applyNumberFormat="1" applyFont="1" applyFill="1" applyBorder="1" applyAlignment="1">
      <alignment horizontal="center"/>
    </xf>
    <xf numFmtId="3" fontId="181" fillId="29" borderId="165" xfId="7224" applyNumberFormat="1" applyFont="1" applyFill="1" applyBorder="1" applyAlignment="1">
      <alignment horizontal="center" vertical="center"/>
    </xf>
    <xf numFmtId="3" fontId="217" fillId="37" borderId="165" xfId="7224" applyNumberFormat="1" applyFont="1" applyFill="1" applyBorder="1" applyAlignment="1">
      <alignment horizontal="center" vertical="center"/>
    </xf>
    <xf numFmtId="3" fontId="184" fillId="29" borderId="165" xfId="7224" applyNumberFormat="1" applyFont="1" applyFill="1" applyBorder="1" applyAlignment="1">
      <alignment horizontal="center" vertical="center"/>
    </xf>
    <xf numFmtId="3" fontId="217" fillId="37" borderId="165" xfId="7224" applyNumberFormat="1" applyFont="1" applyFill="1" applyBorder="1" applyAlignment="1">
      <alignment horizontal="center"/>
    </xf>
    <xf numFmtId="0" fontId="206" fillId="19" borderId="165" xfId="59" applyFont="1" applyFill="1" applyBorder="1" applyAlignment="1">
      <alignment horizontal="center" vertical="center"/>
    </xf>
    <xf numFmtId="180" fontId="319" fillId="0" borderId="165" xfId="59" applyNumberFormat="1" applyFont="1" applyFill="1" applyBorder="1" applyAlignment="1">
      <alignment horizontal="center" vertical="center"/>
    </xf>
    <xf numFmtId="180" fontId="320" fillId="0" borderId="165" xfId="59" applyNumberFormat="1" applyFont="1" applyFill="1" applyBorder="1" applyAlignment="1">
      <alignment horizontal="center" vertical="center"/>
    </xf>
    <xf numFmtId="180" fontId="184" fillId="0" borderId="165" xfId="59" applyNumberFormat="1" applyFont="1" applyFill="1" applyBorder="1" applyAlignment="1">
      <alignment horizontal="center" vertical="center"/>
    </xf>
    <xf numFmtId="185" fontId="181" fillId="0" borderId="0" xfId="59" applyNumberFormat="1" applyFont="1" applyBorder="1"/>
    <xf numFmtId="3" fontId="296" fillId="19" borderId="156" xfId="7251" applyNumberFormat="1" applyFont="1" applyFill="1" applyBorder="1" applyAlignment="1">
      <alignment horizontal="center" vertical="center"/>
    </xf>
    <xf numFmtId="0" fontId="283" fillId="37" borderId="165" xfId="7219" applyFont="1" applyFill="1" applyBorder="1" applyAlignment="1">
      <alignment horizontal="center" vertical="center" wrapText="1"/>
    </xf>
    <xf numFmtId="0" fontId="217" fillId="37" borderId="165" xfId="7218" applyFont="1" applyFill="1" applyBorder="1" applyAlignment="1">
      <alignment horizontal="center" vertical="center"/>
    </xf>
    <xf numFmtId="0" fontId="184" fillId="0" borderId="165" xfId="7218" applyFont="1" applyBorder="1" applyAlignment="1">
      <alignment horizontal="center"/>
    </xf>
    <xf numFmtId="0" fontId="184" fillId="33" borderId="165" xfId="7218" applyFont="1" applyFill="1" applyBorder="1" applyAlignment="1">
      <alignment horizontal="center" vertical="center"/>
    </xf>
    <xf numFmtId="0" fontId="184" fillId="33" borderId="165" xfId="50" applyNumberFormat="1" applyFont="1" applyFill="1" applyBorder="1" applyAlignment="1">
      <alignment horizontal="center"/>
    </xf>
    <xf numFmtId="0" fontId="179" fillId="0" borderId="165" xfId="7218" applyFont="1" applyBorder="1" applyAlignment="1">
      <alignment horizontal="center" vertical="center"/>
    </xf>
    <xf numFmtId="0" fontId="179" fillId="33" borderId="165" xfId="50" applyNumberFormat="1" applyFont="1" applyFill="1" applyBorder="1" applyAlignment="1">
      <alignment horizontal="center" vertical="center"/>
    </xf>
    <xf numFmtId="0" fontId="284" fillId="32" borderId="165" xfId="59" applyFont="1" applyFill="1" applyBorder="1" applyAlignment="1">
      <alignment horizontal="center" vertical="center"/>
    </xf>
    <xf numFmtId="0" fontId="257" fillId="0" borderId="0" xfId="7281" applyFont="1"/>
    <xf numFmtId="0" fontId="257" fillId="0" borderId="0" xfId="7281" applyFont="1" applyAlignment="1">
      <alignment horizontal="left" vertical="center" indent="1"/>
    </xf>
    <xf numFmtId="0" fontId="231" fillId="0" borderId="0" xfId="7281" applyFont="1"/>
    <xf numFmtId="0" fontId="284" fillId="32" borderId="165" xfId="59" quotePrefix="1" applyFont="1" applyFill="1" applyBorder="1" applyAlignment="1">
      <alignment horizontal="center" vertical="center"/>
    </xf>
    <xf numFmtId="0" fontId="190" fillId="0" borderId="165" xfId="59" quotePrefix="1" applyFont="1" applyBorder="1" applyAlignment="1">
      <alignment horizontal="left" vertical="center" indent="1"/>
    </xf>
    <xf numFmtId="3" fontId="190" fillId="0" borderId="165" xfId="7281" applyNumberFormat="1" applyFont="1" applyBorder="1" applyAlignment="1">
      <alignment horizontal="left" vertical="center" indent="1"/>
    </xf>
    <xf numFmtId="0" fontId="190" fillId="0" borderId="165" xfId="59" applyFont="1" applyBorder="1" applyAlignment="1">
      <alignment horizontal="left" vertical="center" indent="1"/>
    </xf>
    <xf numFmtId="3" fontId="190" fillId="0" borderId="165" xfId="59" applyNumberFormat="1" applyFont="1" applyBorder="1" applyAlignment="1">
      <alignment horizontal="left" vertical="center" indent="1"/>
    </xf>
    <xf numFmtId="0" fontId="190" fillId="0" borderId="165" xfId="59" applyFont="1" applyFill="1" applyBorder="1" applyAlignment="1">
      <alignment horizontal="left" vertical="center" indent="1"/>
    </xf>
    <xf numFmtId="0" fontId="190" fillId="0" borderId="165" xfId="59" quotePrefix="1" applyFont="1" applyFill="1" applyBorder="1" applyAlignment="1">
      <alignment horizontal="left" vertical="center" indent="1"/>
    </xf>
    <xf numFmtId="0" fontId="321" fillId="41" borderId="165" xfId="7282" applyFont="1" applyFill="1" applyBorder="1" applyAlignment="1">
      <alignment horizontal="center" vertical="center" wrapText="1"/>
    </xf>
    <xf numFmtId="0" fontId="211" fillId="0" borderId="0" xfId="7282" applyFont="1" applyAlignment="1">
      <alignment wrapText="1"/>
    </xf>
    <xf numFmtId="0" fontId="2" fillId="0" borderId="165" xfId="7282" applyFont="1" applyFill="1" applyBorder="1" applyAlignment="1">
      <alignment horizontal="center" vertical="center"/>
    </xf>
    <xf numFmtId="0" fontId="2" fillId="0" borderId="165" xfId="7282" applyFont="1" applyFill="1" applyBorder="1" applyAlignment="1">
      <alignment horizontal="center" vertical="center" wrapText="1"/>
    </xf>
    <xf numFmtId="0" fontId="2" fillId="0" borderId="171" xfId="7282" applyFont="1" applyFill="1" applyBorder="1" applyAlignment="1">
      <alignment horizontal="center" vertical="center" wrapText="1"/>
    </xf>
    <xf numFmtId="0" fontId="2" fillId="0" borderId="165" xfId="7282" applyFont="1" applyFill="1" applyBorder="1" applyAlignment="1">
      <alignment horizontal="left" vertical="center" wrapText="1"/>
    </xf>
    <xf numFmtId="0" fontId="2" fillId="0" borderId="165" xfId="7282" applyFont="1" applyFill="1" applyBorder="1" applyAlignment="1">
      <alignment vertical="center" wrapText="1"/>
    </xf>
    <xf numFmtId="0" fontId="2" fillId="0" borderId="165" xfId="7282" applyFont="1" applyFill="1" applyBorder="1"/>
    <xf numFmtId="0" fontId="2" fillId="0" borderId="0" xfId="7282" applyFont="1" applyFill="1"/>
    <xf numFmtId="20" fontId="2" fillId="0" borderId="165" xfId="7282" applyNumberFormat="1" applyFont="1" applyFill="1" applyBorder="1" applyAlignment="1">
      <alignment horizontal="center" vertical="center" wrapText="1"/>
    </xf>
    <xf numFmtId="2" fontId="2" fillId="0" borderId="165" xfId="7282" applyNumberFormat="1" applyFont="1" applyFill="1" applyBorder="1" applyAlignment="1">
      <alignment horizontal="center" vertical="center" wrapText="1"/>
    </xf>
    <xf numFmtId="0" fontId="2" fillId="0" borderId="165" xfId="7282" applyFont="1" applyFill="1" applyBorder="1" applyAlignment="1">
      <alignment vertical="center"/>
    </xf>
    <xf numFmtId="0" fontId="2" fillId="0" borderId="165" xfId="7282" applyFont="1" applyFill="1" applyBorder="1" applyAlignment="1"/>
    <xf numFmtId="0" fontId="2" fillId="0" borderId="165" xfId="7282" applyFont="1" applyFill="1" applyBorder="1" applyAlignment="1">
      <alignment horizontal="center" wrapText="1"/>
    </xf>
    <xf numFmtId="0" fontId="2" fillId="0" borderId="0" xfId="7282" applyFont="1" applyFill="1" applyBorder="1" applyAlignment="1">
      <alignment horizontal="center" vertical="center"/>
    </xf>
    <xf numFmtId="0" fontId="2" fillId="0" borderId="166" xfId="7282" applyFont="1" applyFill="1" applyBorder="1" applyAlignment="1">
      <alignment horizontal="center" vertical="center"/>
    </xf>
    <xf numFmtId="0" fontId="2" fillId="0" borderId="15" xfId="7282" applyFont="1" applyFill="1" applyBorder="1" applyAlignment="1">
      <alignment horizontal="center" vertical="center" wrapText="1"/>
    </xf>
    <xf numFmtId="0" fontId="2" fillId="0" borderId="15" xfId="7282" applyFont="1" applyFill="1" applyBorder="1" applyAlignment="1">
      <alignment horizontal="left" vertical="center" wrapText="1"/>
    </xf>
    <xf numFmtId="0" fontId="2" fillId="0" borderId="15" xfId="7282" applyFont="1" applyFill="1" applyBorder="1" applyAlignment="1">
      <alignment horizontal="center" vertical="center"/>
    </xf>
    <xf numFmtId="20" fontId="2" fillId="0" borderId="165" xfId="7282" applyNumberFormat="1" applyFont="1" applyFill="1" applyBorder="1" applyAlignment="1">
      <alignment horizontal="center" vertical="center"/>
    </xf>
    <xf numFmtId="0" fontId="2" fillId="0" borderId="141" xfId="7282" applyFont="1" applyFill="1" applyBorder="1" applyAlignment="1">
      <alignment horizontal="center" vertical="center" wrapText="1"/>
    </xf>
    <xf numFmtId="0" fontId="2" fillId="0" borderId="141" xfId="7282" applyFont="1" applyFill="1" applyBorder="1" applyAlignment="1">
      <alignment horizontal="left" vertical="center" wrapText="1"/>
    </xf>
    <xf numFmtId="0" fontId="2" fillId="0" borderId="141" xfId="7282" applyFont="1" applyFill="1" applyBorder="1" applyAlignment="1">
      <alignment horizontal="center" vertical="center"/>
    </xf>
    <xf numFmtId="0" fontId="2" fillId="0" borderId="171" xfId="7282" applyFont="1" applyFill="1" applyBorder="1" applyAlignment="1">
      <alignment horizontal="center" vertical="center"/>
    </xf>
    <xf numFmtId="0" fontId="2" fillId="0" borderId="165" xfId="7282" applyFont="1" applyFill="1" applyBorder="1" applyAlignment="1">
      <alignment wrapText="1"/>
    </xf>
    <xf numFmtId="0" fontId="2" fillId="0" borderId="171" xfId="7282" applyFont="1" applyFill="1" applyBorder="1" applyAlignment="1">
      <alignment vertical="center" wrapText="1"/>
    </xf>
    <xf numFmtId="0" fontId="2" fillId="0" borderId="171" xfId="7282" applyFont="1" applyFill="1" applyBorder="1" applyAlignment="1">
      <alignment horizontal="left" vertical="center" wrapText="1"/>
    </xf>
    <xf numFmtId="0" fontId="2" fillId="0" borderId="0" xfId="7282" applyFont="1" applyFill="1" applyBorder="1" applyAlignment="1">
      <alignment vertical="center" wrapText="1"/>
    </xf>
    <xf numFmtId="0" fontId="2" fillId="0" borderId="0" xfId="7282" applyFont="1" applyFill="1" applyAlignment="1">
      <alignment horizontal="left" vertical="center" wrapText="1"/>
    </xf>
    <xf numFmtId="0" fontId="2" fillId="0" borderId="0" xfId="7282"/>
    <xf numFmtId="0" fontId="2" fillId="0" borderId="0" xfId="7282" applyAlignment="1">
      <alignment wrapText="1"/>
    </xf>
    <xf numFmtId="0" fontId="182" fillId="19" borderId="165" xfId="7220" applyFont="1" applyFill="1" applyBorder="1" applyAlignment="1">
      <alignment horizontal="center" vertical="center" wrapText="1"/>
    </xf>
    <xf numFmtId="0" fontId="189" fillId="19" borderId="165" xfId="7220" applyFont="1" applyFill="1" applyBorder="1" applyAlignment="1">
      <alignment horizontal="center" vertical="center" wrapText="1"/>
    </xf>
    <xf numFmtId="0" fontId="182" fillId="0" borderId="165" xfId="7220" applyFont="1" applyBorder="1" applyAlignment="1">
      <alignment horizontal="center" vertical="center" wrapText="1"/>
    </xf>
    <xf numFmtId="2" fontId="189" fillId="33" borderId="165" xfId="7220" applyNumberFormat="1" applyFont="1" applyFill="1" applyBorder="1" applyAlignment="1">
      <alignment horizontal="center" vertical="center" wrapText="1"/>
    </xf>
    <xf numFmtId="2" fontId="237" fillId="19" borderId="165" xfId="7220" applyNumberFormat="1" applyFont="1" applyFill="1" applyBorder="1" applyAlignment="1">
      <alignment horizontal="center" vertical="center" wrapText="1"/>
    </xf>
    <xf numFmtId="0" fontId="189" fillId="0" borderId="165" xfId="7220" applyFont="1" applyBorder="1" applyAlignment="1">
      <alignment horizontal="center" vertical="center" wrapText="1"/>
    </xf>
    <xf numFmtId="0" fontId="237" fillId="19" borderId="165" xfId="7220" applyFont="1" applyFill="1" applyBorder="1" applyAlignment="1">
      <alignment horizontal="center" vertical="center" wrapText="1"/>
    </xf>
    <xf numFmtId="0" fontId="321" fillId="32" borderId="165" xfId="7282" applyFont="1" applyFill="1" applyBorder="1" applyAlignment="1">
      <alignment horizontal="center" vertical="center" wrapText="1"/>
    </xf>
    <xf numFmtId="0" fontId="1" fillId="0" borderId="0" xfId="7266" applyFont="1" applyAlignment="1">
      <alignment horizontal="left"/>
    </xf>
    <xf numFmtId="0" fontId="1" fillId="0" borderId="0" xfId="7269" applyFont="1" applyAlignment="1">
      <alignment horizontal="left"/>
    </xf>
    <xf numFmtId="0" fontId="1" fillId="0" borderId="0" xfId="7282" applyFont="1"/>
    <xf numFmtId="0" fontId="1" fillId="0" borderId="0" xfId="7240" applyFont="1"/>
    <xf numFmtId="0" fontId="218" fillId="0" borderId="0" xfId="32" applyFont="1" applyFill="1" applyAlignment="1" applyProtection="1">
      <alignment horizontal="left" vertical="center"/>
    </xf>
    <xf numFmtId="0" fontId="205" fillId="0" borderId="0" xfId="4219" applyFont="1" applyAlignment="1">
      <alignment horizontal="left"/>
    </xf>
    <xf numFmtId="0" fontId="155" fillId="0" borderId="0" xfId="0" applyFont="1" applyAlignment="1">
      <alignment horizontal="left" vertical="center"/>
    </xf>
    <xf numFmtId="0" fontId="1" fillId="0" borderId="0" xfId="7211" applyFont="1" applyAlignment="1">
      <alignment horizontal="left"/>
    </xf>
    <xf numFmtId="0" fontId="155" fillId="0" borderId="0" xfId="0" applyFont="1"/>
    <xf numFmtId="0" fontId="180" fillId="21" borderId="165" xfId="7216" applyFont="1" applyFill="1" applyBorder="1" applyAlignment="1">
      <alignment horizontal="center" vertical="center" wrapText="1"/>
    </xf>
    <xf numFmtId="0" fontId="205" fillId="0" borderId="0" xfId="7214" applyFont="1"/>
    <xf numFmtId="0" fontId="245" fillId="0" borderId="0" xfId="0" applyFont="1" applyBorder="1" applyAlignment="1">
      <alignment horizontal="left" vertical="center"/>
    </xf>
    <xf numFmtId="0" fontId="217" fillId="32" borderId="158" xfId="367" applyFont="1" applyFill="1" applyBorder="1" applyAlignment="1">
      <alignment horizontal="center" vertical="center"/>
    </xf>
    <xf numFmtId="0" fontId="217" fillId="32" borderId="143" xfId="367" applyFont="1" applyFill="1" applyBorder="1" applyAlignment="1">
      <alignment horizontal="center" vertical="center"/>
    </xf>
    <xf numFmtId="0" fontId="217" fillId="32" borderId="156" xfId="367" applyFont="1" applyFill="1" applyBorder="1" applyAlignment="1">
      <alignment horizontal="center" vertical="center"/>
    </xf>
    <xf numFmtId="0" fontId="217" fillId="37" borderId="26" xfId="7256" applyFont="1" applyFill="1" applyBorder="1" applyAlignment="1">
      <alignment horizontal="center"/>
    </xf>
    <xf numFmtId="0" fontId="217" fillId="37" borderId="29" xfId="7256" applyFont="1" applyFill="1" applyBorder="1" applyAlignment="1">
      <alignment horizontal="center"/>
    </xf>
    <xf numFmtId="0" fontId="64" fillId="0" borderId="165" xfId="7256" applyFont="1" applyBorder="1" applyAlignment="1">
      <alignment horizontal="left" vertical="center"/>
    </xf>
    <xf numFmtId="0" fontId="217" fillId="37" borderId="165" xfId="7256" applyFont="1" applyFill="1" applyBorder="1" applyAlignment="1">
      <alignment horizontal="center"/>
    </xf>
    <xf numFmtId="0" fontId="286" fillId="0" borderId="81" xfId="4221" applyFont="1" applyFill="1" applyBorder="1" applyAlignment="1">
      <alignment horizontal="left" wrapText="1"/>
    </xf>
    <xf numFmtId="0" fontId="286" fillId="0" borderId="0" xfId="4221" applyFont="1" applyFill="1" applyBorder="1" applyAlignment="1">
      <alignment horizontal="left" wrapText="1"/>
    </xf>
    <xf numFmtId="0" fontId="184" fillId="19" borderId="136" xfId="4221" applyFont="1" applyFill="1" applyBorder="1" applyAlignment="1">
      <alignment horizontal="center" vertical="center" wrapText="1"/>
    </xf>
    <xf numFmtId="0" fontId="217" fillId="37" borderId="136" xfId="4221" applyFont="1" applyFill="1" applyBorder="1" applyAlignment="1">
      <alignment horizontal="center" vertical="center" wrapText="1"/>
    </xf>
    <xf numFmtId="9" fontId="0" fillId="0" borderId="136" xfId="4222" applyFont="1" applyFill="1" applyBorder="1" applyAlignment="1">
      <alignment horizontal="center" vertical="center" wrapText="1"/>
    </xf>
    <xf numFmtId="9" fontId="102" fillId="0" borderId="136" xfId="4222" applyFont="1" applyFill="1" applyBorder="1" applyAlignment="1">
      <alignment horizontal="center" vertical="center" wrapText="1"/>
    </xf>
    <xf numFmtId="9" fontId="99" fillId="0" borderId="136" xfId="4222" applyFont="1" applyFill="1" applyBorder="1" applyAlignment="1">
      <alignment horizontal="center" vertical="center" wrapText="1"/>
    </xf>
    <xf numFmtId="9" fontId="67" fillId="0" borderId="136" xfId="4222" applyFont="1" applyFill="1" applyBorder="1" applyAlignment="1">
      <alignment horizontal="center" vertical="center" wrapText="1"/>
    </xf>
    <xf numFmtId="9" fontId="37" fillId="0" borderId="136" xfId="4222" applyFont="1" applyFill="1" applyBorder="1" applyAlignment="1">
      <alignment horizontal="center" vertical="center" wrapText="1"/>
    </xf>
    <xf numFmtId="0" fontId="184" fillId="19" borderId="166" xfId="4221" applyFont="1" applyFill="1" applyBorder="1" applyAlignment="1">
      <alignment horizontal="center" vertical="center" wrapText="1"/>
    </xf>
    <xf numFmtId="0" fontId="184" fillId="0" borderId="136" xfId="4221" applyFont="1" applyBorder="1" applyAlignment="1">
      <alignment horizontal="center" vertical="center" wrapText="1"/>
    </xf>
    <xf numFmtId="0" fontId="184" fillId="0" borderId="166" xfId="4221" applyFont="1" applyBorder="1" applyAlignment="1">
      <alignment horizontal="center" vertical="center" wrapText="1"/>
    </xf>
    <xf numFmtId="0" fontId="184" fillId="0" borderId="164" xfId="4221" applyFont="1" applyBorder="1" applyAlignment="1">
      <alignment horizontal="center" vertical="center" wrapText="1"/>
    </xf>
    <xf numFmtId="0" fontId="184" fillId="0" borderId="167" xfId="4221" applyFont="1" applyBorder="1" applyAlignment="1">
      <alignment horizontal="center" vertical="center" wrapText="1"/>
    </xf>
    <xf numFmtId="0" fontId="184" fillId="19" borderId="164" xfId="4221" applyFont="1" applyFill="1" applyBorder="1" applyAlignment="1">
      <alignment horizontal="center" vertical="center" wrapText="1"/>
    </xf>
    <xf numFmtId="0" fontId="184" fillId="19" borderId="167" xfId="4221" applyFont="1" applyFill="1" applyBorder="1" applyAlignment="1">
      <alignment horizontal="center" vertical="center" wrapText="1"/>
    </xf>
    <xf numFmtId="0" fontId="184" fillId="33" borderId="166" xfId="4221" applyFont="1" applyFill="1" applyBorder="1" applyAlignment="1">
      <alignment horizontal="center" vertical="center" wrapText="1"/>
    </xf>
    <xf numFmtId="0" fontId="184" fillId="33" borderId="164" xfId="4221" applyFont="1" applyFill="1" applyBorder="1" applyAlignment="1">
      <alignment horizontal="center" vertical="center" wrapText="1"/>
    </xf>
    <xf numFmtId="0" fontId="184" fillId="33" borderId="167" xfId="4221" applyFont="1" applyFill="1" applyBorder="1" applyAlignment="1">
      <alignment horizontal="center" vertical="center" wrapText="1"/>
    </xf>
    <xf numFmtId="9" fontId="37" fillId="33" borderId="136" xfId="4222" applyFont="1" applyFill="1" applyBorder="1" applyAlignment="1">
      <alignment horizontal="center" vertical="center" wrapText="1"/>
    </xf>
    <xf numFmtId="0" fontId="184" fillId="33" borderId="136" xfId="4221" applyFont="1" applyFill="1" applyBorder="1" applyAlignment="1">
      <alignment horizontal="center" vertical="center" wrapText="1"/>
    </xf>
    <xf numFmtId="0" fontId="180" fillId="19" borderId="136" xfId="59" applyFont="1" applyFill="1" applyBorder="1" applyAlignment="1">
      <alignment horizontal="center" vertical="center"/>
    </xf>
    <xf numFmtId="1" fontId="209" fillId="0" borderId="136" xfId="45" applyNumberFormat="1" applyFont="1" applyFill="1" applyBorder="1" applyAlignment="1">
      <alignment horizontal="center" vertical="center" wrapText="1"/>
    </xf>
    <xf numFmtId="1" fontId="217" fillId="37" borderId="136" xfId="45" applyNumberFormat="1" applyFont="1" applyFill="1" applyBorder="1" applyAlignment="1">
      <alignment horizontal="center" vertical="center" wrapText="1"/>
    </xf>
    <xf numFmtId="1" fontId="241" fillId="0" borderId="0" xfId="45" applyNumberFormat="1" applyFont="1" applyFill="1" applyBorder="1" applyAlignment="1">
      <alignment horizontal="left" vertical="center" wrapText="1"/>
    </xf>
    <xf numFmtId="0" fontId="217" fillId="37" borderId="12" xfId="59" applyFont="1" applyFill="1" applyBorder="1" applyAlignment="1">
      <alignment horizontal="center" vertical="center"/>
    </xf>
    <xf numFmtId="0" fontId="217" fillId="37" borderId="16" xfId="59" applyFont="1" applyFill="1" applyBorder="1" applyAlignment="1">
      <alignment horizontal="center" vertical="center"/>
    </xf>
    <xf numFmtId="3" fontId="217" fillId="37" borderId="12" xfId="59" applyNumberFormat="1" applyFont="1" applyFill="1" applyBorder="1" applyAlignment="1">
      <alignment horizontal="center" vertical="center"/>
    </xf>
    <xf numFmtId="3" fontId="217" fillId="37" borderId="16" xfId="59" applyNumberFormat="1" applyFont="1" applyFill="1" applyBorder="1" applyAlignment="1">
      <alignment horizontal="center" vertical="center"/>
    </xf>
    <xf numFmtId="0" fontId="184" fillId="19" borderId="136" xfId="631" applyFont="1" applyFill="1" applyBorder="1" applyAlignment="1">
      <alignment horizontal="center"/>
    </xf>
    <xf numFmtId="0" fontId="217" fillId="37" borderId="136" xfId="631" applyFont="1" applyFill="1" applyBorder="1" applyAlignment="1">
      <alignment horizontal="center"/>
    </xf>
    <xf numFmtId="0" fontId="184" fillId="19" borderId="166" xfId="631" applyFont="1" applyFill="1" applyBorder="1" applyAlignment="1">
      <alignment horizontal="center"/>
    </xf>
    <xf numFmtId="0" fontId="184" fillId="19" borderId="164" xfId="631" applyFont="1" applyFill="1" applyBorder="1" applyAlignment="1">
      <alignment horizontal="center"/>
    </xf>
    <xf numFmtId="0" fontId="184" fillId="19" borderId="167" xfId="631" applyFont="1" applyFill="1" applyBorder="1" applyAlignment="1">
      <alignment horizontal="center"/>
    </xf>
    <xf numFmtId="0" fontId="217" fillId="37" borderId="166" xfId="631" applyFont="1" applyFill="1" applyBorder="1" applyAlignment="1">
      <alignment horizontal="center"/>
    </xf>
    <xf numFmtId="0" fontId="217" fillId="37" borderId="164" xfId="631" applyFont="1" applyFill="1" applyBorder="1" applyAlignment="1">
      <alignment horizontal="center"/>
    </xf>
    <xf numFmtId="0" fontId="217" fillId="37" borderId="167" xfId="631" applyFont="1" applyFill="1" applyBorder="1" applyAlignment="1">
      <alignment horizontal="center"/>
    </xf>
    <xf numFmtId="1" fontId="217" fillId="37" borderId="165" xfId="45" applyNumberFormat="1" applyFont="1" applyFill="1" applyBorder="1" applyAlignment="1">
      <alignment horizontal="center" vertical="center" wrapText="1"/>
    </xf>
    <xf numFmtId="0" fontId="180" fillId="19" borderId="165" xfId="59" applyFont="1" applyFill="1" applyBorder="1" applyAlignment="1">
      <alignment horizontal="center" vertical="center"/>
    </xf>
    <xf numFmtId="0" fontId="217" fillId="37" borderId="165" xfId="59" applyFont="1" applyFill="1" applyBorder="1" applyAlignment="1">
      <alignment horizontal="center" vertical="center"/>
    </xf>
    <xf numFmtId="0" fontId="217" fillId="37" borderId="166" xfId="59" applyFont="1" applyFill="1" applyBorder="1" applyAlignment="1">
      <alignment horizontal="center" vertical="center"/>
    </xf>
    <xf numFmtId="0" fontId="217" fillId="37" borderId="164" xfId="59" applyFont="1" applyFill="1" applyBorder="1" applyAlignment="1">
      <alignment horizontal="center" vertical="center"/>
    </xf>
    <xf numFmtId="0" fontId="217" fillId="37" borderId="167" xfId="59" applyFont="1" applyFill="1" applyBorder="1" applyAlignment="1">
      <alignment horizontal="center" vertical="center"/>
    </xf>
    <xf numFmtId="1" fontId="209" fillId="0" borderId="165" xfId="45" applyNumberFormat="1" applyFont="1" applyFill="1" applyBorder="1" applyAlignment="1">
      <alignment horizontal="center" vertical="center" wrapText="1"/>
    </xf>
    <xf numFmtId="1" fontId="210" fillId="0" borderId="141" xfId="45" applyNumberFormat="1" applyFont="1" applyFill="1" applyBorder="1" applyAlignment="1">
      <alignment horizontal="center" vertical="center" wrapText="1"/>
    </xf>
    <xf numFmtId="1" fontId="210" fillId="0" borderId="13" xfId="45" applyNumberFormat="1" applyFont="1" applyFill="1" applyBorder="1" applyAlignment="1">
      <alignment horizontal="center" vertical="center" wrapText="1"/>
    </xf>
    <xf numFmtId="1" fontId="210" fillId="0" borderId="15" xfId="45" applyNumberFormat="1" applyFont="1" applyFill="1" applyBorder="1" applyAlignment="1">
      <alignment horizontal="center" vertical="center" wrapText="1"/>
    </xf>
    <xf numFmtId="1" fontId="210" fillId="0" borderId="165" xfId="45" applyNumberFormat="1" applyFont="1" applyFill="1" applyBorder="1" applyAlignment="1">
      <alignment horizontal="center" vertical="center" wrapText="1"/>
    </xf>
    <xf numFmtId="0" fontId="217" fillId="37" borderId="165" xfId="631" applyFont="1" applyFill="1" applyBorder="1" applyAlignment="1">
      <alignment horizontal="center"/>
    </xf>
    <xf numFmtId="0" fontId="184" fillId="19" borderId="165" xfId="631" applyFont="1" applyFill="1" applyBorder="1" applyAlignment="1">
      <alignment horizontal="center"/>
    </xf>
    <xf numFmtId="0" fontId="285" fillId="32" borderId="166" xfId="0" applyFont="1" applyFill="1" applyBorder="1" applyAlignment="1">
      <alignment horizontal="center"/>
    </xf>
    <xf numFmtId="0" fontId="285" fillId="32" borderId="164" xfId="0" applyFont="1" applyFill="1" applyBorder="1" applyAlignment="1">
      <alignment horizontal="center"/>
    </xf>
    <xf numFmtId="0" fontId="285" fillId="32" borderId="167" xfId="0" applyFont="1" applyFill="1" applyBorder="1" applyAlignment="1">
      <alignment horizontal="center"/>
    </xf>
    <xf numFmtId="1" fontId="180" fillId="19" borderId="166" xfId="45" applyNumberFormat="1" applyFont="1" applyFill="1" applyBorder="1" applyAlignment="1">
      <alignment horizontal="center" vertical="center" wrapText="1"/>
    </xf>
    <xf numFmtId="1" fontId="180" fillId="19" borderId="167" xfId="45" applyNumberFormat="1" applyFont="1" applyFill="1" applyBorder="1" applyAlignment="1">
      <alignment horizontal="center" vertical="center" wrapText="1"/>
    </xf>
    <xf numFmtId="0" fontId="151" fillId="19" borderId="166" xfId="0" applyFont="1" applyFill="1" applyBorder="1" applyAlignment="1">
      <alignment horizontal="center"/>
    </xf>
    <xf numFmtId="0" fontId="151" fillId="19" borderId="164" xfId="0" applyFont="1" applyFill="1" applyBorder="1" applyAlignment="1">
      <alignment horizontal="center"/>
    </xf>
    <xf numFmtId="0" fontId="151" fillId="19" borderId="167" xfId="0" applyFont="1" applyFill="1" applyBorder="1" applyAlignment="1">
      <alignment horizontal="center"/>
    </xf>
    <xf numFmtId="1" fontId="180" fillId="19" borderId="150" xfId="45" applyNumberFormat="1" applyFont="1" applyFill="1" applyBorder="1" applyAlignment="1">
      <alignment horizontal="center" vertical="center" wrapText="1"/>
    </xf>
    <xf numFmtId="1" fontId="180" fillId="19" borderId="143" xfId="45" applyNumberFormat="1" applyFont="1" applyFill="1" applyBorder="1" applyAlignment="1">
      <alignment horizontal="center" vertical="center" wrapText="1"/>
    </xf>
    <xf numFmtId="1" fontId="226" fillId="0" borderId="141" xfId="45" applyNumberFormat="1" applyFont="1" applyFill="1" applyBorder="1" applyAlignment="1">
      <alignment horizontal="center" vertical="center" wrapText="1"/>
    </xf>
    <xf numFmtId="1" fontId="226" fillId="0" borderId="13" xfId="45" applyNumberFormat="1" applyFont="1" applyFill="1" applyBorder="1" applyAlignment="1">
      <alignment horizontal="center" vertical="center" wrapText="1"/>
    </xf>
    <xf numFmtId="1" fontId="226" fillId="0" borderId="15" xfId="45" applyNumberFormat="1" applyFont="1" applyFill="1" applyBorder="1" applyAlignment="1">
      <alignment horizontal="center" vertical="center" wrapText="1"/>
    </xf>
    <xf numFmtId="0" fontId="284" fillId="32" borderId="165" xfId="0" applyFont="1" applyFill="1" applyBorder="1" applyAlignment="1">
      <alignment horizontal="center" vertical="center"/>
    </xf>
    <xf numFmtId="0" fontId="189" fillId="19" borderId="165" xfId="0" applyFont="1" applyFill="1" applyBorder="1" applyAlignment="1">
      <alignment horizontal="center"/>
    </xf>
    <xf numFmtId="0" fontId="151" fillId="19" borderId="165" xfId="0" applyFont="1" applyFill="1" applyBorder="1" applyAlignment="1">
      <alignment horizontal="center"/>
    </xf>
    <xf numFmtId="0" fontId="247" fillId="0" borderId="141" xfId="0" applyFont="1" applyBorder="1" applyAlignment="1">
      <alignment horizontal="center" vertical="center"/>
    </xf>
    <xf numFmtId="0" fontId="247" fillId="0" borderId="15" xfId="0" applyFont="1" applyBorder="1" applyAlignment="1">
      <alignment horizontal="center" vertical="center"/>
    </xf>
    <xf numFmtId="1" fontId="284" fillId="32" borderId="165" xfId="45" applyNumberFormat="1" applyFont="1" applyFill="1" applyBorder="1" applyAlignment="1">
      <alignment horizontal="center" vertical="center" wrapText="1"/>
    </xf>
    <xf numFmtId="1" fontId="288" fillId="19" borderId="166" xfId="45" applyNumberFormat="1" applyFont="1" applyFill="1" applyBorder="1" applyAlignment="1">
      <alignment horizontal="center" vertical="center" wrapText="1"/>
    </xf>
    <xf numFmtId="1" fontId="288" fillId="19" borderId="167" xfId="45" applyNumberFormat="1" applyFont="1" applyFill="1" applyBorder="1" applyAlignment="1">
      <alignment horizontal="center" vertical="center" wrapText="1"/>
    </xf>
    <xf numFmtId="1" fontId="217" fillId="32" borderId="165" xfId="45" applyNumberFormat="1" applyFont="1" applyFill="1" applyBorder="1" applyAlignment="1">
      <alignment horizontal="center" vertical="center" wrapText="1"/>
    </xf>
    <xf numFmtId="0" fontId="184" fillId="0" borderId="165" xfId="4224" applyFont="1" applyBorder="1" applyAlignment="1">
      <alignment horizontal="center" vertical="center" textRotation="90" wrapText="1"/>
    </xf>
    <xf numFmtId="0" fontId="217" fillId="32" borderId="166" xfId="4223" applyFont="1" applyFill="1" applyBorder="1" applyAlignment="1">
      <alignment horizontal="center" vertical="center" wrapText="1"/>
    </xf>
    <xf numFmtId="0" fontId="217" fillId="32" borderId="164" xfId="4223" applyFont="1" applyFill="1" applyBorder="1" applyAlignment="1">
      <alignment horizontal="center" vertical="center" wrapText="1"/>
    </xf>
    <xf numFmtId="0" fontId="217" fillId="32" borderId="167" xfId="4223" applyFont="1" applyFill="1" applyBorder="1" applyAlignment="1">
      <alignment horizontal="center" vertical="center" wrapText="1"/>
    </xf>
    <xf numFmtId="0" fontId="217" fillId="32" borderId="165" xfId="4223" applyFont="1" applyFill="1" applyBorder="1" applyAlignment="1">
      <alignment horizontal="center" vertical="center" wrapText="1"/>
    </xf>
    <xf numFmtId="0" fontId="184" fillId="19" borderId="166" xfId="4223" applyFont="1" applyFill="1" applyBorder="1" applyAlignment="1">
      <alignment horizontal="center" vertical="center" wrapText="1"/>
    </xf>
    <xf numFmtId="0" fontId="184" fillId="19" borderId="164" xfId="4223" applyFont="1" applyFill="1" applyBorder="1" applyAlignment="1">
      <alignment horizontal="center" vertical="center" wrapText="1"/>
    </xf>
    <xf numFmtId="0" fontId="184" fillId="19" borderId="167" xfId="4223" applyFont="1" applyFill="1" applyBorder="1" applyAlignment="1">
      <alignment horizontal="center" vertical="center" wrapText="1"/>
    </xf>
    <xf numFmtId="0" fontId="217" fillId="32" borderId="12" xfId="59" applyFont="1" applyFill="1" applyBorder="1" applyAlignment="1">
      <alignment horizontal="center" vertical="center"/>
    </xf>
    <xf numFmtId="0" fontId="217" fillId="32" borderId="16" xfId="59" applyFont="1" applyFill="1" applyBorder="1" applyAlignment="1">
      <alignment horizontal="center" vertical="center"/>
    </xf>
    <xf numFmtId="0" fontId="217" fillId="32" borderId="14" xfId="59" applyFont="1" applyFill="1" applyBorder="1" applyAlignment="1">
      <alignment horizontal="center" vertical="center"/>
    </xf>
    <xf numFmtId="3" fontId="217" fillId="32" borderId="165" xfId="59" applyNumberFormat="1" applyFont="1" applyFill="1" applyBorder="1" applyAlignment="1">
      <alignment horizontal="center" vertical="center"/>
    </xf>
    <xf numFmtId="0" fontId="217" fillId="32" borderId="165" xfId="631" applyFont="1" applyFill="1" applyBorder="1" applyAlignment="1">
      <alignment horizontal="center"/>
    </xf>
    <xf numFmtId="0" fontId="217" fillId="32" borderId="166" xfId="631" applyFont="1" applyFill="1" applyBorder="1" applyAlignment="1">
      <alignment horizontal="center"/>
    </xf>
    <xf numFmtId="0" fontId="217" fillId="32" borderId="164" xfId="631" applyFont="1" applyFill="1" applyBorder="1" applyAlignment="1">
      <alignment horizontal="center"/>
    </xf>
    <xf numFmtId="0" fontId="217" fillId="32" borderId="167" xfId="631" applyFont="1" applyFill="1" applyBorder="1" applyAlignment="1">
      <alignment horizontal="center"/>
    </xf>
    <xf numFmtId="0" fontId="217" fillId="32" borderId="165" xfId="59" applyFont="1" applyFill="1" applyBorder="1" applyAlignment="1">
      <alignment horizontal="center" vertical="center"/>
    </xf>
    <xf numFmtId="1" fontId="180" fillId="32" borderId="165" xfId="45" applyNumberFormat="1" applyFont="1" applyFill="1" applyBorder="1" applyAlignment="1">
      <alignment horizontal="center" vertical="center" wrapText="1"/>
    </xf>
    <xf numFmtId="0" fontId="180" fillId="0" borderId="0" xfId="59" applyFont="1" applyFill="1" applyBorder="1" applyAlignment="1">
      <alignment horizontal="center" vertical="center"/>
    </xf>
    <xf numFmtId="3" fontId="285" fillId="32" borderId="165" xfId="59" applyNumberFormat="1" applyFont="1" applyFill="1" applyBorder="1" applyAlignment="1">
      <alignment horizontal="center" vertical="center"/>
    </xf>
    <xf numFmtId="0" fontId="292" fillId="0" borderId="141" xfId="59" applyFont="1" applyFill="1" applyBorder="1" applyAlignment="1">
      <alignment horizontal="center" vertical="center"/>
    </xf>
    <xf numFmtId="0" fontId="292" fillId="0" borderId="13" xfId="59" applyFont="1" applyFill="1" applyBorder="1" applyAlignment="1">
      <alignment horizontal="center" vertical="center"/>
    </xf>
    <xf numFmtId="0" fontId="292" fillId="0" borderId="15" xfId="59" applyFont="1" applyFill="1" applyBorder="1" applyAlignment="1">
      <alignment horizontal="center" vertical="center"/>
    </xf>
    <xf numFmtId="0" fontId="217" fillId="32" borderId="166" xfId="59" applyFont="1" applyFill="1" applyBorder="1" applyAlignment="1">
      <alignment horizontal="center" vertical="center"/>
    </xf>
    <xf numFmtId="0" fontId="217" fillId="32" borderId="164" xfId="59" applyFont="1" applyFill="1" applyBorder="1" applyAlignment="1">
      <alignment horizontal="center" vertical="center"/>
    </xf>
    <xf numFmtId="0" fontId="217" fillId="32" borderId="167" xfId="59" applyFont="1" applyFill="1" applyBorder="1" applyAlignment="1">
      <alignment horizontal="center" vertical="center"/>
    </xf>
    <xf numFmtId="0" fontId="180" fillId="19" borderId="166" xfId="59" applyFont="1" applyFill="1" applyBorder="1" applyAlignment="1">
      <alignment horizontal="center" vertical="center" wrapText="1"/>
    </xf>
    <xf numFmtId="0" fontId="180" fillId="19" borderId="167" xfId="59" applyFont="1" applyFill="1" applyBorder="1" applyAlignment="1">
      <alignment horizontal="center" vertical="center" wrapText="1"/>
    </xf>
    <xf numFmtId="0" fontId="287" fillId="32" borderId="165" xfId="59" applyFont="1" applyFill="1" applyBorder="1" applyAlignment="1">
      <alignment horizontal="center" vertical="center"/>
    </xf>
    <xf numFmtId="0" fontId="180" fillId="19" borderId="165" xfId="46" applyFont="1" applyFill="1" applyBorder="1" applyAlignment="1">
      <alignment horizontal="center" vertical="center"/>
    </xf>
    <xf numFmtId="0" fontId="285" fillId="32" borderId="165" xfId="59" applyFont="1" applyFill="1" applyBorder="1" applyAlignment="1">
      <alignment horizontal="center" vertical="center"/>
    </xf>
    <xf numFmtId="0" fontId="184" fillId="19" borderId="165" xfId="46" applyFont="1" applyFill="1" applyBorder="1" applyAlignment="1">
      <alignment horizontal="center" vertical="center"/>
    </xf>
    <xf numFmtId="0" fontId="150" fillId="33" borderId="166" xfId="59" applyFont="1" applyFill="1" applyBorder="1" applyAlignment="1">
      <alignment horizontal="center" vertical="center"/>
    </xf>
    <xf numFmtId="0" fontId="150" fillId="33" borderId="164" xfId="59" applyFont="1" applyFill="1" applyBorder="1" applyAlignment="1">
      <alignment horizontal="center" vertical="center"/>
    </xf>
    <xf numFmtId="0" fontId="150" fillId="33" borderId="167" xfId="59" applyFont="1" applyFill="1" applyBorder="1" applyAlignment="1">
      <alignment horizontal="center" vertical="center"/>
    </xf>
    <xf numFmtId="0" fontId="203" fillId="19" borderId="165" xfId="46" applyFont="1" applyFill="1" applyBorder="1" applyAlignment="1">
      <alignment horizontal="center" vertical="center"/>
    </xf>
    <xf numFmtId="0" fontId="293" fillId="19" borderId="165" xfId="46" applyFont="1" applyFill="1" applyBorder="1" applyAlignment="1">
      <alignment horizontal="center" vertical="center"/>
    </xf>
    <xf numFmtId="0" fontId="184" fillId="0" borderId="61" xfId="7279" applyFont="1" applyBorder="1" applyAlignment="1">
      <alignment horizontal="center" vertical="center"/>
    </xf>
    <xf numFmtId="0" fontId="184" fillId="0" borderId="161" xfId="7279" applyFont="1" applyBorder="1" applyAlignment="1">
      <alignment horizontal="center" vertical="center"/>
    </xf>
    <xf numFmtId="0" fontId="184" fillId="0" borderId="160" xfId="7279" applyFont="1" applyBorder="1" applyAlignment="1">
      <alignment horizontal="center" vertical="center"/>
    </xf>
    <xf numFmtId="0" fontId="184" fillId="0" borderId="109" xfId="7279" applyFont="1" applyBorder="1" applyAlignment="1">
      <alignment horizontal="center" vertical="center"/>
    </xf>
    <xf numFmtId="0" fontId="6" fillId="0" borderId="162" xfId="7279" applyBorder="1" applyAlignment="1">
      <alignment horizontal="left" vertical="center"/>
    </xf>
    <xf numFmtId="0" fontId="6" fillId="0" borderId="36" xfId="7279" applyBorder="1" applyAlignment="1">
      <alignment horizontal="left" vertical="center"/>
    </xf>
    <xf numFmtId="0" fontId="6" fillId="0" borderId="145" xfId="7279" applyBorder="1" applyAlignment="1">
      <alignment horizontal="center" vertical="center"/>
    </xf>
    <xf numFmtId="0" fontId="6" fillId="0" borderId="147" xfId="7279" applyBorder="1" applyAlignment="1">
      <alignment horizontal="center" vertical="center"/>
    </xf>
    <xf numFmtId="0" fontId="184" fillId="19" borderId="39" xfId="7279" applyFont="1" applyFill="1" applyBorder="1" applyAlignment="1">
      <alignment horizontal="center"/>
    </xf>
    <xf numFmtId="0" fontId="184" fillId="19" borderId="41" xfId="7279" applyFont="1" applyFill="1" applyBorder="1" applyAlignment="1">
      <alignment horizontal="center"/>
    </xf>
    <xf numFmtId="0" fontId="217" fillId="37" borderId="26" xfId="7279" applyFont="1" applyFill="1" applyBorder="1" applyAlignment="1">
      <alignment horizontal="center"/>
    </xf>
    <xf numFmtId="0" fontId="217" fillId="37" borderId="29" xfId="7279" applyFont="1" applyFill="1" applyBorder="1" applyAlignment="1">
      <alignment horizontal="center"/>
    </xf>
    <xf numFmtId="0" fontId="184" fillId="0" borderId="111" xfId="7279" applyFont="1" applyBorder="1" applyAlignment="1">
      <alignment horizontal="center" vertical="center"/>
    </xf>
    <xf numFmtId="0" fontId="184" fillId="0" borderId="138" xfId="7279" applyFont="1" applyBorder="1" applyAlignment="1">
      <alignment horizontal="center" vertical="center"/>
    </xf>
    <xf numFmtId="0" fontId="184" fillId="19" borderId="26" xfId="7279" applyFont="1" applyFill="1" applyBorder="1" applyAlignment="1">
      <alignment horizontal="center"/>
    </xf>
    <xf numFmtId="0" fontId="184" fillId="19" borderId="28" xfId="7279" applyFont="1" applyFill="1" applyBorder="1" applyAlignment="1">
      <alignment horizontal="center"/>
    </xf>
    <xf numFmtId="0" fontId="184" fillId="0" borderId="112" xfId="7279" applyFont="1" applyBorder="1" applyAlignment="1">
      <alignment horizontal="center" vertical="center"/>
    </xf>
    <xf numFmtId="0" fontId="6" fillId="0" borderId="148" xfId="7279" applyBorder="1" applyAlignment="1">
      <alignment horizontal="center" vertical="center"/>
    </xf>
    <xf numFmtId="0" fontId="217" fillId="37" borderId="94" xfId="7279" applyFont="1" applyFill="1" applyBorder="1" applyAlignment="1">
      <alignment horizontal="center" vertical="center"/>
    </xf>
    <xf numFmtId="0" fontId="217" fillId="37" borderId="28" xfId="7279" applyFont="1" applyFill="1" applyBorder="1" applyAlignment="1">
      <alignment horizontal="center" vertical="center"/>
    </xf>
    <xf numFmtId="0" fontId="184" fillId="0" borderId="27" xfId="7279" applyFont="1" applyBorder="1" applyAlignment="1">
      <alignment horizontal="center"/>
    </xf>
    <xf numFmtId="0" fontId="184" fillId="0" borderId="145" xfId="7279" applyFont="1" applyBorder="1" applyAlignment="1">
      <alignment horizontal="center"/>
    </xf>
    <xf numFmtId="0" fontId="184" fillId="0" borderId="146" xfId="7279" applyFont="1" applyBorder="1" applyAlignment="1">
      <alignment horizontal="center"/>
    </xf>
    <xf numFmtId="0" fontId="184" fillId="0" borderId="147" xfId="7279" applyFont="1" applyBorder="1" applyAlignment="1">
      <alignment horizontal="center"/>
    </xf>
    <xf numFmtId="0" fontId="184" fillId="0" borderId="64" xfId="7279" applyFont="1" applyBorder="1" applyAlignment="1">
      <alignment horizontal="center" vertical="center"/>
    </xf>
    <xf numFmtId="0" fontId="184" fillId="0" borderId="44" xfId="7279" applyFont="1" applyBorder="1" applyAlignment="1">
      <alignment horizontal="center" vertical="center"/>
    </xf>
    <xf numFmtId="0" fontId="184" fillId="0" borderId="66" xfId="7279" applyFont="1" applyBorder="1" applyAlignment="1">
      <alignment horizontal="center" vertical="center"/>
    </xf>
    <xf numFmtId="0" fontId="184" fillId="0" borderId="65" xfId="7279" applyFont="1" applyBorder="1" applyAlignment="1">
      <alignment horizontal="center" vertical="center"/>
    </xf>
    <xf numFmtId="0" fontId="184" fillId="0" borderId="40" xfId="7279" applyFont="1" applyBorder="1" applyAlignment="1">
      <alignment horizontal="center" vertical="center"/>
    </xf>
    <xf numFmtId="0" fontId="184" fillId="0" borderId="42" xfId="7279" applyFont="1" applyBorder="1" applyAlignment="1">
      <alignment horizontal="center" vertical="center"/>
    </xf>
    <xf numFmtId="0" fontId="217" fillId="37" borderId="26" xfId="7279" applyFont="1" applyFill="1" applyBorder="1" applyAlignment="1">
      <alignment horizontal="center" vertical="center"/>
    </xf>
    <xf numFmtId="0" fontId="217" fillId="37" borderId="29" xfId="7279" applyFont="1" applyFill="1" applyBorder="1" applyAlignment="1">
      <alignment horizontal="center" vertical="center"/>
    </xf>
    <xf numFmtId="0" fontId="184" fillId="0" borderId="67" xfId="7279" applyFont="1" applyBorder="1" applyAlignment="1">
      <alignment horizontal="center" vertical="center"/>
    </xf>
    <xf numFmtId="0" fontId="184" fillId="0" borderId="47" xfId="7279" applyFont="1" applyBorder="1" applyAlignment="1">
      <alignment horizontal="center" vertical="center"/>
    </xf>
    <xf numFmtId="0" fontId="184" fillId="0" borderId="145" xfId="7279" applyFont="1" applyBorder="1" applyAlignment="1">
      <alignment horizontal="center" vertical="center"/>
    </xf>
    <xf numFmtId="0" fontId="184" fillId="19" borderId="82" xfId="7279" applyFont="1" applyFill="1" applyBorder="1" applyAlignment="1">
      <alignment horizontal="center" vertical="center"/>
    </xf>
    <xf numFmtId="0" fontId="184" fillId="19" borderId="77" xfId="7279" applyFont="1" applyFill="1" applyBorder="1" applyAlignment="1">
      <alignment horizontal="center" vertical="center"/>
    </xf>
    <xf numFmtId="0" fontId="184" fillId="0" borderId="67" xfId="7279" applyFont="1" applyBorder="1" applyAlignment="1">
      <alignment horizontal="center"/>
    </xf>
    <xf numFmtId="0" fontId="184" fillId="0" borderId="72" xfId="7279" applyFont="1" applyBorder="1" applyAlignment="1">
      <alignment horizontal="center"/>
    </xf>
    <xf numFmtId="0" fontId="184" fillId="0" borderId="69" xfId="7279" applyFont="1" applyBorder="1" applyAlignment="1">
      <alignment horizontal="center"/>
    </xf>
    <xf numFmtId="0" fontId="217" fillId="37" borderId="87" xfId="7279" applyFont="1" applyFill="1" applyBorder="1" applyAlignment="1">
      <alignment horizontal="center"/>
    </xf>
    <xf numFmtId="0" fontId="217" fillId="37" borderId="86" xfId="7279" applyFont="1" applyFill="1" applyBorder="1" applyAlignment="1">
      <alignment horizontal="center"/>
    </xf>
    <xf numFmtId="0" fontId="217" fillId="37" borderId="88" xfId="7279" applyFont="1" applyFill="1" applyBorder="1" applyAlignment="1">
      <alignment horizontal="center"/>
    </xf>
    <xf numFmtId="0" fontId="184" fillId="19" borderId="78" xfId="7279" applyFont="1" applyFill="1" applyBorder="1" applyAlignment="1">
      <alignment horizontal="center" vertical="center"/>
    </xf>
    <xf numFmtId="0" fontId="217" fillId="37" borderId="64" xfId="7279" applyFont="1" applyFill="1" applyBorder="1" applyAlignment="1">
      <alignment horizontal="center"/>
    </xf>
    <xf numFmtId="0" fontId="217" fillId="37" borderId="44" xfId="7279" applyFont="1" applyFill="1" applyBorder="1" applyAlignment="1">
      <alignment horizontal="center"/>
    </xf>
    <xf numFmtId="0" fontId="217" fillId="37" borderId="66" xfId="7279" applyFont="1" applyFill="1" applyBorder="1" applyAlignment="1">
      <alignment horizontal="center"/>
    </xf>
    <xf numFmtId="0" fontId="217" fillId="37" borderId="82" xfId="7279" applyFont="1" applyFill="1" applyBorder="1" applyAlignment="1">
      <alignment horizontal="center"/>
    </xf>
    <xf numFmtId="0" fontId="217" fillId="37" borderId="77" xfId="7279" applyFont="1" applyFill="1" applyBorder="1" applyAlignment="1">
      <alignment horizontal="center"/>
    </xf>
    <xf numFmtId="0" fontId="217" fillId="37" borderId="78" xfId="7279" applyFont="1" applyFill="1" applyBorder="1" applyAlignment="1">
      <alignment horizontal="center"/>
    </xf>
    <xf numFmtId="0" fontId="184" fillId="0" borderId="165" xfId="7279" applyFont="1" applyBorder="1" applyAlignment="1">
      <alignment horizontal="center" vertical="center"/>
    </xf>
    <xf numFmtId="0" fontId="184" fillId="19" borderId="165" xfId="7279" applyFont="1" applyFill="1" applyBorder="1" applyAlignment="1">
      <alignment horizontal="center" vertical="center"/>
    </xf>
    <xf numFmtId="0" fontId="184" fillId="19" borderId="165" xfId="7279" applyFont="1" applyFill="1" applyBorder="1" applyAlignment="1">
      <alignment horizontal="center"/>
    </xf>
    <xf numFmtId="0" fontId="184" fillId="0" borderId="141" xfId="7279" applyFont="1" applyBorder="1" applyAlignment="1">
      <alignment horizontal="center" vertical="center"/>
    </xf>
    <xf numFmtId="0" fontId="184" fillId="0" borderId="13" xfId="7279" applyFont="1" applyBorder="1" applyAlignment="1">
      <alignment horizontal="center" vertical="center"/>
    </xf>
    <xf numFmtId="0" fontId="184" fillId="0" borderId="15" xfId="7279" applyFont="1" applyBorder="1" applyAlignment="1">
      <alignment horizontal="center" vertical="center"/>
    </xf>
    <xf numFmtId="0" fontId="184" fillId="19" borderId="166" xfId="7279" applyFont="1" applyFill="1" applyBorder="1" applyAlignment="1">
      <alignment horizontal="center" vertical="center"/>
    </xf>
    <xf numFmtId="0" fontId="184" fillId="19" borderId="167" xfId="7279" applyFont="1" applyFill="1" applyBorder="1" applyAlignment="1">
      <alignment horizontal="center" vertical="center"/>
    </xf>
    <xf numFmtId="0" fontId="184" fillId="21" borderId="165" xfId="0" applyFont="1" applyFill="1" applyBorder="1" applyAlignment="1">
      <alignment horizontal="center" vertical="center"/>
    </xf>
    <xf numFmtId="0" fontId="0" fillId="0" borderId="165" xfId="0" applyBorder="1" applyAlignment="1">
      <alignment horizontal="left" vertical="center"/>
    </xf>
    <xf numFmtId="0" fontId="184" fillId="19" borderId="165" xfId="0" applyFont="1" applyFill="1" applyBorder="1" applyAlignment="1">
      <alignment horizontal="center"/>
    </xf>
    <xf numFmtId="0" fontId="209" fillId="0" borderId="165" xfId="46" applyFont="1" applyFill="1" applyBorder="1" applyAlignment="1">
      <alignment horizontal="center" vertical="center"/>
    </xf>
    <xf numFmtId="0" fontId="206" fillId="19" borderId="165" xfId="59" applyFont="1" applyFill="1" applyBorder="1" applyAlignment="1">
      <alignment horizontal="center" vertical="center"/>
    </xf>
    <xf numFmtId="0" fontId="203" fillId="19" borderId="49" xfId="46" applyFont="1" applyFill="1" applyBorder="1" applyAlignment="1">
      <alignment horizontal="center" vertical="center"/>
    </xf>
    <xf numFmtId="0" fontId="203" fillId="19" borderId="13" xfId="46" applyFont="1" applyFill="1" applyBorder="1" applyAlignment="1">
      <alignment horizontal="center" vertical="center"/>
    </xf>
    <xf numFmtId="0" fontId="203" fillId="19" borderId="15" xfId="46" applyFont="1" applyFill="1" applyBorder="1" applyAlignment="1">
      <alignment horizontal="center" vertical="center"/>
    </xf>
    <xf numFmtId="0" fontId="203" fillId="21" borderId="165" xfId="46" applyFont="1" applyFill="1" applyBorder="1" applyAlignment="1">
      <alignment horizontal="center" vertical="center"/>
    </xf>
    <xf numFmtId="1" fontId="209" fillId="0" borderId="141" xfId="45" applyNumberFormat="1" applyFont="1" applyFill="1" applyBorder="1" applyAlignment="1">
      <alignment horizontal="center" vertical="center" wrapText="1"/>
    </xf>
    <xf numFmtId="1" fontId="209" fillId="0" borderId="13" xfId="45" applyNumberFormat="1" applyFont="1" applyFill="1" applyBorder="1" applyAlignment="1">
      <alignment horizontal="center" vertical="center" wrapText="1"/>
    </xf>
    <xf numFmtId="1" fontId="209" fillId="0" borderId="15" xfId="45" applyNumberFormat="1" applyFont="1" applyFill="1" applyBorder="1" applyAlignment="1">
      <alignment horizontal="center" vertical="center" wrapText="1"/>
    </xf>
    <xf numFmtId="0" fontId="206" fillId="19" borderId="166" xfId="59" applyFont="1" applyFill="1" applyBorder="1" applyAlignment="1">
      <alignment horizontal="center" vertical="center"/>
    </xf>
    <xf numFmtId="0" fontId="206" fillId="19" borderId="167" xfId="59" applyFont="1" applyFill="1" applyBorder="1" applyAlignment="1">
      <alignment horizontal="center" vertical="center"/>
    </xf>
    <xf numFmtId="0" fontId="284" fillId="32" borderId="165" xfId="59" applyFont="1" applyFill="1" applyBorder="1" applyAlignment="1">
      <alignment horizontal="center" vertical="center"/>
    </xf>
    <xf numFmtId="0" fontId="217" fillId="32" borderId="165" xfId="367" applyFont="1" applyFill="1" applyBorder="1" applyAlignment="1">
      <alignment horizontal="center" vertical="center" wrapText="1"/>
    </xf>
    <xf numFmtId="0" fontId="230" fillId="32" borderId="165" xfId="367" applyFont="1" applyFill="1" applyBorder="1" applyAlignment="1">
      <alignment horizontal="center" vertical="center" wrapText="1"/>
    </xf>
    <xf numFmtId="0" fontId="217" fillId="32" borderId="165" xfId="820" applyFont="1" applyFill="1" applyBorder="1" applyAlignment="1">
      <alignment horizontal="center" vertical="center"/>
    </xf>
    <xf numFmtId="0" fontId="209" fillId="0" borderId="141" xfId="367" applyFont="1" applyBorder="1" applyAlignment="1">
      <alignment horizontal="center" vertical="center"/>
    </xf>
    <xf numFmtId="0" fontId="209" fillId="0" borderId="13" xfId="367" applyFont="1" applyBorder="1" applyAlignment="1">
      <alignment horizontal="center" vertical="center"/>
    </xf>
    <xf numFmtId="0" fontId="209" fillId="0" borderId="15" xfId="367" applyFont="1" applyBorder="1" applyAlignment="1">
      <alignment horizontal="center" vertical="center"/>
    </xf>
    <xf numFmtId="0" fontId="217" fillId="32" borderId="165" xfId="367" applyFont="1" applyFill="1" applyBorder="1" applyAlignment="1">
      <alignment horizontal="center"/>
    </xf>
    <xf numFmtId="0" fontId="203" fillId="19" borderId="165" xfId="820" applyFont="1" applyFill="1" applyBorder="1" applyAlignment="1">
      <alignment horizontal="center" vertical="center"/>
    </xf>
    <xf numFmtId="0" fontId="230" fillId="32" borderId="165" xfId="820" applyFont="1" applyFill="1" applyBorder="1" applyAlignment="1">
      <alignment horizontal="center" vertical="center" wrapText="1"/>
    </xf>
    <xf numFmtId="0" fontId="203" fillId="19" borderId="165" xfId="367" applyFont="1" applyFill="1" applyBorder="1" applyAlignment="1">
      <alignment horizontal="center" vertical="center"/>
    </xf>
    <xf numFmtId="0" fontId="230" fillId="32" borderId="165" xfId="367" applyFont="1" applyFill="1" applyBorder="1" applyAlignment="1">
      <alignment wrapText="1"/>
    </xf>
    <xf numFmtId="0" fontId="217" fillId="32" borderId="165" xfId="820" applyFont="1" applyFill="1" applyBorder="1" applyAlignment="1">
      <alignment horizontal="center" vertical="center" wrapText="1"/>
    </xf>
    <xf numFmtId="0" fontId="203" fillId="19" borderId="165" xfId="820" applyFont="1" applyFill="1" applyBorder="1" applyAlignment="1">
      <alignment horizontal="right" vertical="center"/>
    </xf>
    <xf numFmtId="0" fontId="80" fillId="0" borderId="141" xfId="820" applyFont="1" applyBorder="1" applyAlignment="1">
      <alignment horizontal="center" vertical="center"/>
    </xf>
    <xf numFmtId="0" fontId="80" fillId="0" borderId="13" xfId="820" applyFont="1" applyBorder="1" applyAlignment="1">
      <alignment horizontal="center" vertical="center"/>
    </xf>
    <xf numFmtId="0" fontId="80" fillId="0" borderId="15" xfId="820" applyFont="1" applyBorder="1" applyAlignment="1">
      <alignment horizontal="center" vertical="center"/>
    </xf>
    <xf numFmtId="0" fontId="285" fillId="32" borderId="15" xfId="367" applyFont="1" applyFill="1" applyBorder="1" applyAlignment="1">
      <alignment horizontal="center"/>
    </xf>
    <xf numFmtId="0" fontId="183" fillId="0" borderId="16" xfId="367" applyFont="1" applyBorder="1" applyAlignment="1">
      <alignment horizontal="center" vertical="center" wrapText="1"/>
    </xf>
    <xf numFmtId="0" fontId="217" fillId="32" borderId="15" xfId="367" applyFont="1" applyFill="1" applyBorder="1" applyAlignment="1">
      <alignment horizontal="center" vertical="center" wrapText="1"/>
    </xf>
    <xf numFmtId="0" fontId="230" fillId="32" borderId="15" xfId="367" applyFont="1" applyFill="1" applyBorder="1" applyAlignment="1">
      <alignment horizontal="center" vertical="center" wrapText="1"/>
    </xf>
    <xf numFmtId="0" fontId="217" fillId="32" borderId="165" xfId="4226" applyNumberFormat="1" applyFont="1" applyFill="1" applyBorder="1" applyAlignment="1">
      <alignment horizontal="center" vertical="center" wrapText="1"/>
    </xf>
    <xf numFmtId="0" fontId="80" fillId="0" borderId="95" xfId="820" applyFont="1" applyBorder="1" applyAlignment="1">
      <alignment horizontal="center" vertical="center"/>
    </xf>
    <xf numFmtId="0" fontId="80" fillId="0" borderId="0" xfId="820" applyFont="1" applyBorder="1" applyAlignment="1">
      <alignment horizontal="center" vertical="center"/>
    </xf>
    <xf numFmtId="0" fontId="80" fillId="0" borderId="16" xfId="820" applyFont="1" applyBorder="1" applyAlignment="1">
      <alignment horizontal="center" vertical="center"/>
    </xf>
    <xf numFmtId="0" fontId="180" fillId="21" borderId="165" xfId="7216" applyFont="1" applyFill="1" applyBorder="1" applyAlignment="1">
      <alignment horizontal="center" vertical="center" wrapText="1"/>
    </xf>
    <xf numFmtId="0" fontId="180" fillId="0" borderId="141" xfId="7216" applyFont="1" applyFill="1" applyBorder="1" applyAlignment="1">
      <alignment horizontal="center" vertical="center" textRotation="90" wrapText="1"/>
    </xf>
    <xf numFmtId="0" fontId="180" fillId="0" borderId="13" xfId="7216" applyFont="1" applyFill="1" applyBorder="1" applyAlignment="1">
      <alignment horizontal="center" vertical="center" textRotation="90" wrapText="1"/>
    </xf>
    <xf numFmtId="0" fontId="180" fillId="0" borderId="15" xfId="7216" applyFont="1" applyFill="1" applyBorder="1" applyAlignment="1">
      <alignment horizontal="center" vertical="center" textRotation="90" wrapText="1"/>
    </xf>
    <xf numFmtId="0" fontId="181" fillId="0" borderId="141" xfId="7216" applyFont="1" applyFill="1" applyBorder="1" applyAlignment="1">
      <alignment horizontal="center" vertical="center" wrapText="1"/>
    </xf>
    <xf numFmtId="0" fontId="181" fillId="0" borderId="15" xfId="7216" applyFont="1" applyFill="1" applyBorder="1" applyAlignment="1">
      <alignment horizontal="center" vertical="center" wrapText="1"/>
    </xf>
    <xf numFmtId="0" fontId="181" fillId="0" borderId="141" xfId="7216" applyFont="1" applyFill="1" applyBorder="1" applyAlignment="1">
      <alignment horizontal="left" vertical="center" wrapText="1"/>
    </xf>
    <xf numFmtId="0" fontId="181" fillId="0" borderId="15" xfId="7216" applyFont="1" applyFill="1" applyBorder="1" applyAlignment="1">
      <alignment horizontal="left" vertical="center" wrapText="1"/>
    </xf>
    <xf numFmtId="0" fontId="181" fillId="0" borderId="165" xfId="7216" applyFont="1" applyFill="1" applyBorder="1" applyAlignment="1">
      <alignment horizontal="left" vertical="center" wrapText="1"/>
    </xf>
    <xf numFmtId="0" fontId="0" fillId="0" borderId="165" xfId="0" applyBorder="1" applyAlignment="1">
      <alignment horizontal="left" vertical="center" wrapText="1"/>
    </xf>
    <xf numFmtId="0" fontId="0" fillId="0" borderId="15" xfId="0" applyBorder="1" applyAlignment="1">
      <alignment horizontal="left" vertical="center" wrapText="1"/>
    </xf>
    <xf numFmtId="15" fontId="181" fillId="33" borderId="166" xfId="7216" applyNumberFormat="1" applyFont="1" applyFill="1" applyBorder="1" applyAlignment="1">
      <alignment horizontal="center" vertical="center" wrapText="1"/>
    </xf>
    <xf numFmtId="15" fontId="181" fillId="33" borderId="164" xfId="7216" applyNumberFormat="1" applyFont="1" applyFill="1" applyBorder="1" applyAlignment="1">
      <alignment horizontal="center" vertical="center" wrapText="1"/>
    </xf>
    <xf numFmtId="15" fontId="181" fillId="33" borderId="167" xfId="7216" applyNumberFormat="1" applyFont="1" applyFill="1" applyBorder="1" applyAlignment="1">
      <alignment horizontal="center" vertical="center" wrapText="1"/>
    </xf>
    <xf numFmtId="0" fontId="181" fillId="0" borderId="13" xfId="7216" applyFont="1" applyFill="1" applyBorder="1" applyAlignment="1">
      <alignment horizontal="left" vertical="center" wrapText="1"/>
    </xf>
    <xf numFmtId="0" fontId="0" fillId="0" borderId="13" xfId="0" applyBorder="1" applyAlignment="1">
      <alignment horizontal="left" vertical="center" wrapText="1"/>
    </xf>
    <xf numFmtId="0" fontId="181" fillId="0" borderId="13" xfId="7216" applyFont="1" applyFill="1" applyBorder="1" applyAlignment="1">
      <alignment horizontal="center" vertical="center" wrapText="1"/>
    </xf>
    <xf numFmtId="0" fontId="181" fillId="0" borderId="165" xfId="7216" applyFont="1" applyFill="1" applyBorder="1" applyAlignment="1">
      <alignment horizontal="center" vertical="center" wrapText="1"/>
    </xf>
    <xf numFmtId="0" fontId="0" fillId="0" borderId="165" xfId="0" applyBorder="1" applyAlignment="1">
      <alignment horizontal="center" vertical="center" wrapText="1"/>
    </xf>
    <xf numFmtId="0" fontId="0" fillId="0" borderId="15" xfId="0" applyBorder="1" applyAlignment="1">
      <alignment horizontal="center" vertical="center" wrapText="1"/>
    </xf>
    <xf numFmtId="0" fontId="189" fillId="0" borderId="165" xfId="7216" applyFont="1" applyFill="1" applyBorder="1" applyAlignment="1">
      <alignment horizontal="center" vertical="center" textRotation="90" wrapText="1"/>
    </xf>
    <xf numFmtId="0" fontId="181" fillId="0" borderId="165" xfId="7216" applyFont="1" applyFill="1" applyBorder="1" applyAlignment="1">
      <alignment vertical="center" wrapText="1"/>
    </xf>
    <xf numFmtId="0" fontId="0" fillId="0" borderId="165" xfId="0" applyBorder="1" applyAlignment="1">
      <alignment vertical="center" wrapText="1"/>
    </xf>
    <xf numFmtId="182" fontId="181" fillId="0" borderId="165" xfId="7216" applyNumberFormat="1" applyFont="1" applyFill="1" applyBorder="1" applyAlignment="1">
      <alignment horizontal="left" vertical="center" wrapText="1"/>
    </xf>
    <xf numFmtId="182" fontId="181" fillId="0" borderId="165" xfId="7216" applyNumberFormat="1" applyFont="1" applyFill="1" applyBorder="1" applyAlignment="1">
      <alignment horizontal="center" vertical="center" wrapText="1"/>
    </xf>
    <xf numFmtId="0" fontId="0" fillId="0" borderId="141" xfId="0" applyBorder="1" applyAlignment="1">
      <alignment horizontal="center" vertical="center" wrapText="1"/>
    </xf>
    <xf numFmtId="0" fontId="181" fillId="0" borderId="0" xfId="7216" applyFont="1" applyFill="1" applyBorder="1" applyAlignment="1">
      <alignment horizontal="left" vertical="center" wrapText="1"/>
    </xf>
    <xf numFmtId="0" fontId="268" fillId="0" borderId="141" xfId="0" applyFont="1" applyBorder="1" applyAlignment="1">
      <alignment horizontal="center" vertical="center" wrapText="1" readingOrder="1"/>
    </xf>
    <xf numFmtId="0" fontId="268" fillId="0" borderId="15" xfId="0" applyFont="1" applyBorder="1" applyAlignment="1">
      <alignment horizontal="center" vertical="center" wrapText="1" readingOrder="1"/>
    </xf>
    <xf numFmtId="0" fontId="268" fillId="19" borderId="152" xfId="7251" applyFont="1" applyFill="1" applyBorder="1" applyAlignment="1">
      <alignment horizontal="center" vertical="center" wrapText="1"/>
    </xf>
    <xf numFmtId="0" fontId="268" fillId="19" borderId="142" xfId="7251" applyFont="1" applyFill="1" applyBorder="1" applyAlignment="1">
      <alignment horizontal="center" vertical="center" wrapText="1"/>
    </xf>
    <xf numFmtId="0" fontId="284" fillId="32" borderId="152" xfId="7251" applyFont="1" applyFill="1" applyBorder="1" applyAlignment="1">
      <alignment horizontal="center" vertical="center"/>
    </xf>
    <xf numFmtId="0" fontId="284" fillId="32" borderId="142" xfId="7251" applyFont="1" applyFill="1" applyBorder="1" applyAlignment="1">
      <alignment horizontal="center" vertical="center"/>
    </xf>
    <xf numFmtId="0" fontId="284" fillId="32" borderId="136" xfId="7251" applyFont="1" applyFill="1" applyBorder="1" applyAlignment="1">
      <alignment horizontal="center" vertical="center"/>
    </xf>
    <xf numFmtId="0" fontId="268" fillId="19" borderId="13" xfId="7251" applyFont="1" applyFill="1" applyBorder="1" applyAlignment="1">
      <alignment horizontal="center" vertical="center" wrapText="1"/>
    </xf>
    <xf numFmtId="0" fontId="268" fillId="19" borderId="15" xfId="7251" applyFont="1" applyFill="1" applyBorder="1" applyAlignment="1">
      <alignment horizontal="center" vertical="center" wrapText="1"/>
    </xf>
    <xf numFmtId="0" fontId="268" fillId="19" borderId="141" xfId="7251" applyFont="1" applyFill="1" applyBorder="1" applyAlignment="1">
      <alignment horizontal="center" vertical="center" wrapText="1"/>
    </xf>
    <xf numFmtId="0" fontId="194" fillId="0" borderId="0" xfId="7251" applyFont="1" applyAlignment="1">
      <alignment horizontal="center" vertical="center"/>
    </xf>
    <xf numFmtId="0" fontId="284" fillId="32" borderId="141" xfId="7251" applyFont="1" applyFill="1" applyBorder="1" applyAlignment="1">
      <alignment horizontal="center" vertical="center" wrapText="1"/>
    </xf>
    <xf numFmtId="0" fontId="284" fillId="32" borderId="13" xfId="7251" applyFont="1" applyFill="1" applyBorder="1" applyAlignment="1">
      <alignment horizontal="center" vertical="center" wrapText="1"/>
    </xf>
    <xf numFmtId="0" fontId="284" fillId="32" borderId="15" xfId="7251" applyFont="1" applyFill="1" applyBorder="1" applyAlignment="1">
      <alignment horizontal="center" vertical="center" wrapText="1"/>
    </xf>
    <xf numFmtId="0" fontId="284" fillId="32" borderId="166" xfId="7251" applyFont="1" applyFill="1" applyBorder="1" applyAlignment="1">
      <alignment horizontal="center" vertical="center" wrapText="1"/>
    </xf>
    <xf numFmtId="0" fontId="284" fillId="32" borderId="164" xfId="7251" applyFont="1" applyFill="1" applyBorder="1" applyAlignment="1">
      <alignment horizontal="center" vertical="center" wrapText="1"/>
    </xf>
    <xf numFmtId="0" fontId="284" fillId="32" borderId="167" xfId="7251" applyFont="1" applyFill="1" applyBorder="1" applyAlignment="1">
      <alignment horizontal="center" vertical="center" wrapText="1"/>
    </xf>
    <xf numFmtId="0" fontId="284" fillId="32" borderId="150" xfId="7251" applyFont="1" applyFill="1" applyBorder="1" applyAlignment="1">
      <alignment horizontal="center" vertical="center" wrapText="1"/>
    </xf>
    <xf numFmtId="0" fontId="284" fillId="32" borderId="95" xfId="7251" applyFont="1" applyFill="1" applyBorder="1" applyAlignment="1">
      <alignment horizontal="center" vertical="center" wrapText="1"/>
    </xf>
    <xf numFmtId="0" fontId="284" fillId="32" borderId="143" xfId="7251" applyFont="1" applyFill="1" applyBorder="1" applyAlignment="1">
      <alignment horizontal="center" vertical="center" wrapText="1"/>
    </xf>
    <xf numFmtId="0" fontId="284" fillId="32" borderId="10" xfId="7251" applyFont="1" applyFill="1" applyBorder="1" applyAlignment="1">
      <alignment horizontal="center" vertical="center" wrapText="1"/>
    </xf>
    <xf numFmtId="0" fontId="284" fillId="32" borderId="0" xfId="7251" applyFont="1" applyFill="1" applyBorder="1" applyAlignment="1">
      <alignment horizontal="center" vertical="center" wrapText="1"/>
    </xf>
    <xf numFmtId="0" fontId="284" fillId="32" borderId="11" xfId="7251" applyFont="1" applyFill="1" applyBorder="1" applyAlignment="1">
      <alignment horizontal="center" vertical="center" wrapText="1"/>
    </xf>
    <xf numFmtId="0" fontId="284" fillId="32" borderId="150" xfId="7251" applyFont="1" applyFill="1" applyBorder="1" applyAlignment="1">
      <alignment horizontal="center" vertical="center"/>
    </xf>
    <xf numFmtId="0" fontId="284" fillId="32" borderId="95" xfId="7251" applyFont="1" applyFill="1" applyBorder="1" applyAlignment="1">
      <alignment horizontal="center" vertical="center"/>
    </xf>
    <xf numFmtId="0" fontId="284" fillId="32" borderId="143" xfId="7251" applyFont="1" applyFill="1" applyBorder="1" applyAlignment="1">
      <alignment horizontal="center" vertical="center"/>
    </xf>
    <xf numFmtId="0" fontId="284" fillId="32" borderId="156" xfId="7251" applyFont="1" applyFill="1" applyBorder="1" applyAlignment="1">
      <alignment horizontal="center" vertical="center"/>
    </xf>
    <xf numFmtId="0" fontId="268" fillId="0" borderId="150" xfId="7251" applyFont="1" applyBorder="1" applyAlignment="1">
      <alignment horizontal="center" vertical="center" wrapText="1" readingOrder="1"/>
    </xf>
    <xf numFmtId="0" fontId="268" fillId="0" borderId="12" xfId="7251" applyFont="1" applyBorder="1" applyAlignment="1">
      <alignment horizontal="center" vertical="center" wrapText="1" readingOrder="1"/>
    </xf>
    <xf numFmtId="0" fontId="105" fillId="0" borderId="141" xfId="4218" applyBorder="1" applyAlignment="1">
      <alignment horizontal="center" vertical="center"/>
    </xf>
    <xf numFmtId="0" fontId="105" fillId="0" borderId="13" xfId="4218" applyBorder="1" applyAlignment="1">
      <alignment horizontal="center" vertical="center"/>
    </xf>
    <xf numFmtId="0" fontId="105" fillId="0" borderId="15" xfId="4218" applyBorder="1" applyAlignment="1">
      <alignment horizontal="center" vertical="center"/>
    </xf>
    <xf numFmtId="0" fontId="105" fillId="0" borderId="136" xfId="4218" applyBorder="1" applyAlignment="1">
      <alignment horizontal="center"/>
    </xf>
    <xf numFmtId="0" fontId="203" fillId="0" borderId="67" xfId="3799" applyFont="1" applyBorder="1" applyAlignment="1">
      <alignment horizontal="center" vertical="center"/>
    </xf>
    <xf numFmtId="0" fontId="203" fillId="0" borderId="47" xfId="3799" applyFont="1" applyBorder="1" applyAlignment="1">
      <alignment horizontal="center" vertical="center"/>
    </xf>
    <xf numFmtId="0" fontId="203" fillId="0" borderId="71" xfId="3799" applyFont="1" applyBorder="1" applyAlignment="1">
      <alignment horizontal="center" vertical="center"/>
    </xf>
    <xf numFmtId="0" fontId="203" fillId="0" borderId="112" xfId="3799" applyFont="1" applyBorder="1" applyAlignment="1">
      <alignment horizontal="center" vertical="center"/>
    </xf>
    <xf numFmtId="0" fontId="203" fillId="0" borderId="108" xfId="3799" applyFont="1" applyBorder="1" applyAlignment="1">
      <alignment horizontal="center" vertical="center"/>
    </xf>
    <xf numFmtId="0" fontId="203" fillId="0" borderId="109" xfId="3799" applyFont="1" applyBorder="1" applyAlignment="1">
      <alignment horizontal="center" vertical="center"/>
    </xf>
    <xf numFmtId="0" fontId="184" fillId="0" borderId="165" xfId="3799" applyFont="1" applyBorder="1" applyAlignment="1">
      <alignment horizontal="center" vertical="center" wrapText="1"/>
    </xf>
    <xf numFmtId="0" fontId="203" fillId="0" borderId="165" xfId="3799" applyFont="1" applyBorder="1" applyAlignment="1">
      <alignment horizontal="center" vertical="center"/>
    </xf>
    <xf numFmtId="166" fontId="180" fillId="19" borderId="87" xfId="821" applyNumberFormat="1" applyFont="1" applyFill="1" applyBorder="1" applyAlignment="1">
      <alignment horizontal="center" vertical="center"/>
    </xf>
    <xf numFmtId="166" fontId="180" fillId="19" borderId="86" xfId="821" applyNumberFormat="1" applyFont="1" applyFill="1" applyBorder="1" applyAlignment="1">
      <alignment horizontal="center" vertical="center"/>
    </xf>
    <xf numFmtId="166" fontId="180" fillId="19" borderId="88" xfId="821" applyNumberFormat="1" applyFont="1" applyFill="1" applyBorder="1" applyAlignment="1">
      <alignment horizontal="center" vertical="center"/>
    </xf>
    <xf numFmtId="166" fontId="217" fillId="32" borderId="165" xfId="821" applyNumberFormat="1" applyFont="1" applyFill="1" applyBorder="1" applyAlignment="1">
      <alignment horizontal="center" vertical="center"/>
    </xf>
    <xf numFmtId="166" fontId="217" fillId="32" borderId="52" xfId="821" applyNumberFormat="1" applyFont="1" applyFill="1" applyBorder="1" applyAlignment="1">
      <alignment horizontal="center" vertical="center"/>
    </xf>
    <xf numFmtId="166" fontId="217" fillId="32" borderId="100" xfId="821" applyNumberFormat="1" applyFont="1" applyFill="1" applyBorder="1" applyAlignment="1">
      <alignment horizontal="center" vertical="center"/>
    </xf>
    <xf numFmtId="166" fontId="217" fillId="32" borderId="115" xfId="821" applyNumberFormat="1" applyFont="1" applyFill="1" applyBorder="1" applyAlignment="1">
      <alignment horizontal="center" vertical="center"/>
    </xf>
    <xf numFmtId="166" fontId="217" fillId="32" borderId="48" xfId="821" applyNumberFormat="1" applyFont="1" applyFill="1" applyBorder="1" applyAlignment="1">
      <alignment horizontal="center" vertical="center"/>
    </xf>
    <xf numFmtId="166" fontId="217" fillId="32" borderId="92" xfId="821" applyNumberFormat="1" applyFont="1" applyFill="1" applyBorder="1" applyAlignment="1">
      <alignment horizontal="center" vertical="center"/>
    </xf>
    <xf numFmtId="166" fontId="217" fillId="32" borderId="95" xfId="821" applyNumberFormat="1" applyFont="1" applyFill="1" applyBorder="1" applyAlignment="1">
      <alignment horizontal="center" vertical="center"/>
    </xf>
    <xf numFmtId="166" fontId="217" fillId="32" borderId="164" xfId="821" applyNumberFormat="1" applyFont="1" applyFill="1" applyBorder="1" applyAlignment="1">
      <alignment horizontal="center" vertical="center"/>
    </xf>
    <xf numFmtId="0" fontId="217" fillId="32" borderId="43" xfId="43" applyFont="1" applyFill="1" applyBorder="1" applyAlignment="1">
      <alignment horizontal="center" vertical="center"/>
    </xf>
    <xf numFmtId="0" fontId="217" fillId="32" borderId="0" xfId="43" applyFont="1" applyFill="1" applyBorder="1" applyAlignment="1">
      <alignment horizontal="center" vertical="center"/>
    </xf>
    <xf numFmtId="0" fontId="230" fillId="32" borderId="16" xfId="43" applyFont="1" applyFill="1" applyBorder="1" applyAlignment="1">
      <alignment horizontal="center" vertical="center"/>
    </xf>
    <xf numFmtId="166" fontId="217" fillId="32" borderId="51" xfId="821" applyNumberFormat="1" applyFont="1" applyFill="1" applyBorder="1" applyAlignment="1">
      <alignment horizontal="center" vertical="center"/>
    </xf>
    <xf numFmtId="166" fontId="217" fillId="32" borderId="81" xfId="821" applyNumberFormat="1" applyFont="1" applyFill="1" applyBorder="1" applyAlignment="1">
      <alignment horizontal="center" vertical="center"/>
    </xf>
    <xf numFmtId="166" fontId="217" fillId="32" borderId="61" xfId="821" applyNumberFormat="1" applyFont="1" applyFill="1" applyBorder="1" applyAlignment="1">
      <alignment horizontal="center" vertical="center"/>
    </xf>
    <xf numFmtId="166" fontId="217" fillId="32" borderId="45" xfId="821" applyNumberFormat="1" applyFont="1" applyFill="1" applyBorder="1" applyAlignment="1">
      <alignment horizontal="center" vertical="center"/>
    </xf>
    <xf numFmtId="166" fontId="217" fillId="32" borderId="43" xfId="821" applyNumberFormat="1" applyFont="1" applyFill="1" applyBorder="1" applyAlignment="1">
      <alignment horizontal="center" vertical="center"/>
    </xf>
    <xf numFmtId="166" fontId="217" fillId="32" borderId="91" xfId="821" applyNumberFormat="1" applyFont="1" applyFill="1" applyBorder="1" applyAlignment="1">
      <alignment horizontal="center" vertical="center"/>
    </xf>
    <xf numFmtId="0" fontId="217" fillId="32" borderId="87" xfId="43" applyFont="1" applyFill="1" applyBorder="1" applyAlignment="1">
      <alignment horizontal="center" vertical="center"/>
    </xf>
    <xf numFmtId="0" fontId="230" fillId="32" borderId="81" xfId="43" applyFont="1" applyFill="1" applyBorder="1" applyAlignment="1">
      <alignment horizontal="center" vertical="center"/>
    </xf>
    <xf numFmtId="0" fontId="193" fillId="0" borderId="0" xfId="43" applyFont="1" applyAlignment="1">
      <alignment horizontal="left" vertical="center"/>
    </xf>
    <xf numFmtId="166" fontId="180" fillId="19" borderId="82" xfId="821" applyNumberFormat="1" applyFont="1" applyFill="1" applyBorder="1" applyAlignment="1">
      <alignment horizontal="center" vertical="center"/>
    </xf>
    <xf numFmtId="166" fontId="180" fillId="19" borderId="77" xfId="821" applyNumberFormat="1" applyFont="1" applyFill="1" applyBorder="1" applyAlignment="1">
      <alignment horizontal="center" vertical="center"/>
    </xf>
    <xf numFmtId="166" fontId="180" fillId="19" borderId="78" xfId="821" applyNumberFormat="1" applyFont="1" applyFill="1" applyBorder="1" applyAlignment="1">
      <alignment horizontal="center" vertical="center"/>
    </xf>
    <xf numFmtId="0" fontId="184" fillId="19" borderId="59" xfId="626" applyFont="1" applyFill="1" applyBorder="1" applyAlignment="1">
      <alignment horizontal="center"/>
    </xf>
    <xf numFmtId="0" fontId="184" fillId="19" borderId="88" xfId="626" applyFont="1" applyFill="1" applyBorder="1" applyAlignment="1">
      <alignment horizontal="center"/>
    </xf>
    <xf numFmtId="1" fontId="217" fillId="32" borderId="30" xfId="45" applyNumberFormat="1" applyFont="1" applyFill="1" applyBorder="1" applyAlignment="1">
      <alignment horizontal="center" vertical="center" wrapText="1"/>
    </xf>
    <xf numFmtId="1" fontId="217" fillId="32" borderId="35" xfId="45" applyNumberFormat="1" applyFont="1" applyFill="1" applyBorder="1" applyAlignment="1">
      <alignment horizontal="center" vertical="center" wrapText="1"/>
    </xf>
    <xf numFmtId="0" fontId="184" fillId="19" borderId="58" xfId="626" applyFont="1" applyFill="1" applyBorder="1" applyAlignment="1">
      <alignment horizontal="center"/>
    </xf>
    <xf numFmtId="0" fontId="184" fillId="19" borderId="86" xfId="626" applyFont="1" applyFill="1" applyBorder="1" applyAlignment="1">
      <alignment horizontal="center"/>
    </xf>
    <xf numFmtId="0" fontId="288" fillId="0" borderId="165" xfId="0" applyFont="1" applyFill="1" applyBorder="1" applyAlignment="1">
      <alignment horizontal="center" vertical="center" wrapText="1"/>
    </xf>
    <xf numFmtId="0" fontId="250" fillId="0" borderId="141" xfId="0" applyFont="1" applyFill="1" applyBorder="1" applyAlignment="1">
      <alignment horizontal="center" vertical="center" wrapText="1"/>
    </xf>
    <xf numFmtId="0" fontId="250" fillId="0" borderId="13" xfId="0" applyFont="1" applyFill="1" applyBorder="1" applyAlignment="1">
      <alignment horizontal="center" vertical="center" wrapText="1"/>
    </xf>
    <xf numFmtId="0" fontId="250" fillId="0" borderId="15" xfId="0" applyFont="1" applyFill="1" applyBorder="1" applyAlignment="1">
      <alignment horizontal="center" vertical="center" wrapText="1"/>
    </xf>
    <xf numFmtId="0" fontId="288" fillId="0" borderId="141" xfId="0" applyFont="1" applyFill="1" applyBorder="1" applyAlignment="1">
      <alignment horizontal="center" vertical="center" wrapText="1"/>
    </xf>
    <xf numFmtId="0" fontId="288" fillId="0" borderId="13" xfId="0" applyFont="1" applyFill="1" applyBorder="1" applyAlignment="1">
      <alignment horizontal="center" vertical="center" wrapText="1"/>
    </xf>
    <xf numFmtId="0" fontId="288" fillId="0" borderId="15" xfId="0" applyFont="1" applyFill="1" applyBorder="1" applyAlignment="1">
      <alignment horizontal="center" vertical="center" wrapText="1"/>
    </xf>
    <xf numFmtId="0" fontId="185" fillId="0" borderId="0" xfId="0" applyFont="1" applyBorder="1" applyAlignment="1">
      <alignment horizontal="left"/>
    </xf>
    <xf numFmtId="0" fontId="242" fillId="0" borderId="165" xfId="0" applyFont="1" applyBorder="1" applyAlignment="1">
      <alignment horizontal="center" vertical="center"/>
    </xf>
    <xf numFmtId="0" fontId="217" fillId="32" borderId="165" xfId="46" applyFont="1" applyFill="1" applyBorder="1" applyAlignment="1">
      <alignment horizontal="center" vertical="center"/>
    </xf>
    <xf numFmtId="0" fontId="184" fillId="27" borderId="67" xfId="7266" applyFont="1" applyFill="1" applyBorder="1" applyAlignment="1">
      <alignment horizontal="center"/>
    </xf>
    <xf numFmtId="0" fontId="184" fillId="27" borderId="72" xfId="7266" applyFont="1" applyFill="1" applyBorder="1" applyAlignment="1">
      <alignment horizontal="center"/>
    </xf>
    <xf numFmtId="0" fontId="184" fillId="27" borderId="73" xfId="7266" applyFont="1" applyFill="1" applyBorder="1" applyAlignment="1">
      <alignment horizontal="center"/>
    </xf>
    <xf numFmtId="0" fontId="184" fillId="28" borderId="58" xfId="7266" applyFont="1" applyFill="1" applyBorder="1" applyAlignment="1">
      <alignment horizontal="center"/>
    </xf>
    <xf numFmtId="0" fontId="184" fillId="28" borderId="59" xfId="7266" applyFont="1" applyFill="1" applyBorder="1" applyAlignment="1">
      <alignment horizontal="center"/>
    </xf>
    <xf numFmtId="0" fontId="184" fillId="28" borderId="60" xfId="7266" applyFont="1" applyFill="1" applyBorder="1" applyAlignment="1">
      <alignment horizontal="center"/>
    </xf>
    <xf numFmtId="0" fontId="184" fillId="25" borderId="67" xfId="7269" applyFont="1" applyFill="1" applyBorder="1" applyAlignment="1">
      <alignment horizontal="center"/>
    </xf>
    <xf numFmtId="0" fontId="184" fillId="25" borderId="72" xfId="7269" applyFont="1" applyFill="1" applyBorder="1" applyAlignment="1">
      <alignment horizontal="center"/>
    </xf>
    <xf numFmtId="0" fontId="184" fillId="26" borderId="67" xfId="7269" applyFont="1" applyFill="1" applyBorder="1" applyAlignment="1">
      <alignment horizontal="center"/>
    </xf>
    <xf numFmtId="0" fontId="184" fillId="26" borderId="72" xfId="7269" applyFont="1" applyFill="1" applyBorder="1" applyAlignment="1">
      <alignment horizontal="center"/>
    </xf>
    <xf numFmtId="0" fontId="184" fillId="26" borderId="73" xfId="7269" applyFont="1" applyFill="1" applyBorder="1" applyAlignment="1">
      <alignment horizontal="center"/>
    </xf>
    <xf numFmtId="0" fontId="217" fillId="32" borderId="165" xfId="7271" applyFont="1" applyFill="1" applyBorder="1" applyAlignment="1" applyProtection="1">
      <alignment horizontal="center" vertical="center"/>
    </xf>
    <xf numFmtId="0" fontId="217" fillId="32" borderId="165" xfId="7270" applyFont="1" applyFill="1" applyBorder="1" applyAlignment="1" applyProtection="1">
      <alignment horizontal="center" vertical="center"/>
    </xf>
    <xf numFmtId="0" fontId="217" fillId="32" borderId="165" xfId="7270" applyFont="1" applyFill="1" applyBorder="1" applyAlignment="1" applyProtection="1">
      <alignment horizontal="center" vertical="center" wrapText="1"/>
    </xf>
    <xf numFmtId="0" fontId="217" fillId="32" borderId="165" xfId="7271" applyFont="1" applyFill="1" applyBorder="1" applyAlignment="1" applyProtection="1">
      <alignment horizontal="center" vertical="center" wrapText="1"/>
    </xf>
    <xf numFmtId="0" fontId="284" fillId="32" borderId="165" xfId="7220" applyFont="1" applyFill="1" applyBorder="1" applyAlignment="1">
      <alignment horizontal="center" vertical="top" wrapText="1"/>
    </xf>
    <xf numFmtId="0" fontId="254" fillId="0" borderId="95" xfId="7220" applyBorder="1" applyAlignment="1">
      <alignment horizontal="left" vertical="top" wrapText="1"/>
    </xf>
    <xf numFmtId="0" fontId="181" fillId="18" borderId="140" xfId="0" applyFont="1" applyFill="1" applyBorder="1" applyAlignment="1">
      <alignment horizontal="center"/>
    </xf>
    <xf numFmtId="0" fontId="181" fillId="18" borderId="139" xfId="0" applyFont="1" applyFill="1" applyBorder="1" applyAlignment="1">
      <alignment horizontal="center"/>
    </xf>
    <xf numFmtId="0" fontId="181" fillId="18" borderId="10" xfId="0" applyFont="1" applyFill="1" applyBorder="1" applyAlignment="1">
      <alignment horizontal="center"/>
    </xf>
    <xf numFmtId="0" fontId="181" fillId="18" borderId="11" xfId="0" applyFont="1" applyFill="1" applyBorder="1" applyAlignment="1">
      <alignment horizontal="center"/>
    </xf>
    <xf numFmtId="0" fontId="181" fillId="18" borderId="12" xfId="0" applyFont="1" applyFill="1" applyBorder="1" applyAlignment="1">
      <alignment horizontal="center"/>
    </xf>
    <xf numFmtId="0" fontId="181" fillId="18" borderId="14" xfId="0" applyFont="1" applyFill="1" applyBorder="1" applyAlignment="1">
      <alignment horizontal="center"/>
    </xf>
    <xf numFmtId="0" fontId="180" fillId="18" borderId="132" xfId="0" applyFont="1" applyFill="1" applyBorder="1" applyAlignment="1">
      <alignment horizontal="center"/>
    </xf>
    <xf numFmtId="0" fontId="180" fillId="18" borderId="134" xfId="0" applyFont="1" applyFill="1" applyBorder="1" applyAlignment="1">
      <alignment horizontal="center"/>
    </xf>
    <xf numFmtId="0" fontId="180" fillId="18" borderId="164" xfId="0" applyFont="1" applyFill="1" applyBorder="1" applyAlignment="1">
      <alignment horizontal="center"/>
    </xf>
    <xf numFmtId="0" fontId="180" fillId="18" borderId="133" xfId="0" applyFont="1" applyFill="1" applyBorder="1" applyAlignment="1">
      <alignment horizontal="center"/>
    </xf>
    <xf numFmtId="0" fontId="203" fillId="19" borderId="165" xfId="0" applyFont="1" applyFill="1" applyBorder="1" applyAlignment="1">
      <alignment horizontal="center" vertical="center"/>
    </xf>
    <xf numFmtId="0" fontId="247" fillId="0" borderId="0" xfId="0" applyFont="1" applyFill="1" applyBorder="1" applyAlignment="1">
      <alignment horizontal="center"/>
    </xf>
    <xf numFmtId="0" fontId="155" fillId="18" borderId="0" xfId="0" applyFont="1" applyFill="1" applyAlignment="1">
      <alignment horizontal="left" vertical="center" wrapText="1"/>
    </xf>
    <xf numFmtId="0" fontId="180" fillId="18" borderId="165" xfId="0" applyFont="1" applyFill="1" applyBorder="1" applyAlignment="1">
      <alignment horizontal="center" vertical="center"/>
    </xf>
    <xf numFmtId="0" fontId="180" fillId="18" borderId="127" xfId="0" applyFont="1" applyFill="1" applyBorder="1" applyAlignment="1">
      <alignment horizontal="center" vertical="center" wrapText="1"/>
    </xf>
    <xf numFmtId="0" fontId="180" fillId="18" borderId="13" xfId="0" applyFont="1" applyFill="1" applyBorder="1" applyAlignment="1">
      <alignment horizontal="center" vertical="center" wrapText="1"/>
    </xf>
    <xf numFmtId="0" fontId="180" fillId="18" borderId="15" xfId="0" applyFont="1" applyFill="1" applyBorder="1" applyAlignment="1">
      <alignment horizontal="center" vertical="center" wrapText="1"/>
    </xf>
    <xf numFmtId="0" fontId="203" fillId="19" borderId="127" xfId="0" applyFont="1" applyFill="1" applyBorder="1" applyAlignment="1">
      <alignment horizontal="center" vertical="center"/>
    </xf>
    <xf numFmtId="0" fontId="203" fillId="19" borderId="13" xfId="0" applyFont="1" applyFill="1" applyBorder="1" applyAlignment="1">
      <alignment horizontal="center" vertical="center"/>
    </xf>
    <xf numFmtId="0" fontId="203" fillId="19" borderId="15" xfId="0" applyFont="1" applyFill="1" applyBorder="1" applyAlignment="1">
      <alignment horizontal="center" vertical="center"/>
    </xf>
    <xf numFmtId="0" fontId="180" fillId="21" borderId="165" xfId="7215" applyFont="1" applyFill="1" applyBorder="1" applyAlignment="1">
      <alignment horizontal="center" vertical="center" wrapText="1"/>
    </xf>
    <xf numFmtId="0" fontId="181" fillId="27" borderId="141" xfId="7215" applyFont="1" applyFill="1" applyBorder="1" applyAlignment="1">
      <alignment horizontal="center" vertical="center" wrapText="1"/>
    </xf>
    <xf numFmtId="0" fontId="181" fillId="27" borderId="141" xfId="7215" applyFont="1" applyFill="1" applyBorder="1" applyAlignment="1">
      <alignment horizontal="left" vertical="center" wrapText="1"/>
    </xf>
    <xf numFmtId="0" fontId="181" fillId="27" borderId="15" xfId="7215" applyFont="1" applyFill="1" applyBorder="1" applyAlignment="1">
      <alignment horizontal="left" vertical="center" wrapText="1"/>
    </xf>
    <xf numFmtId="0" fontId="181" fillId="21" borderId="165" xfId="7215" applyFont="1" applyFill="1" applyBorder="1" applyAlignment="1">
      <alignment horizontal="center" vertical="center" wrapText="1"/>
    </xf>
    <xf numFmtId="0" fontId="181" fillId="21" borderId="141" xfId="7215" applyFont="1" applyFill="1" applyBorder="1" applyAlignment="1">
      <alignment horizontal="center" vertical="center" wrapText="1"/>
    </xf>
    <xf numFmtId="0" fontId="181" fillId="21" borderId="13" xfId="7215" applyFont="1" applyFill="1" applyBorder="1" applyAlignment="1">
      <alignment horizontal="center" vertical="center" wrapText="1"/>
    </xf>
    <xf numFmtId="0" fontId="181" fillId="29" borderId="141" xfId="7215" applyFont="1" applyFill="1" applyBorder="1" applyAlignment="1">
      <alignment horizontal="center" vertical="center" wrapText="1"/>
    </xf>
    <xf numFmtId="0" fontId="181" fillId="29" borderId="15" xfId="7215" applyFont="1" applyFill="1" applyBorder="1" applyAlignment="1">
      <alignment horizontal="center" vertical="center" wrapText="1"/>
    </xf>
    <xf numFmtId="0" fontId="181" fillId="29" borderId="165" xfId="7215" applyFont="1" applyFill="1" applyBorder="1" applyAlignment="1">
      <alignment horizontal="center" vertical="center" wrapText="1"/>
    </xf>
    <xf numFmtId="0" fontId="0" fillId="0" borderId="13" xfId="0" applyBorder="1" applyAlignment="1">
      <alignment horizontal="center" vertical="center" wrapText="1"/>
    </xf>
    <xf numFmtId="0" fontId="181" fillId="21" borderId="141" xfId="7215" applyFont="1" applyFill="1" applyBorder="1" applyAlignment="1">
      <alignment horizontal="left" vertical="center" wrapText="1"/>
    </xf>
    <xf numFmtId="0" fontId="181" fillId="21" borderId="13" xfId="7215" applyFont="1" applyFill="1" applyBorder="1" applyAlignment="1">
      <alignment horizontal="left" vertical="center" wrapText="1"/>
    </xf>
    <xf numFmtId="0" fontId="181" fillId="29" borderId="13" xfId="7215" applyFont="1" applyFill="1" applyBorder="1" applyAlignment="1">
      <alignment horizontal="center" vertical="center" wrapText="1"/>
    </xf>
    <xf numFmtId="0" fontId="181" fillId="21" borderId="15" xfId="7215" applyFont="1" applyFill="1" applyBorder="1" applyAlignment="1">
      <alignment horizontal="center" vertical="center" wrapText="1"/>
    </xf>
    <xf numFmtId="0" fontId="181" fillId="21" borderId="15" xfId="7215" applyFont="1" applyFill="1" applyBorder="1" applyAlignment="1">
      <alignment horizontal="left" vertical="center" wrapText="1"/>
    </xf>
    <xf numFmtId="0" fontId="181" fillId="21" borderId="141" xfId="7215" applyFont="1" applyFill="1" applyBorder="1" applyAlignment="1">
      <alignment vertical="center" wrapText="1"/>
    </xf>
    <xf numFmtId="0" fontId="181" fillId="21" borderId="13" xfId="7215" applyFont="1" applyFill="1" applyBorder="1" applyAlignment="1">
      <alignment vertical="center" wrapText="1"/>
    </xf>
    <xf numFmtId="0" fontId="0" fillId="0" borderId="15" xfId="0" applyBorder="1" applyAlignment="1">
      <alignment vertical="center" wrapText="1"/>
    </xf>
    <xf numFmtId="0" fontId="181" fillId="30" borderId="141" xfId="7215" applyFont="1" applyFill="1" applyBorder="1" applyAlignment="1">
      <alignment horizontal="center" vertical="center" wrapText="1"/>
    </xf>
    <xf numFmtId="0" fontId="181" fillId="30" borderId="15" xfId="7215" applyFont="1" applyFill="1" applyBorder="1" applyAlignment="1">
      <alignment horizontal="center" vertical="center" wrapText="1"/>
    </xf>
    <xf numFmtId="0" fontId="181" fillId="27" borderId="15" xfId="7215" applyFont="1" applyFill="1" applyBorder="1" applyAlignment="1">
      <alignment horizontal="center" vertical="center" wrapText="1"/>
    </xf>
    <xf numFmtId="0" fontId="181" fillId="29" borderId="141" xfId="7215" applyFont="1" applyFill="1" applyBorder="1" applyAlignment="1">
      <alignment horizontal="left" vertical="center" wrapText="1"/>
    </xf>
    <xf numFmtId="0" fontId="181" fillId="34" borderId="165" xfId="7215" applyFont="1" applyFill="1" applyBorder="1" applyAlignment="1">
      <alignment horizontal="center" vertical="center" wrapText="1"/>
    </xf>
    <xf numFmtId="0" fontId="181" fillId="27" borderId="165" xfId="7215" applyFont="1" applyFill="1" applyBorder="1" applyAlignment="1">
      <alignment horizontal="center" vertical="center" wrapText="1"/>
    </xf>
    <xf numFmtId="0" fontId="181" fillId="34" borderId="141" xfId="7215" applyFont="1" applyFill="1" applyBorder="1" applyAlignment="1">
      <alignment horizontal="center" vertical="center" wrapText="1"/>
    </xf>
    <xf numFmtId="0" fontId="181" fillId="34" borderId="15" xfId="7215" applyFont="1" applyFill="1" applyBorder="1" applyAlignment="1">
      <alignment horizontal="center" vertical="center" wrapText="1"/>
    </xf>
    <xf numFmtId="0" fontId="181" fillId="30" borderId="13" xfId="7215" applyFont="1" applyFill="1" applyBorder="1" applyAlignment="1">
      <alignment horizontal="center" vertical="center" wrapText="1"/>
    </xf>
    <xf numFmtId="0" fontId="181" fillId="24" borderId="141" xfId="7215" applyFont="1" applyFill="1" applyBorder="1" applyAlignment="1">
      <alignment horizontal="center" vertical="center" wrapText="1"/>
    </xf>
    <xf numFmtId="0" fontId="181" fillId="24" borderId="13" xfId="7215" applyFont="1" applyFill="1" applyBorder="1" applyAlignment="1">
      <alignment horizontal="center" vertical="center" wrapText="1"/>
    </xf>
    <xf numFmtId="0" fontId="181" fillId="24" borderId="15" xfId="7215" applyFont="1" applyFill="1" applyBorder="1" applyAlignment="1">
      <alignment horizontal="center" vertical="center" wrapText="1"/>
    </xf>
    <xf numFmtId="0" fontId="181" fillId="24" borderId="165" xfId="7215" applyFont="1" applyFill="1" applyBorder="1" applyAlignment="1">
      <alignment horizontal="center" vertical="center" wrapText="1"/>
    </xf>
    <xf numFmtId="0" fontId="181" fillId="20" borderId="141" xfId="7215" applyFont="1" applyFill="1" applyBorder="1" applyAlignment="1">
      <alignment horizontal="center" vertical="center" wrapText="1"/>
    </xf>
    <xf numFmtId="0" fontId="181" fillId="20" borderId="13" xfId="7215" applyFont="1" applyFill="1" applyBorder="1" applyAlignment="1">
      <alignment horizontal="center" vertical="center" wrapText="1"/>
    </xf>
    <xf numFmtId="0" fontId="181" fillId="20" borderId="15" xfId="7215" applyFont="1" applyFill="1" applyBorder="1" applyAlignment="1">
      <alignment horizontal="center" vertical="center" wrapText="1"/>
    </xf>
    <xf numFmtId="0" fontId="181" fillId="20" borderId="165" xfId="7215" applyFont="1" applyFill="1" applyBorder="1" applyAlignment="1">
      <alignment horizontal="center" vertical="center" wrapText="1"/>
    </xf>
    <xf numFmtId="0" fontId="181" fillId="20" borderId="165" xfId="7215" applyFont="1" applyFill="1" applyBorder="1" applyAlignment="1">
      <alignment horizontal="left" vertical="center" wrapText="1"/>
    </xf>
    <xf numFmtId="0" fontId="181" fillId="24" borderId="165" xfId="7215" applyFont="1" applyFill="1" applyBorder="1" applyAlignment="1">
      <alignment horizontal="left" vertical="center" wrapText="1"/>
    </xf>
    <xf numFmtId="0" fontId="181" fillId="21" borderId="15" xfId="7215" applyFont="1" applyFill="1" applyBorder="1" applyAlignment="1">
      <alignment vertical="center" wrapText="1"/>
    </xf>
    <xf numFmtId="0" fontId="181" fillId="29" borderId="165" xfId="7215" applyFont="1" applyFill="1" applyBorder="1" applyAlignment="1">
      <alignment horizontal="left" vertical="center" wrapText="1"/>
    </xf>
    <xf numFmtId="0" fontId="148" fillId="0" borderId="165" xfId="2237" applyBorder="1" applyAlignment="1">
      <alignment horizontal="center" vertical="center" wrapText="1"/>
    </xf>
    <xf numFmtId="0" fontId="181" fillId="27" borderId="165" xfId="7215" applyFont="1" applyFill="1" applyBorder="1" applyAlignment="1">
      <alignment horizontal="left" vertical="center" wrapText="1"/>
    </xf>
    <xf numFmtId="0" fontId="180" fillId="0" borderId="165" xfId="7215" applyFont="1" applyFill="1" applyBorder="1" applyAlignment="1">
      <alignment horizontal="center" vertical="center" textRotation="90" wrapText="1"/>
    </xf>
    <xf numFmtId="0" fontId="181" fillId="34" borderId="165" xfId="7215" applyFont="1" applyFill="1" applyBorder="1" applyAlignment="1">
      <alignment horizontal="left" vertical="center" wrapText="1"/>
    </xf>
    <xf numFmtId="0" fontId="181" fillId="29" borderId="15" xfId="7215" applyFont="1" applyFill="1" applyBorder="1" applyAlignment="1">
      <alignment horizontal="left" vertical="center" wrapText="1"/>
    </xf>
    <xf numFmtId="0" fontId="181" fillId="29" borderId="13" xfId="7215" applyFont="1" applyFill="1" applyBorder="1" applyAlignment="1">
      <alignment horizontal="left" vertical="center" wrapText="1"/>
    </xf>
    <xf numFmtId="182" fontId="181" fillId="29" borderId="165" xfId="7215" applyNumberFormat="1" applyFont="1" applyFill="1" applyBorder="1" applyAlignment="1">
      <alignment horizontal="center" vertical="center" wrapText="1"/>
    </xf>
    <xf numFmtId="182" fontId="181" fillId="30" borderId="165" xfId="7215" applyNumberFormat="1" applyFont="1" applyFill="1" applyBorder="1" applyAlignment="1">
      <alignment horizontal="center" vertical="center" wrapText="1"/>
    </xf>
    <xf numFmtId="0" fontId="181" fillId="30" borderId="165" xfId="7215" applyFont="1" applyFill="1" applyBorder="1" applyAlignment="1">
      <alignment horizontal="left" vertical="center" wrapText="1"/>
    </xf>
    <xf numFmtId="0" fontId="181" fillId="30" borderId="165" xfId="7215" applyFont="1" applyFill="1" applyBorder="1" applyAlignment="1">
      <alignment horizontal="center" vertical="center" wrapText="1"/>
    </xf>
    <xf numFmtId="0" fontId="181" fillId="30" borderId="141" xfId="7215" applyFont="1" applyFill="1" applyBorder="1" applyAlignment="1">
      <alignment horizontal="left" vertical="center" wrapText="1"/>
    </xf>
    <xf numFmtId="0" fontId="181" fillId="30" borderId="13" xfId="7215" applyFont="1" applyFill="1" applyBorder="1" applyAlignment="1">
      <alignment horizontal="left" vertical="center" wrapText="1"/>
    </xf>
    <xf numFmtId="0" fontId="181" fillId="30" borderId="15" xfId="7215" applyFont="1" applyFill="1" applyBorder="1" applyAlignment="1">
      <alignment horizontal="left" vertical="center" wrapText="1"/>
    </xf>
    <xf numFmtId="182" fontId="181" fillId="27" borderId="165" xfId="7215" applyNumberFormat="1" applyFont="1" applyFill="1" applyBorder="1" applyAlignment="1">
      <alignment horizontal="center" vertical="center" wrapText="1"/>
    </xf>
    <xf numFmtId="0" fontId="181" fillId="27" borderId="13" xfId="7215" applyFont="1" applyFill="1" applyBorder="1" applyAlignment="1">
      <alignment horizontal="center" vertical="center" wrapText="1"/>
    </xf>
    <xf numFmtId="0" fontId="181" fillId="21" borderId="165" xfId="7215" applyFont="1" applyFill="1" applyBorder="1" applyAlignment="1">
      <alignment horizontal="left" vertical="center" wrapText="1"/>
    </xf>
    <xf numFmtId="0" fontId="180" fillId="0" borderId="141" xfId="7215" applyFont="1" applyFill="1" applyBorder="1" applyAlignment="1">
      <alignment horizontal="center" vertical="center" textRotation="90" wrapText="1"/>
    </xf>
    <xf numFmtId="0" fontId="180" fillId="0" borderId="13" xfId="7215" applyFont="1" applyFill="1" applyBorder="1" applyAlignment="1">
      <alignment horizontal="center" vertical="center" textRotation="90" wrapText="1"/>
    </xf>
    <xf numFmtId="0" fontId="148" fillId="0" borderId="165" xfId="2237" applyBorder="1" applyAlignment="1">
      <alignment horizontal="left" vertical="center" wrapText="1"/>
    </xf>
    <xf numFmtId="0" fontId="181" fillId="0" borderId="95" xfId="7215" applyFont="1" applyFill="1" applyBorder="1" applyAlignment="1">
      <alignment horizontal="left" vertical="center" wrapText="1"/>
    </xf>
    <xf numFmtId="0" fontId="182" fillId="0" borderId="39" xfId="0" applyFont="1" applyBorder="1" applyAlignment="1">
      <alignment horizontal="center" vertical="center" wrapText="1"/>
    </xf>
    <xf numFmtId="0" fontId="182" fillId="0" borderId="41" xfId="0" applyFont="1" applyBorder="1" applyAlignment="1">
      <alignment horizontal="center" vertical="center" wrapText="1"/>
    </xf>
    <xf numFmtId="0" fontId="182" fillId="0" borderId="65" xfId="0" applyFont="1" applyBorder="1" applyAlignment="1">
      <alignment horizontal="left" vertical="center" wrapText="1"/>
    </xf>
    <xf numFmtId="0" fontId="182" fillId="0" borderId="40" xfId="0" applyFont="1" applyBorder="1" applyAlignment="1">
      <alignment horizontal="left" vertical="center" wrapText="1"/>
    </xf>
    <xf numFmtId="0" fontId="182" fillId="0" borderId="41" xfId="0" applyFont="1" applyBorder="1" applyAlignment="1">
      <alignment horizontal="left" vertical="center" wrapText="1"/>
    </xf>
    <xf numFmtId="0" fontId="182" fillId="0" borderId="26" xfId="0" applyFont="1" applyBorder="1" applyAlignment="1">
      <alignment horizontal="left" vertical="center" wrapText="1"/>
    </xf>
    <xf numFmtId="0" fontId="182" fillId="0" borderId="77" xfId="0" applyFont="1" applyBorder="1" applyAlignment="1">
      <alignment horizontal="left" vertical="center" wrapText="1"/>
    </xf>
    <xf numFmtId="0" fontId="182" fillId="0" borderId="29" xfId="0" applyFont="1" applyBorder="1" applyAlignment="1">
      <alignment horizontal="left" vertical="center" wrapText="1"/>
    </xf>
    <xf numFmtId="0" fontId="182" fillId="0" borderId="165" xfId="0" applyFont="1" applyBorder="1" applyAlignment="1">
      <alignment horizontal="left" vertical="center"/>
    </xf>
    <xf numFmtId="178" fontId="284" fillId="32" borderId="87" xfId="0" applyNumberFormat="1" applyFont="1" applyFill="1" applyBorder="1" applyAlignment="1">
      <alignment horizontal="center" vertical="center" wrapText="1"/>
    </xf>
    <xf numFmtId="178" fontId="284" fillId="32" borderId="86" xfId="0" applyNumberFormat="1" applyFont="1" applyFill="1" applyBorder="1" applyAlignment="1">
      <alignment horizontal="center" vertical="center" wrapText="1"/>
    </xf>
    <xf numFmtId="178" fontId="284" fillId="32" borderId="88" xfId="0" applyNumberFormat="1" applyFont="1" applyFill="1" applyBorder="1" applyAlignment="1">
      <alignment horizontal="center" vertical="center" wrapText="1"/>
    </xf>
    <xf numFmtId="0" fontId="189" fillId="19" borderId="26" xfId="0" applyFont="1" applyFill="1" applyBorder="1" applyAlignment="1">
      <alignment horizontal="center" vertical="center"/>
    </xf>
    <xf numFmtId="0" fontId="189" fillId="19" borderId="29" xfId="0" applyFont="1" applyFill="1" applyBorder="1" applyAlignment="1">
      <alignment horizontal="center" vertical="center"/>
    </xf>
    <xf numFmtId="0" fontId="189" fillId="19" borderId="27" xfId="0" applyFont="1" applyFill="1" applyBorder="1" applyAlignment="1">
      <alignment horizontal="center" vertical="center"/>
    </xf>
    <xf numFmtId="0" fontId="189" fillId="19" borderId="94" xfId="0" applyFont="1" applyFill="1" applyBorder="1" applyAlignment="1">
      <alignment horizontal="center" vertical="center"/>
    </xf>
    <xf numFmtId="0" fontId="189" fillId="19" borderId="77" xfId="0" applyFont="1" applyFill="1" applyBorder="1" applyAlignment="1">
      <alignment horizontal="center" vertical="center"/>
    </xf>
    <xf numFmtId="0" fontId="182" fillId="0" borderId="136" xfId="0" applyFont="1" applyFill="1" applyBorder="1" applyAlignment="1">
      <alignment horizontal="left" vertical="center"/>
    </xf>
    <xf numFmtId="0" fontId="189" fillId="33" borderId="166" xfId="0" applyFont="1" applyFill="1" applyBorder="1" applyAlignment="1">
      <alignment horizontal="left" vertical="center"/>
    </xf>
    <xf numFmtId="0" fontId="189" fillId="33" borderId="164" xfId="0" applyFont="1" applyFill="1" applyBorder="1" applyAlignment="1">
      <alignment horizontal="left" vertical="center"/>
    </xf>
    <xf numFmtId="0" fontId="189" fillId="33" borderId="167" xfId="0" applyFont="1" applyFill="1" applyBorder="1" applyAlignment="1">
      <alignment horizontal="left" vertical="center"/>
    </xf>
    <xf numFmtId="0" fontId="189" fillId="33" borderId="165" xfId="0" applyFont="1" applyFill="1" applyBorder="1" applyAlignment="1">
      <alignment horizontal="left" vertical="center"/>
    </xf>
    <xf numFmtId="178" fontId="284" fillId="32" borderId="165" xfId="0" applyNumberFormat="1" applyFont="1" applyFill="1" applyBorder="1" applyAlignment="1">
      <alignment horizontal="center" vertical="center" wrapText="1"/>
    </xf>
    <xf numFmtId="178" fontId="189" fillId="19" borderId="31" xfId="0" applyNumberFormat="1" applyFont="1" applyFill="1" applyBorder="1" applyAlignment="1">
      <alignment horizontal="center" vertical="center" wrapText="1"/>
    </xf>
    <xf numFmtId="178" fontId="189" fillId="19" borderId="32" xfId="0" applyNumberFormat="1" applyFont="1" applyFill="1" applyBorder="1" applyAlignment="1">
      <alignment horizontal="center" vertical="center" wrapText="1"/>
    </xf>
    <xf numFmtId="178" fontId="189" fillId="19" borderId="34" xfId="0" applyNumberFormat="1" applyFont="1" applyFill="1" applyBorder="1" applyAlignment="1">
      <alignment horizontal="center" vertical="center" wrapText="1"/>
    </xf>
    <xf numFmtId="0" fontId="151" fillId="33" borderId="141" xfId="0" applyFont="1" applyFill="1" applyBorder="1" applyAlignment="1">
      <alignment horizontal="center" vertical="center" wrapText="1"/>
    </xf>
    <xf numFmtId="0" fontId="151" fillId="33" borderId="15" xfId="0" applyFont="1" applyFill="1" applyBorder="1" applyAlignment="1">
      <alignment horizontal="center" vertical="center" wrapText="1"/>
    </xf>
    <xf numFmtId="0" fontId="194" fillId="0" borderId="0" xfId="0" applyFont="1" applyBorder="1" applyAlignment="1">
      <alignment horizontal="left" vertical="center" wrapText="1"/>
    </xf>
    <xf numFmtId="15" fontId="271" fillId="0" borderId="156" xfId="7240" applyNumberFormat="1" applyFont="1" applyBorder="1" applyAlignment="1">
      <alignment horizontal="center" vertical="center" wrapText="1"/>
    </xf>
    <xf numFmtId="0" fontId="271" fillId="0" borderId="156" xfId="7240" applyFont="1" applyBorder="1" applyAlignment="1">
      <alignment horizontal="center" vertical="center" wrapText="1"/>
    </xf>
    <xf numFmtId="0" fontId="271" fillId="0" borderId="156" xfId="7240" applyFont="1" applyBorder="1" applyAlignment="1">
      <alignment horizontal="left" vertical="center" wrapText="1"/>
    </xf>
    <xf numFmtId="0" fontId="271" fillId="0" borderId="156" xfId="7240" applyFont="1" applyBorder="1" applyAlignment="1">
      <alignment horizontal="justify" vertical="center" wrapText="1"/>
    </xf>
    <xf numFmtId="8" fontId="271" fillId="0" borderId="156" xfId="7240" applyNumberFormat="1" applyFont="1" applyBorder="1" applyAlignment="1">
      <alignment horizontal="center" vertical="center" wrapText="1"/>
    </xf>
    <xf numFmtId="0" fontId="271" fillId="0" borderId="156" xfId="7240" applyFont="1" applyFill="1" applyBorder="1" applyAlignment="1">
      <alignment horizontal="center" vertical="center" wrapText="1"/>
    </xf>
    <xf numFmtId="0" fontId="271" fillId="0" borderId="166" xfId="7240" applyFont="1" applyFill="1" applyBorder="1" applyAlignment="1">
      <alignment horizontal="center" vertical="center" wrapText="1"/>
    </xf>
    <xf numFmtId="0" fontId="271" fillId="0" borderId="164" xfId="7240" applyFont="1" applyFill="1" applyBorder="1" applyAlignment="1">
      <alignment horizontal="center" vertical="center" wrapText="1"/>
    </xf>
    <xf numFmtId="0" fontId="271" fillId="0" borderId="167" xfId="7240" applyFont="1" applyFill="1" applyBorder="1" applyAlignment="1">
      <alignment horizontal="center" vertical="center" wrapText="1"/>
    </xf>
    <xf numFmtId="15" fontId="271" fillId="0" borderId="156" xfId="7240" applyNumberFormat="1" applyFont="1" applyFill="1" applyBorder="1" applyAlignment="1">
      <alignment horizontal="center" vertical="center" wrapText="1"/>
    </xf>
    <xf numFmtId="0" fontId="282" fillId="32" borderId="156" xfId="7240" applyFont="1" applyFill="1" applyBorder="1" applyAlignment="1">
      <alignment horizontal="center" vertical="center" wrapText="1"/>
    </xf>
    <xf numFmtId="0" fontId="271" fillId="0" borderId="141" xfId="7240" applyFont="1" applyBorder="1" applyAlignment="1">
      <alignment horizontal="center" vertical="center" wrapText="1"/>
    </xf>
    <xf numFmtId="0" fontId="271" fillId="0" borderId="13" xfId="7240" applyFont="1" applyBorder="1" applyAlignment="1">
      <alignment horizontal="center" vertical="center" wrapText="1"/>
    </xf>
    <xf numFmtId="0" fontId="271" fillId="0" borderId="15" xfId="7240" applyFont="1" applyBorder="1" applyAlignment="1">
      <alignment horizontal="center" vertical="center" wrapText="1"/>
    </xf>
    <xf numFmtId="0" fontId="282" fillId="0" borderId="166" xfId="7240" applyFont="1" applyFill="1" applyBorder="1" applyAlignment="1">
      <alignment horizontal="center" vertical="center" wrapText="1"/>
    </xf>
    <xf numFmtId="0" fontId="282" fillId="0" borderId="164" xfId="7240" applyFont="1" applyFill="1" applyBorder="1" applyAlignment="1">
      <alignment horizontal="center" vertical="center" wrapText="1"/>
    </xf>
    <xf numFmtId="0" fontId="282" fillId="0" borderId="167" xfId="7240" applyFont="1" applyFill="1" applyBorder="1" applyAlignment="1">
      <alignment horizontal="center" vertical="center" wrapText="1"/>
    </xf>
    <xf numFmtId="0" fontId="271" fillId="33" borderId="141" xfId="7240" applyFont="1" applyFill="1" applyBorder="1" applyAlignment="1">
      <alignment horizontal="center" vertical="center" wrapText="1"/>
    </xf>
    <xf numFmtId="0" fontId="218" fillId="33" borderId="13" xfId="0" applyFont="1" applyFill="1" applyBorder="1" applyAlignment="1">
      <alignment horizontal="center" vertical="center" wrapText="1"/>
    </xf>
    <xf numFmtId="0" fontId="218" fillId="33" borderId="15" xfId="0" applyFont="1" applyFill="1" applyBorder="1" applyAlignment="1">
      <alignment horizontal="center" vertical="center" wrapText="1"/>
    </xf>
    <xf numFmtId="9" fontId="271" fillId="33" borderId="141" xfId="7240" applyNumberFormat="1" applyFont="1" applyFill="1" applyBorder="1" applyAlignment="1">
      <alignment horizontal="center" vertical="center" wrapText="1"/>
    </xf>
    <xf numFmtId="15" fontId="271" fillId="33" borderId="141" xfId="7240" applyNumberFormat="1" applyFont="1" applyFill="1" applyBorder="1" applyAlignment="1">
      <alignment horizontal="center" vertical="center" wrapText="1"/>
    </xf>
    <xf numFmtId="0" fontId="271" fillId="0" borderId="141" xfId="7240" applyFont="1" applyFill="1" applyBorder="1" applyAlignment="1">
      <alignment horizontal="center" vertical="center" wrapText="1"/>
    </xf>
    <xf numFmtId="0" fontId="271" fillId="0" borderId="13" xfId="7240" applyFont="1" applyFill="1" applyBorder="1" applyAlignment="1">
      <alignment horizontal="center" vertical="center" wrapText="1"/>
    </xf>
    <xf numFmtId="0" fontId="271" fillId="0" borderId="15" xfId="7240" applyFont="1" applyFill="1" applyBorder="1" applyAlignment="1">
      <alignment horizontal="center" vertical="center" wrapText="1"/>
    </xf>
    <xf numFmtId="8" fontId="271" fillId="0" borderId="141" xfId="7240" applyNumberFormat="1" applyFont="1" applyBorder="1" applyAlignment="1">
      <alignment horizontal="center" vertical="center" wrapText="1"/>
    </xf>
    <xf numFmtId="8" fontId="271" fillId="0" borderId="13" xfId="7240" applyNumberFormat="1" applyFont="1" applyBorder="1" applyAlignment="1">
      <alignment horizontal="center" vertical="center" wrapText="1"/>
    </xf>
    <xf numFmtId="8" fontId="271" fillId="0" borderId="15" xfId="7240" applyNumberFormat="1" applyFont="1" applyBorder="1" applyAlignment="1">
      <alignment horizontal="center" vertical="center" wrapText="1"/>
    </xf>
    <xf numFmtId="0" fontId="180" fillId="0" borderId="165" xfId="59" applyFont="1" applyBorder="1" applyAlignment="1">
      <alignment horizontal="center" vertical="center"/>
    </xf>
    <xf numFmtId="0" fontId="205" fillId="0" borderId="0" xfId="0" applyFont="1" applyBorder="1" applyAlignment="1">
      <alignment horizontal="left" wrapText="1"/>
    </xf>
    <xf numFmtId="0" fontId="205" fillId="0" borderId="0" xfId="0" applyFont="1" applyAlignment="1">
      <alignment horizontal="left" wrapText="1"/>
    </xf>
    <xf numFmtId="165" fontId="151" fillId="0" borderId="0" xfId="3940" applyFont="1" applyFill="1" applyBorder="1" applyAlignment="1">
      <alignment horizontal="center" vertical="center"/>
    </xf>
    <xf numFmtId="0" fontId="83" fillId="0" borderId="165" xfId="7223" applyBorder="1" applyAlignment="1">
      <alignment horizontal="left"/>
    </xf>
    <xf numFmtId="0" fontId="0" fillId="0" borderId="165" xfId="7223" applyFont="1" applyBorder="1" applyAlignment="1">
      <alignment horizontal="left"/>
    </xf>
    <xf numFmtId="0" fontId="217" fillId="37" borderId="141" xfId="7223" applyFont="1" applyFill="1" applyBorder="1" applyAlignment="1">
      <alignment horizontal="center" vertical="center" wrapText="1"/>
    </xf>
    <xf numFmtId="0" fontId="217" fillId="37" borderId="13" xfId="7223" applyFont="1" applyFill="1" applyBorder="1" applyAlignment="1">
      <alignment horizontal="center" vertical="center" wrapText="1"/>
    </xf>
    <xf numFmtId="0" fontId="217" fillId="37" borderId="15" xfId="7223" applyFont="1" applyFill="1" applyBorder="1" applyAlignment="1">
      <alignment horizontal="center" vertical="center" wrapText="1"/>
    </xf>
    <xf numFmtId="0" fontId="217" fillId="37" borderId="165" xfId="7223" applyFont="1" applyFill="1" applyBorder="1" applyAlignment="1">
      <alignment horizontal="center" vertical="center"/>
    </xf>
    <xf numFmtId="0" fontId="217" fillId="37" borderId="165" xfId="7223" applyFont="1" applyFill="1" applyBorder="1" applyAlignment="1">
      <alignment horizontal="center"/>
    </xf>
    <xf numFmtId="0" fontId="184" fillId="0" borderId="0" xfId="7223" applyFont="1" applyAlignment="1">
      <alignment horizontal="left"/>
    </xf>
    <xf numFmtId="0" fontId="173" fillId="0" borderId="0" xfId="32" applyAlignment="1" applyProtection="1">
      <alignment horizontal="left"/>
    </xf>
    <xf numFmtId="0" fontId="185" fillId="0" borderId="0" xfId="7223" applyFont="1" applyAlignment="1">
      <alignment horizontal="left"/>
    </xf>
    <xf numFmtId="0" fontId="184" fillId="0" borderId="0" xfId="7223" applyFont="1" applyBorder="1" applyAlignment="1">
      <alignment horizontal="left"/>
    </xf>
    <xf numFmtId="0" fontId="181" fillId="0" borderId="165" xfId="59" applyFont="1" applyBorder="1" applyAlignment="1">
      <alignment horizontal="left" vertical="center"/>
    </xf>
    <xf numFmtId="0" fontId="181" fillId="0" borderId="141" xfId="59" applyFont="1" applyBorder="1" applyAlignment="1">
      <alignment horizontal="left" vertical="center"/>
    </xf>
    <xf numFmtId="0" fontId="181" fillId="0" borderId="13" xfId="59" applyFont="1" applyBorder="1" applyAlignment="1">
      <alignment horizontal="left" vertical="center"/>
    </xf>
    <xf numFmtId="0" fontId="181" fillId="0" borderId="15" xfId="59" applyFont="1" applyBorder="1" applyAlignment="1">
      <alignment horizontal="left" vertical="center"/>
    </xf>
    <xf numFmtId="0" fontId="181" fillId="0" borderId="165" xfId="59" applyFont="1" applyFill="1" applyBorder="1" applyAlignment="1">
      <alignment horizontal="left" vertical="center"/>
    </xf>
    <xf numFmtId="185" fontId="181" fillId="0" borderId="165" xfId="59" applyNumberFormat="1" applyFont="1" applyFill="1" applyBorder="1" applyAlignment="1">
      <alignment horizontal="center"/>
    </xf>
    <xf numFmtId="185" fontId="184" fillId="0" borderId="165" xfId="59" applyNumberFormat="1" applyFont="1" applyFill="1" applyBorder="1" applyAlignment="1">
      <alignment horizontal="center"/>
    </xf>
    <xf numFmtId="185" fontId="181" fillId="0" borderId="165" xfId="59" applyNumberFormat="1" applyFont="1" applyFill="1" applyBorder="1" applyAlignment="1">
      <alignment horizontal="center" vertical="center"/>
    </xf>
    <xf numFmtId="0" fontId="189" fillId="0" borderId="30" xfId="59" applyFont="1" applyFill="1" applyBorder="1" applyAlignment="1">
      <alignment horizontal="center" vertical="center"/>
    </xf>
    <xf numFmtId="0" fontId="189" fillId="0" borderId="38" xfId="59" applyFont="1" applyFill="1" applyBorder="1" applyAlignment="1">
      <alignment horizontal="center" vertical="center"/>
    </xf>
    <xf numFmtId="185" fontId="182" fillId="0" borderId="93" xfId="59" applyNumberFormat="1" applyFont="1" applyFill="1" applyBorder="1" applyAlignment="1">
      <alignment horizontal="center"/>
    </xf>
    <xf numFmtId="185" fontId="182" fillId="0" borderId="32" xfId="59" applyNumberFormat="1" applyFont="1" applyFill="1" applyBorder="1" applyAlignment="1">
      <alignment horizontal="center"/>
    </xf>
    <xf numFmtId="185" fontId="182" fillId="0" borderId="33" xfId="59" applyNumberFormat="1" applyFont="1" applyFill="1" applyBorder="1" applyAlignment="1">
      <alignment horizontal="center"/>
    </xf>
    <xf numFmtId="185" fontId="184" fillId="0" borderId="30" xfId="59" applyNumberFormat="1" applyFont="1" applyFill="1" applyBorder="1" applyAlignment="1">
      <alignment horizontal="center" vertical="center"/>
    </xf>
    <xf numFmtId="185" fontId="184" fillId="0" borderId="38" xfId="59" applyNumberFormat="1" applyFont="1" applyFill="1" applyBorder="1" applyAlignment="1">
      <alignment horizontal="center" vertical="center"/>
    </xf>
    <xf numFmtId="0" fontId="184" fillId="0" borderId="165" xfId="59" applyFont="1" applyFill="1" applyBorder="1" applyAlignment="1">
      <alignment horizontal="center" vertical="center"/>
    </xf>
    <xf numFmtId="9" fontId="184" fillId="0" borderId="165" xfId="59" applyNumberFormat="1" applyFont="1" applyFill="1" applyBorder="1" applyAlignment="1">
      <alignment horizontal="center" vertical="center"/>
    </xf>
    <xf numFmtId="185" fontId="217" fillId="37" borderId="165" xfId="59" applyNumberFormat="1" applyFont="1" applyFill="1" applyBorder="1" applyAlignment="1">
      <alignment horizontal="center" vertical="center"/>
    </xf>
    <xf numFmtId="0" fontId="180" fillId="0" borderId="0" xfId="0" applyFont="1" applyAlignment="1">
      <alignment horizontal="left"/>
    </xf>
    <xf numFmtId="9" fontId="217" fillId="37" borderId="165" xfId="3378" applyFont="1" applyFill="1" applyBorder="1" applyAlignment="1">
      <alignment horizontal="center" vertical="center"/>
    </xf>
    <xf numFmtId="0" fontId="191" fillId="0" borderId="0" xfId="59" applyFont="1" applyFill="1" applyBorder="1" applyAlignment="1">
      <alignment horizontal="center"/>
    </xf>
    <xf numFmtId="0" fontId="217" fillId="0" borderId="165" xfId="59" applyFont="1" applyFill="1" applyBorder="1" applyAlignment="1">
      <alignment horizontal="center"/>
    </xf>
    <xf numFmtId="0" fontId="181" fillId="0" borderId="165" xfId="0" applyFont="1" applyBorder="1" applyAlignment="1">
      <alignment horizontal="left" vertical="center"/>
    </xf>
    <xf numFmtId="0" fontId="181" fillId="0" borderId="141" xfId="0" applyFont="1" applyBorder="1" applyAlignment="1">
      <alignment horizontal="left" vertical="center"/>
    </xf>
    <xf numFmtId="0" fontId="181" fillId="0" borderId="13" xfId="0" applyFont="1" applyBorder="1" applyAlignment="1">
      <alignment horizontal="left" vertical="center"/>
    </xf>
    <xf numFmtId="0" fontId="181" fillId="0" borderId="15" xfId="0" applyFont="1" applyBorder="1" applyAlignment="1">
      <alignment horizontal="left" vertical="center"/>
    </xf>
    <xf numFmtId="0" fontId="217" fillId="37" borderId="165" xfId="59" applyFont="1" applyFill="1" applyBorder="1" applyAlignment="1">
      <alignment horizontal="center"/>
    </xf>
    <xf numFmtId="1" fontId="203" fillId="0" borderId="165" xfId="45" applyNumberFormat="1" applyFont="1" applyFill="1" applyBorder="1" applyAlignment="1">
      <alignment horizontal="center" vertical="center" wrapText="1"/>
    </xf>
    <xf numFmtId="3" fontId="217" fillId="37" borderId="165" xfId="7224" applyNumberFormat="1" applyFont="1" applyFill="1" applyBorder="1" applyAlignment="1">
      <alignment horizontal="left"/>
    </xf>
    <xf numFmtId="3" fontId="203" fillId="19" borderId="165" xfId="7224" applyNumberFormat="1" applyFont="1" applyFill="1" applyBorder="1" applyAlignment="1">
      <alignment horizontal="left" vertical="center"/>
    </xf>
    <xf numFmtId="3" fontId="217" fillId="37" borderId="165" xfId="7224" applyNumberFormat="1" applyFont="1" applyFill="1" applyBorder="1" applyAlignment="1">
      <alignment horizontal="left" vertical="center"/>
    </xf>
    <xf numFmtId="3" fontId="180" fillId="19" borderId="165" xfId="7224" applyNumberFormat="1" applyFont="1" applyFill="1" applyBorder="1" applyAlignment="1">
      <alignment horizontal="left" vertical="center"/>
    </xf>
    <xf numFmtId="0" fontId="217" fillId="37" borderId="165" xfId="59" applyFont="1" applyFill="1" applyBorder="1" applyAlignment="1">
      <alignment horizontal="center" vertical="center" wrapText="1"/>
    </xf>
    <xf numFmtId="3" fontId="180" fillId="19" borderId="165" xfId="7224" applyNumberFormat="1" applyFont="1" applyFill="1" applyBorder="1" applyAlignment="1">
      <alignment horizontal="left"/>
    </xf>
    <xf numFmtId="0" fontId="264" fillId="0" borderId="0" xfId="59" applyFont="1" applyAlignment="1">
      <alignment horizontal="center"/>
    </xf>
    <xf numFmtId="0" fontId="301" fillId="0" borderId="0" xfId="59" applyFont="1" applyAlignment="1">
      <alignment horizontal="left"/>
    </xf>
    <xf numFmtId="0" fontId="184" fillId="0" borderId="0" xfId="7223" applyFont="1" applyBorder="1" applyAlignment="1">
      <alignment horizontal="center"/>
    </xf>
    <xf numFmtId="0" fontId="266" fillId="0" borderId="0" xfId="7223" applyFont="1" applyBorder="1" applyAlignment="1">
      <alignment horizontal="center"/>
    </xf>
    <xf numFmtId="0" fontId="83" fillId="0" borderId="0" xfId="7223" applyAlignment="1">
      <alignment horizontal="center"/>
    </xf>
    <xf numFmtId="0" fontId="179" fillId="18" borderId="141" xfId="4219" applyFont="1" applyFill="1" applyBorder="1" applyAlignment="1">
      <alignment horizontal="center" vertical="center"/>
    </xf>
    <xf numFmtId="0" fontId="179" fillId="18" borderId="13" xfId="4219" applyFont="1" applyFill="1" applyBorder="1" applyAlignment="1">
      <alignment horizontal="center" vertical="center"/>
    </xf>
    <xf numFmtId="0" fontId="179" fillId="18" borderId="15" xfId="4219" applyFont="1" applyFill="1" applyBorder="1" applyAlignment="1">
      <alignment horizontal="center" vertical="center"/>
    </xf>
    <xf numFmtId="0" fontId="179" fillId="0" borderId="141" xfId="4219" applyFont="1" applyFill="1" applyBorder="1" applyAlignment="1">
      <alignment horizontal="left" vertical="center"/>
    </xf>
    <xf numFmtId="0" fontId="179" fillId="0" borderId="13" xfId="4219" applyFont="1" applyFill="1" applyBorder="1" applyAlignment="1">
      <alignment horizontal="left" vertical="center"/>
    </xf>
    <xf numFmtId="0" fontId="179" fillId="0" borderId="15" xfId="4219" applyFont="1" applyFill="1" applyBorder="1" applyAlignment="1">
      <alignment horizontal="left" vertical="center"/>
    </xf>
    <xf numFmtId="0" fontId="179" fillId="18" borderId="141" xfId="4219" applyFont="1" applyFill="1" applyBorder="1" applyAlignment="1">
      <alignment horizontal="left" vertical="center"/>
    </xf>
    <xf numFmtId="0" fontId="179" fillId="18" borderId="13" xfId="4219" applyFont="1" applyFill="1" applyBorder="1" applyAlignment="1">
      <alignment horizontal="left" vertical="center"/>
    </xf>
    <xf numFmtId="0" fontId="179" fillId="18" borderId="15" xfId="4219" applyFont="1" applyFill="1" applyBorder="1" applyAlignment="1">
      <alignment horizontal="left" vertical="center"/>
    </xf>
    <xf numFmtId="0" fontId="179" fillId="18" borderId="165" xfId="4219" applyFont="1" applyFill="1" applyBorder="1" applyAlignment="1">
      <alignment horizontal="left" vertical="center"/>
    </xf>
    <xf numFmtId="0" fontId="179" fillId="19" borderId="165" xfId="4219" applyFont="1" applyFill="1" applyBorder="1" applyAlignment="1">
      <alignment horizontal="left" vertical="center"/>
    </xf>
    <xf numFmtId="0" fontId="179" fillId="19" borderId="165" xfId="4219" applyFont="1" applyFill="1" applyBorder="1" applyAlignment="1">
      <alignment horizontal="left" vertical="center" wrapText="1"/>
    </xf>
    <xf numFmtId="0" fontId="285" fillId="32" borderId="165" xfId="2237" applyFont="1" applyFill="1" applyBorder="1" applyAlignment="1">
      <alignment horizontal="center"/>
    </xf>
    <xf numFmtId="178" fontId="240" fillId="32" borderId="165" xfId="0" applyNumberFormat="1" applyFont="1" applyFill="1" applyBorder="1" applyAlignment="1">
      <alignment horizontal="left" vertical="center" wrapText="1"/>
    </xf>
    <xf numFmtId="0" fontId="285" fillId="32" borderId="165" xfId="0" applyFont="1" applyFill="1" applyBorder="1" applyAlignment="1">
      <alignment horizontal="center" vertical="center" wrapText="1"/>
    </xf>
    <xf numFmtId="178" fontId="151" fillId="0" borderId="165" xfId="0" applyNumberFormat="1" applyFont="1" applyBorder="1" applyAlignment="1">
      <alignment horizontal="center" vertical="center" wrapText="1"/>
    </xf>
    <xf numFmtId="178" fontId="240" fillId="32" borderId="165" xfId="0" applyNumberFormat="1" applyFont="1" applyFill="1" applyBorder="1" applyAlignment="1">
      <alignment horizontal="center" vertical="center" wrapText="1"/>
    </xf>
    <xf numFmtId="0" fontId="184" fillId="0" borderId="165" xfId="7211" applyFont="1" applyBorder="1" applyAlignment="1">
      <alignment horizontal="center" vertical="center" wrapText="1"/>
    </xf>
    <xf numFmtId="0" fontId="184" fillId="18" borderId="165" xfId="7211" applyFont="1" applyFill="1" applyBorder="1" applyAlignment="1">
      <alignment horizontal="center" vertical="center" wrapText="1"/>
    </xf>
    <xf numFmtId="0" fontId="89" fillId="0" borderId="165" xfId="7211" applyFill="1" applyBorder="1" applyAlignment="1">
      <alignment horizontal="left" vertical="center" wrapText="1"/>
    </xf>
    <xf numFmtId="0" fontId="184" fillId="0" borderId="141" xfId="7211" applyFont="1" applyBorder="1" applyAlignment="1">
      <alignment horizontal="center" vertical="center" wrapText="1"/>
    </xf>
    <xf numFmtId="0" fontId="184" fillId="0" borderId="13" xfId="7211" applyFont="1" applyBorder="1" applyAlignment="1">
      <alignment horizontal="center" vertical="center" wrapText="1"/>
    </xf>
    <xf numFmtId="0" fontId="184" fillId="0" borderId="15" xfId="7211" applyFont="1" applyBorder="1" applyAlignment="1">
      <alignment horizontal="center" vertical="center" wrapText="1"/>
    </xf>
    <xf numFmtId="15" fontId="184" fillId="0" borderId="141" xfId="7211" applyNumberFormat="1" applyFont="1" applyBorder="1" applyAlignment="1">
      <alignment horizontal="center" vertical="center" wrapText="1"/>
    </xf>
    <xf numFmtId="15" fontId="184" fillId="0" borderId="13" xfId="7211" applyNumberFormat="1" applyFont="1" applyBorder="1" applyAlignment="1">
      <alignment horizontal="center" vertical="center" wrapText="1"/>
    </xf>
    <xf numFmtId="15" fontId="184" fillId="0" borderId="165" xfId="7211" applyNumberFormat="1" applyFont="1" applyBorder="1" applyAlignment="1">
      <alignment horizontal="center" vertical="center" wrapText="1"/>
    </xf>
    <xf numFmtId="0" fontId="184" fillId="0" borderId="165" xfId="7278" applyFont="1" applyFill="1" applyBorder="1" applyAlignment="1">
      <alignment horizontal="center"/>
    </xf>
    <xf numFmtId="0" fontId="217" fillId="32" borderId="166" xfId="0" applyFont="1" applyFill="1" applyBorder="1" applyAlignment="1">
      <alignment horizontal="center" vertical="center"/>
    </xf>
    <xf numFmtId="0" fontId="217" fillId="32" borderId="164" xfId="0" applyFont="1" applyFill="1" applyBorder="1" applyAlignment="1">
      <alignment horizontal="center" vertical="center"/>
    </xf>
    <xf numFmtId="0" fontId="217" fillId="32" borderId="167" xfId="0" applyFont="1" applyFill="1" applyBorder="1" applyAlignment="1">
      <alignment horizontal="center" vertical="center"/>
    </xf>
    <xf numFmtId="0" fontId="217" fillId="32" borderId="141" xfId="0" applyFont="1" applyFill="1" applyBorder="1" applyAlignment="1">
      <alignment horizontal="center" vertical="center" wrapText="1"/>
    </xf>
    <xf numFmtId="0" fontId="217" fillId="32" borderId="15" xfId="0" applyFont="1" applyFill="1" applyBorder="1" applyAlignment="1">
      <alignment horizontal="center" vertical="center" wrapText="1"/>
    </xf>
    <xf numFmtId="0" fontId="217" fillId="32" borderId="165" xfId="0" applyFont="1" applyFill="1" applyBorder="1" applyAlignment="1">
      <alignment horizontal="center" vertical="center"/>
    </xf>
    <xf numFmtId="0" fontId="194" fillId="0" borderId="0" xfId="0" applyFont="1" applyFill="1" applyAlignment="1">
      <alignment horizontal="left"/>
    </xf>
    <xf numFmtId="0" fontId="217" fillId="32" borderId="165" xfId="7211" applyFont="1" applyFill="1" applyBorder="1" applyAlignment="1">
      <alignment horizontal="center" vertical="center" wrapText="1"/>
    </xf>
    <xf numFmtId="0" fontId="180" fillId="0" borderId="165" xfId="0" applyFont="1" applyFill="1" applyBorder="1" applyAlignment="1">
      <alignment horizontal="center" vertical="center"/>
    </xf>
    <xf numFmtId="0" fontId="194" fillId="0" borderId="0" xfId="0" applyFont="1" applyFill="1" applyBorder="1" applyAlignment="1">
      <alignment horizontal="left" vertical="justify"/>
    </xf>
    <xf numFmtId="0" fontId="211" fillId="0" borderId="95" xfId="7218" applyFont="1" applyBorder="1" applyAlignment="1">
      <alignment horizontal="left" vertical="center" wrapText="1"/>
    </xf>
    <xf numFmtId="0" fontId="179" fillId="0" borderId="141" xfId="7218" applyFont="1" applyBorder="1" applyAlignment="1">
      <alignment horizontal="center" vertical="center" wrapText="1"/>
    </xf>
    <xf numFmtId="0" fontId="179" fillId="0" borderId="13" xfId="7218" applyFont="1" applyBorder="1" applyAlignment="1">
      <alignment horizontal="center" vertical="center" wrapText="1"/>
    </xf>
    <xf numFmtId="0" fontId="179" fillId="0" borderId="15" xfId="7218" applyFont="1" applyBorder="1" applyAlignment="1">
      <alignment horizontal="center" vertical="center" wrapText="1"/>
    </xf>
    <xf numFmtId="0" fontId="179" fillId="0" borderId="165" xfId="7218" applyFont="1" applyBorder="1" applyAlignment="1">
      <alignment horizontal="center" vertical="center" wrapText="1"/>
    </xf>
    <xf numFmtId="0" fontId="283" fillId="32" borderId="165" xfId="7214" applyFont="1" applyFill="1" applyBorder="1" applyAlignment="1">
      <alignment horizontal="center"/>
    </xf>
    <xf numFmtId="0" fontId="184" fillId="0" borderId="165" xfId="7214" applyFont="1" applyBorder="1" applyAlignment="1">
      <alignment horizontal="center" vertical="center"/>
    </xf>
    <xf numFmtId="0" fontId="179" fillId="0" borderId="165" xfId="7214" applyFont="1" applyBorder="1" applyAlignment="1">
      <alignment horizontal="center" vertical="center"/>
    </xf>
    <xf numFmtId="0" fontId="211" fillId="0" borderId="141" xfId="7214" applyFont="1" applyBorder="1" applyAlignment="1">
      <alignment horizontal="left" vertical="center"/>
    </xf>
    <xf numFmtId="0" fontId="211" fillId="0" borderId="15" xfId="7214" applyFont="1" applyBorder="1" applyAlignment="1">
      <alignment horizontal="left" vertical="center"/>
    </xf>
    <xf numFmtId="0" fontId="217" fillId="32" borderId="165" xfId="4220" applyFont="1" applyFill="1" applyBorder="1" applyAlignment="1">
      <alignment horizontal="center"/>
    </xf>
    <xf numFmtId="0" fontId="184" fillId="0" borderId="165" xfId="4220" applyFont="1" applyFill="1" applyBorder="1" applyAlignment="1">
      <alignment horizontal="center" vertical="center"/>
    </xf>
    <xf numFmtId="0" fontId="184" fillId="18" borderId="141" xfId="4220" applyFont="1" applyFill="1" applyBorder="1" applyAlignment="1">
      <alignment horizontal="center" vertical="center"/>
    </xf>
    <xf numFmtId="0" fontId="184" fillId="18" borderId="13" xfId="4220" applyFont="1" applyFill="1" applyBorder="1" applyAlignment="1">
      <alignment horizontal="center" vertical="center"/>
    </xf>
    <xf numFmtId="0" fontId="184" fillId="18" borderId="15" xfId="4220" applyFont="1" applyFill="1" applyBorder="1" applyAlignment="1">
      <alignment horizontal="center" vertical="center"/>
    </xf>
    <xf numFmtId="0" fontId="263" fillId="0" borderId="141" xfId="0" applyFont="1" applyBorder="1" applyAlignment="1">
      <alignment horizontal="center" vertical="center" wrapText="1"/>
    </xf>
    <xf numFmtId="0" fontId="263" fillId="0" borderId="13" xfId="0" applyFont="1" applyBorder="1" applyAlignment="1">
      <alignment horizontal="center" vertical="center" wrapText="1"/>
    </xf>
    <xf numFmtId="0" fontId="263" fillId="0" borderId="165" xfId="0" applyFont="1" applyBorder="1" applyAlignment="1">
      <alignment horizontal="center" vertical="center"/>
    </xf>
    <xf numFmtId="0" fontId="172" fillId="0" borderId="143" xfId="0" applyFont="1" applyBorder="1" applyAlignment="1">
      <alignment horizontal="center" vertical="center" wrapText="1"/>
    </xf>
    <xf numFmtId="0" fontId="172" fillId="0" borderId="11" xfId="0" applyFont="1" applyBorder="1" applyAlignment="1">
      <alignment horizontal="center" vertical="center" wrapText="1"/>
    </xf>
    <xf numFmtId="0" fontId="172" fillId="0" borderId="14" xfId="0" applyFont="1" applyBorder="1" applyAlignment="1">
      <alignment horizontal="center" vertical="center" wrapText="1"/>
    </xf>
    <xf numFmtId="0" fontId="305" fillId="0" borderId="16" xfId="0" applyFont="1" applyBorder="1" applyAlignment="1">
      <alignment horizontal="center"/>
    </xf>
    <xf numFmtId="0" fontId="179" fillId="0" borderId="0" xfId="7221" applyFont="1" applyAlignment="1">
      <alignment horizontal="left"/>
    </xf>
    <xf numFmtId="0" fontId="256" fillId="0" borderId="0" xfId="7221" applyFont="1" applyBorder="1" applyAlignment="1">
      <alignment horizontal="left"/>
    </xf>
    <xf numFmtId="0" fontId="256" fillId="0" borderId="0" xfId="0" applyFont="1" applyBorder="1" applyAlignment="1">
      <alignment horizontal="center"/>
    </xf>
    <xf numFmtId="0" fontId="172" fillId="0" borderId="141" xfId="0" applyFont="1" applyBorder="1" applyAlignment="1">
      <alignment horizontal="center" vertical="center" wrapText="1"/>
    </xf>
    <xf numFmtId="0" fontId="172" fillId="0" borderId="13" xfId="0" applyFont="1" applyBorder="1" applyAlignment="1">
      <alignment horizontal="center" vertical="center" wrapText="1"/>
    </xf>
    <xf numFmtId="0" fontId="172" fillId="0" borderId="15" xfId="0" applyFont="1" applyBorder="1" applyAlignment="1">
      <alignment horizontal="center" vertical="center" wrapText="1"/>
    </xf>
    <xf numFmtId="0" fontId="172" fillId="0" borderId="143" xfId="0" applyFont="1" applyBorder="1" applyAlignment="1">
      <alignment horizontal="center" vertical="center"/>
    </xf>
    <xf numFmtId="0" fontId="172" fillId="0" borderId="11" xfId="0" applyFont="1" applyBorder="1" applyAlignment="1">
      <alignment horizontal="center" vertical="center"/>
    </xf>
    <xf numFmtId="0" fontId="172" fillId="0" borderId="14" xfId="0" applyFont="1" applyBorder="1" applyAlignment="1">
      <alignment horizontal="center" vertical="center"/>
    </xf>
    <xf numFmtId="0" fontId="172" fillId="0" borderId="165" xfId="0" applyFont="1" applyBorder="1" applyAlignment="1">
      <alignment horizontal="center" vertical="center"/>
    </xf>
    <xf numFmtId="0" fontId="172" fillId="0" borderId="141" xfId="0" applyFont="1" applyBorder="1" applyAlignment="1">
      <alignment horizontal="center" vertical="center"/>
    </xf>
    <xf numFmtId="0" fontId="172" fillId="0" borderId="13" xfId="0" applyFont="1" applyBorder="1" applyAlignment="1">
      <alignment horizontal="center" vertical="center"/>
    </xf>
    <xf numFmtId="0" fontId="172" fillId="0" borderId="15" xfId="0" applyFont="1" applyBorder="1" applyAlignment="1">
      <alignment horizontal="center" vertical="center"/>
    </xf>
    <xf numFmtId="0" fontId="191" fillId="0" borderId="0" xfId="221" applyFont="1" applyAlignment="1">
      <alignment horizontal="left" vertical="center"/>
    </xf>
    <xf numFmtId="0" fontId="182" fillId="0" borderId="0" xfId="221" applyFont="1" applyAlignment="1">
      <alignment horizontal="left" vertical="center"/>
    </xf>
    <xf numFmtId="49" fontId="180" fillId="19" borderId="165" xfId="72" applyNumberFormat="1" applyFont="1" applyFill="1" applyBorder="1" applyAlignment="1">
      <alignment horizontal="center" vertical="center" wrapText="1"/>
    </xf>
    <xf numFmtId="3" fontId="148" fillId="0" borderId="141" xfId="221" applyNumberFormat="1" applyFont="1" applyBorder="1" applyAlignment="1">
      <alignment horizontal="center" vertical="center"/>
    </xf>
    <xf numFmtId="3" fontId="148" fillId="0" borderId="13" xfId="221" applyNumberFormat="1" applyFont="1" applyBorder="1" applyAlignment="1">
      <alignment horizontal="center" vertical="center"/>
    </xf>
    <xf numFmtId="3" fontId="148" fillId="0" borderId="15" xfId="221" applyNumberFormat="1" applyFont="1" applyBorder="1" applyAlignment="1">
      <alignment horizontal="center" vertical="center"/>
    </xf>
    <xf numFmtId="0" fontId="194" fillId="0" borderId="0" xfId="59" applyFont="1" applyBorder="1" applyAlignment="1">
      <alignment horizontal="left" vertical="center"/>
    </xf>
    <xf numFmtId="0" fontId="180" fillId="0" borderId="0" xfId="59" applyFont="1" applyBorder="1" applyAlignment="1">
      <alignment horizontal="left" vertical="center"/>
    </xf>
    <xf numFmtId="0" fontId="89" fillId="0" borderId="165" xfId="7211" applyFont="1" applyFill="1" applyBorder="1" applyAlignment="1">
      <alignment horizontal="center"/>
    </xf>
    <xf numFmtId="15" fontId="89" fillId="0" borderId="165" xfId="7211" applyNumberFormat="1" applyFont="1" applyFill="1" applyBorder="1" applyAlignment="1">
      <alignment horizontal="center"/>
    </xf>
    <xf numFmtId="0" fontId="57" fillId="0" borderId="165" xfId="7211" applyFont="1" applyFill="1" applyBorder="1" applyAlignment="1">
      <alignment horizontal="center"/>
    </xf>
    <xf numFmtId="0" fontId="89" fillId="0" borderId="165" xfId="7211" applyFont="1" applyFill="1" applyBorder="1" applyAlignment="1">
      <alignment horizontal="left"/>
    </xf>
    <xf numFmtId="0" fontId="51" fillId="0" borderId="165" xfId="7211" applyFont="1" applyFill="1" applyBorder="1" applyAlignment="1">
      <alignment horizontal="left"/>
    </xf>
    <xf numFmtId="15" fontId="89" fillId="0" borderId="165" xfId="7211" applyNumberFormat="1" applyFill="1" applyBorder="1" applyAlignment="1">
      <alignment horizontal="center"/>
    </xf>
    <xf numFmtId="0" fontId="89" fillId="0" borderId="165" xfId="7211" applyFill="1" applyBorder="1" applyAlignment="1">
      <alignment horizontal="center"/>
    </xf>
    <xf numFmtId="0" fontId="65" fillId="0" borderId="165" xfId="7211" applyFont="1" applyFill="1" applyBorder="1" applyAlignment="1">
      <alignment horizontal="center"/>
    </xf>
    <xf numFmtId="0" fontId="65" fillId="0" borderId="165" xfId="7211" applyFont="1" applyFill="1" applyBorder="1" applyAlignment="1">
      <alignment horizontal="left"/>
    </xf>
    <xf numFmtId="0" fontId="65" fillId="0" borderId="165" xfId="7211" applyFont="1" applyFill="1" applyBorder="1" applyAlignment="1">
      <alignment horizontal="left" wrapText="1"/>
    </xf>
    <xf numFmtId="0" fontId="179" fillId="0" borderId="165" xfId="4219" applyFont="1" applyFill="1" applyBorder="1" applyAlignment="1">
      <alignment horizontal="justify" vertical="center"/>
    </xf>
    <xf numFmtId="15" fontId="179" fillId="0" borderId="165" xfId="4219" applyNumberFormat="1" applyFont="1" applyFill="1" applyBorder="1" applyAlignment="1">
      <alignment horizontal="center"/>
    </xf>
    <xf numFmtId="0" fontId="179" fillId="0" borderId="165" xfId="4219" applyFont="1" applyFill="1" applyBorder="1"/>
    <xf numFmtId="0" fontId="180" fillId="0" borderId="165" xfId="7216" applyFont="1" applyFill="1" applyBorder="1" applyAlignment="1">
      <alignment vertical="center" wrapText="1"/>
    </xf>
  </cellXfs>
  <cellStyles count="7283">
    <cellStyle name="20% - Énfasis1" xfId="1" builtinId="30" customBuiltin="1"/>
    <cellStyle name="20% - Énfasis1 2" xfId="74" xr:uid="{00000000-0005-0000-0000-000001000000}"/>
    <cellStyle name="20% - Énfasis1 2 2" xfId="75" xr:uid="{00000000-0005-0000-0000-000002000000}"/>
    <cellStyle name="20% - Énfasis1 2 2 2" xfId="76" xr:uid="{00000000-0005-0000-0000-000003000000}"/>
    <cellStyle name="20% - Énfasis1 2 2 2 2" xfId="826" xr:uid="{00000000-0005-0000-0000-000004000000}"/>
    <cellStyle name="20% - Énfasis1 2 2 2 2 2" xfId="827" xr:uid="{00000000-0005-0000-0000-000005000000}"/>
    <cellStyle name="20% - Énfasis1 2 2 2 3" xfId="828" xr:uid="{00000000-0005-0000-0000-000006000000}"/>
    <cellStyle name="20% - Énfasis1 2 2 2 4" xfId="3810" xr:uid="{00000000-0005-0000-0000-000007000000}"/>
    <cellStyle name="20% - Énfasis1 2 2 3" xfId="829" xr:uid="{00000000-0005-0000-0000-000008000000}"/>
    <cellStyle name="20% - Énfasis1 2 2 3 2" xfId="830" xr:uid="{00000000-0005-0000-0000-000009000000}"/>
    <cellStyle name="20% - Énfasis1 2 2 4" xfId="831" xr:uid="{00000000-0005-0000-0000-00000A000000}"/>
    <cellStyle name="20% - Énfasis1 2 2 5" xfId="3809" xr:uid="{00000000-0005-0000-0000-00000B000000}"/>
    <cellStyle name="20% - Énfasis1 2 2_ARTURO SSMC110113xls" xfId="832" xr:uid="{00000000-0005-0000-0000-00000C000000}"/>
    <cellStyle name="20% - Énfasis1 2 3" xfId="77" xr:uid="{00000000-0005-0000-0000-00000D000000}"/>
    <cellStyle name="20% - Énfasis1 2 3 2" xfId="78" xr:uid="{00000000-0005-0000-0000-00000E000000}"/>
    <cellStyle name="20% - Énfasis1 2 3 2 2" xfId="833" xr:uid="{00000000-0005-0000-0000-00000F000000}"/>
    <cellStyle name="20% - Énfasis1 2 3 2 2 2" xfId="834" xr:uid="{00000000-0005-0000-0000-000010000000}"/>
    <cellStyle name="20% - Énfasis1 2 3 2 3" xfId="835" xr:uid="{00000000-0005-0000-0000-000011000000}"/>
    <cellStyle name="20% - Énfasis1 2 3 2 4" xfId="3812" xr:uid="{00000000-0005-0000-0000-000012000000}"/>
    <cellStyle name="20% - Énfasis1 2 3 3" xfId="836" xr:uid="{00000000-0005-0000-0000-000013000000}"/>
    <cellStyle name="20% - Énfasis1 2 3 3 2" xfId="837" xr:uid="{00000000-0005-0000-0000-000014000000}"/>
    <cellStyle name="20% - Énfasis1 2 3 4" xfId="838" xr:uid="{00000000-0005-0000-0000-000015000000}"/>
    <cellStyle name="20% - Énfasis1 2 3 5" xfId="3811" xr:uid="{00000000-0005-0000-0000-000016000000}"/>
    <cellStyle name="20% - Énfasis1 2 3_ARTURO SSMC110113xls" xfId="839" xr:uid="{00000000-0005-0000-0000-000017000000}"/>
    <cellStyle name="20% - Énfasis1 2 4" xfId="79" xr:uid="{00000000-0005-0000-0000-000018000000}"/>
    <cellStyle name="20% - Énfasis1 2 4 2" xfId="840" xr:uid="{00000000-0005-0000-0000-000019000000}"/>
    <cellStyle name="20% - Énfasis1 2 4 2 2" xfId="841" xr:uid="{00000000-0005-0000-0000-00001A000000}"/>
    <cellStyle name="20% - Énfasis1 2 4 3" xfId="842" xr:uid="{00000000-0005-0000-0000-00001B000000}"/>
    <cellStyle name="20% - Énfasis1 2 4 4" xfId="3813" xr:uid="{00000000-0005-0000-0000-00001C000000}"/>
    <cellStyle name="20% - Énfasis1 2 5" xfId="843" xr:uid="{00000000-0005-0000-0000-00001D000000}"/>
    <cellStyle name="20% - Énfasis1 2 5 2" xfId="844" xr:uid="{00000000-0005-0000-0000-00001E000000}"/>
    <cellStyle name="20% - Énfasis1 2 6" xfId="845" xr:uid="{00000000-0005-0000-0000-00001F000000}"/>
    <cellStyle name="20% - Énfasis1 2 7" xfId="3808" xr:uid="{00000000-0005-0000-0000-000020000000}"/>
    <cellStyle name="20% - Énfasis1 2_ARTURO SSMC110113xls" xfId="846" xr:uid="{00000000-0005-0000-0000-000021000000}"/>
    <cellStyle name="20% - Énfasis1 3" xfId="225" xr:uid="{00000000-0005-0000-0000-000022000000}"/>
    <cellStyle name="20% - Énfasis2" xfId="2" builtinId="34" customBuiltin="1"/>
    <cellStyle name="20% - Énfasis2 2" xfId="80" xr:uid="{00000000-0005-0000-0000-000024000000}"/>
    <cellStyle name="20% - Énfasis2 2 2" xfId="81" xr:uid="{00000000-0005-0000-0000-000025000000}"/>
    <cellStyle name="20% - Énfasis2 2 2 2" xfId="82" xr:uid="{00000000-0005-0000-0000-000026000000}"/>
    <cellStyle name="20% - Énfasis2 2 2 2 2" xfId="847" xr:uid="{00000000-0005-0000-0000-000027000000}"/>
    <cellStyle name="20% - Énfasis2 2 2 2 2 2" xfId="848" xr:uid="{00000000-0005-0000-0000-000028000000}"/>
    <cellStyle name="20% - Énfasis2 2 2 2 3" xfId="849" xr:uid="{00000000-0005-0000-0000-000029000000}"/>
    <cellStyle name="20% - Énfasis2 2 2 2 4" xfId="3816" xr:uid="{00000000-0005-0000-0000-00002A000000}"/>
    <cellStyle name="20% - Énfasis2 2 2 3" xfId="850" xr:uid="{00000000-0005-0000-0000-00002B000000}"/>
    <cellStyle name="20% - Énfasis2 2 2 3 2" xfId="851" xr:uid="{00000000-0005-0000-0000-00002C000000}"/>
    <cellStyle name="20% - Énfasis2 2 2 4" xfId="852" xr:uid="{00000000-0005-0000-0000-00002D000000}"/>
    <cellStyle name="20% - Énfasis2 2 2 5" xfId="3815" xr:uid="{00000000-0005-0000-0000-00002E000000}"/>
    <cellStyle name="20% - Énfasis2 2 2_ARTURO SSMC110113xls" xfId="853" xr:uid="{00000000-0005-0000-0000-00002F000000}"/>
    <cellStyle name="20% - Énfasis2 2 3" xfId="83" xr:uid="{00000000-0005-0000-0000-000030000000}"/>
    <cellStyle name="20% - Énfasis2 2 3 2" xfId="84" xr:uid="{00000000-0005-0000-0000-000031000000}"/>
    <cellStyle name="20% - Énfasis2 2 3 2 2" xfId="854" xr:uid="{00000000-0005-0000-0000-000032000000}"/>
    <cellStyle name="20% - Énfasis2 2 3 2 2 2" xfId="855" xr:uid="{00000000-0005-0000-0000-000033000000}"/>
    <cellStyle name="20% - Énfasis2 2 3 2 3" xfId="856" xr:uid="{00000000-0005-0000-0000-000034000000}"/>
    <cellStyle name="20% - Énfasis2 2 3 2 4" xfId="3818" xr:uid="{00000000-0005-0000-0000-000035000000}"/>
    <cellStyle name="20% - Énfasis2 2 3 3" xfId="857" xr:uid="{00000000-0005-0000-0000-000036000000}"/>
    <cellStyle name="20% - Énfasis2 2 3 3 2" xfId="858" xr:uid="{00000000-0005-0000-0000-000037000000}"/>
    <cellStyle name="20% - Énfasis2 2 3 4" xfId="859" xr:uid="{00000000-0005-0000-0000-000038000000}"/>
    <cellStyle name="20% - Énfasis2 2 3 5" xfId="3817" xr:uid="{00000000-0005-0000-0000-000039000000}"/>
    <cellStyle name="20% - Énfasis2 2 3_ARTURO SSMC110113xls" xfId="860" xr:uid="{00000000-0005-0000-0000-00003A000000}"/>
    <cellStyle name="20% - Énfasis2 2 4" xfId="85" xr:uid="{00000000-0005-0000-0000-00003B000000}"/>
    <cellStyle name="20% - Énfasis2 2 4 2" xfId="861" xr:uid="{00000000-0005-0000-0000-00003C000000}"/>
    <cellStyle name="20% - Énfasis2 2 4 2 2" xfId="862" xr:uid="{00000000-0005-0000-0000-00003D000000}"/>
    <cellStyle name="20% - Énfasis2 2 4 3" xfId="863" xr:uid="{00000000-0005-0000-0000-00003E000000}"/>
    <cellStyle name="20% - Énfasis2 2 4 4" xfId="3819" xr:uid="{00000000-0005-0000-0000-00003F000000}"/>
    <cellStyle name="20% - Énfasis2 2 5" xfId="864" xr:uid="{00000000-0005-0000-0000-000040000000}"/>
    <cellStyle name="20% - Énfasis2 2 5 2" xfId="865" xr:uid="{00000000-0005-0000-0000-000041000000}"/>
    <cellStyle name="20% - Énfasis2 2 6" xfId="866" xr:uid="{00000000-0005-0000-0000-000042000000}"/>
    <cellStyle name="20% - Énfasis2 2 7" xfId="3814" xr:uid="{00000000-0005-0000-0000-000043000000}"/>
    <cellStyle name="20% - Énfasis2 2_ARTURO SSMC110113xls" xfId="867" xr:uid="{00000000-0005-0000-0000-000044000000}"/>
    <cellStyle name="20% - Énfasis2 3" xfId="226" xr:uid="{00000000-0005-0000-0000-000045000000}"/>
    <cellStyle name="20% - Énfasis3" xfId="3" builtinId="38" customBuiltin="1"/>
    <cellStyle name="20% - Énfasis3 2" xfId="86" xr:uid="{00000000-0005-0000-0000-000047000000}"/>
    <cellStyle name="20% - Énfasis3 2 2" xfId="87" xr:uid="{00000000-0005-0000-0000-000048000000}"/>
    <cellStyle name="20% - Énfasis3 2 2 2" xfId="88" xr:uid="{00000000-0005-0000-0000-000049000000}"/>
    <cellStyle name="20% - Énfasis3 2 2 2 2" xfId="868" xr:uid="{00000000-0005-0000-0000-00004A000000}"/>
    <cellStyle name="20% - Énfasis3 2 2 2 2 2" xfId="869" xr:uid="{00000000-0005-0000-0000-00004B000000}"/>
    <cellStyle name="20% - Énfasis3 2 2 2 3" xfId="870" xr:uid="{00000000-0005-0000-0000-00004C000000}"/>
    <cellStyle name="20% - Énfasis3 2 2 2 4" xfId="3822" xr:uid="{00000000-0005-0000-0000-00004D000000}"/>
    <cellStyle name="20% - Énfasis3 2 2 3" xfId="871" xr:uid="{00000000-0005-0000-0000-00004E000000}"/>
    <cellStyle name="20% - Énfasis3 2 2 3 2" xfId="872" xr:uid="{00000000-0005-0000-0000-00004F000000}"/>
    <cellStyle name="20% - Énfasis3 2 2 4" xfId="873" xr:uid="{00000000-0005-0000-0000-000050000000}"/>
    <cellStyle name="20% - Énfasis3 2 2 5" xfId="3821" xr:uid="{00000000-0005-0000-0000-000051000000}"/>
    <cellStyle name="20% - Énfasis3 2 2_ARTURO SSMC110113xls" xfId="874" xr:uid="{00000000-0005-0000-0000-000052000000}"/>
    <cellStyle name="20% - Énfasis3 2 3" xfId="89" xr:uid="{00000000-0005-0000-0000-000053000000}"/>
    <cellStyle name="20% - Énfasis3 2 3 2" xfId="90" xr:uid="{00000000-0005-0000-0000-000054000000}"/>
    <cellStyle name="20% - Énfasis3 2 3 2 2" xfId="875" xr:uid="{00000000-0005-0000-0000-000055000000}"/>
    <cellStyle name="20% - Énfasis3 2 3 2 2 2" xfId="876" xr:uid="{00000000-0005-0000-0000-000056000000}"/>
    <cellStyle name="20% - Énfasis3 2 3 2 3" xfId="877" xr:uid="{00000000-0005-0000-0000-000057000000}"/>
    <cellStyle name="20% - Énfasis3 2 3 2 4" xfId="3824" xr:uid="{00000000-0005-0000-0000-000058000000}"/>
    <cellStyle name="20% - Énfasis3 2 3 3" xfId="878" xr:uid="{00000000-0005-0000-0000-000059000000}"/>
    <cellStyle name="20% - Énfasis3 2 3 3 2" xfId="879" xr:uid="{00000000-0005-0000-0000-00005A000000}"/>
    <cellStyle name="20% - Énfasis3 2 3 4" xfId="880" xr:uid="{00000000-0005-0000-0000-00005B000000}"/>
    <cellStyle name="20% - Énfasis3 2 3 5" xfId="3823" xr:uid="{00000000-0005-0000-0000-00005C000000}"/>
    <cellStyle name="20% - Énfasis3 2 3_ARTURO SSMC110113xls" xfId="881" xr:uid="{00000000-0005-0000-0000-00005D000000}"/>
    <cellStyle name="20% - Énfasis3 2 4" xfId="91" xr:uid="{00000000-0005-0000-0000-00005E000000}"/>
    <cellStyle name="20% - Énfasis3 2 4 2" xfId="882" xr:uid="{00000000-0005-0000-0000-00005F000000}"/>
    <cellStyle name="20% - Énfasis3 2 4 2 2" xfId="883" xr:uid="{00000000-0005-0000-0000-000060000000}"/>
    <cellStyle name="20% - Énfasis3 2 4 3" xfId="884" xr:uid="{00000000-0005-0000-0000-000061000000}"/>
    <cellStyle name="20% - Énfasis3 2 4 4" xfId="3825" xr:uid="{00000000-0005-0000-0000-000062000000}"/>
    <cellStyle name="20% - Énfasis3 2 5" xfId="885" xr:uid="{00000000-0005-0000-0000-000063000000}"/>
    <cellStyle name="20% - Énfasis3 2 5 2" xfId="886" xr:uid="{00000000-0005-0000-0000-000064000000}"/>
    <cellStyle name="20% - Énfasis3 2 6" xfId="887" xr:uid="{00000000-0005-0000-0000-000065000000}"/>
    <cellStyle name="20% - Énfasis3 2 7" xfId="3820" xr:uid="{00000000-0005-0000-0000-000066000000}"/>
    <cellStyle name="20% - Énfasis3 2_ARTURO SSMC110113xls" xfId="888" xr:uid="{00000000-0005-0000-0000-000067000000}"/>
    <cellStyle name="20% - Énfasis3 3" xfId="227" xr:uid="{00000000-0005-0000-0000-000068000000}"/>
    <cellStyle name="20% - Énfasis4" xfId="4" builtinId="42" customBuiltin="1"/>
    <cellStyle name="20% - Énfasis4 2" xfId="92" xr:uid="{00000000-0005-0000-0000-00006A000000}"/>
    <cellStyle name="20% - Énfasis4 2 2" xfId="93" xr:uid="{00000000-0005-0000-0000-00006B000000}"/>
    <cellStyle name="20% - Énfasis4 2 2 2" xfId="94" xr:uid="{00000000-0005-0000-0000-00006C000000}"/>
    <cellStyle name="20% - Énfasis4 2 2 2 2" xfId="889" xr:uid="{00000000-0005-0000-0000-00006D000000}"/>
    <cellStyle name="20% - Énfasis4 2 2 2 2 2" xfId="890" xr:uid="{00000000-0005-0000-0000-00006E000000}"/>
    <cellStyle name="20% - Énfasis4 2 2 2 3" xfId="891" xr:uid="{00000000-0005-0000-0000-00006F000000}"/>
    <cellStyle name="20% - Énfasis4 2 2 2 4" xfId="3828" xr:uid="{00000000-0005-0000-0000-000070000000}"/>
    <cellStyle name="20% - Énfasis4 2 2 3" xfId="892" xr:uid="{00000000-0005-0000-0000-000071000000}"/>
    <cellStyle name="20% - Énfasis4 2 2 3 2" xfId="893" xr:uid="{00000000-0005-0000-0000-000072000000}"/>
    <cellStyle name="20% - Énfasis4 2 2 4" xfId="894" xr:uid="{00000000-0005-0000-0000-000073000000}"/>
    <cellStyle name="20% - Énfasis4 2 2 5" xfId="3827" xr:uid="{00000000-0005-0000-0000-000074000000}"/>
    <cellStyle name="20% - Énfasis4 2 2_ARTURO SSMC110113xls" xfId="895" xr:uid="{00000000-0005-0000-0000-000075000000}"/>
    <cellStyle name="20% - Énfasis4 2 3" xfId="95" xr:uid="{00000000-0005-0000-0000-000076000000}"/>
    <cellStyle name="20% - Énfasis4 2 3 2" xfId="96" xr:uid="{00000000-0005-0000-0000-000077000000}"/>
    <cellStyle name="20% - Énfasis4 2 3 2 2" xfId="896" xr:uid="{00000000-0005-0000-0000-000078000000}"/>
    <cellStyle name="20% - Énfasis4 2 3 2 2 2" xfId="897" xr:uid="{00000000-0005-0000-0000-000079000000}"/>
    <cellStyle name="20% - Énfasis4 2 3 2 3" xfId="898" xr:uid="{00000000-0005-0000-0000-00007A000000}"/>
    <cellStyle name="20% - Énfasis4 2 3 2 4" xfId="3830" xr:uid="{00000000-0005-0000-0000-00007B000000}"/>
    <cellStyle name="20% - Énfasis4 2 3 3" xfId="899" xr:uid="{00000000-0005-0000-0000-00007C000000}"/>
    <cellStyle name="20% - Énfasis4 2 3 3 2" xfId="900" xr:uid="{00000000-0005-0000-0000-00007D000000}"/>
    <cellStyle name="20% - Énfasis4 2 3 4" xfId="901" xr:uid="{00000000-0005-0000-0000-00007E000000}"/>
    <cellStyle name="20% - Énfasis4 2 3 5" xfId="3829" xr:uid="{00000000-0005-0000-0000-00007F000000}"/>
    <cellStyle name="20% - Énfasis4 2 3_ARTURO SSMC110113xls" xfId="902" xr:uid="{00000000-0005-0000-0000-000080000000}"/>
    <cellStyle name="20% - Énfasis4 2 4" xfId="97" xr:uid="{00000000-0005-0000-0000-000081000000}"/>
    <cellStyle name="20% - Énfasis4 2 4 2" xfId="903" xr:uid="{00000000-0005-0000-0000-000082000000}"/>
    <cellStyle name="20% - Énfasis4 2 4 2 2" xfId="904" xr:uid="{00000000-0005-0000-0000-000083000000}"/>
    <cellStyle name="20% - Énfasis4 2 4 3" xfId="905" xr:uid="{00000000-0005-0000-0000-000084000000}"/>
    <cellStyle name="20% - Énfasis4 2 4 4" xfId="3831" xr:uid="{00000000-0005-0000-0000-000085000000}"/>
    <cellStyle name="20% - Énfasis4 2 5" xfId="906" xr:uid="{00000000-0005-0000-0000-000086000000}"/>
    <cellStyle name="20% - Énfasis4 2 5 2" xfId="907" xr:uid="{00000000-0005-0000-0000-000087000000}"/>
    <cellStyle name="20% - Énfasis4 2 6" xfId="908" xr:uid="{00000000-0005-0000-0000-000088000000}"/>
    <cellStyle name="20% - Énfasis4 2 7" xfId="3826" xr:uid="{00000000-0005-0000-0000-000089000000}"/>
    <cellStyle name="20% - Énfasis4 2_ARTURO SSMC110113xls" xfId="909" xr:uid="{00000000-0005-0000-0000-00008A000000}"/>
    <cellStyle name="20% - Énfasis4 3" xfId="228" xr:uid="{00000000-0005-0000-0000-00008B000000}"/>
    <cellStyle name="20% - Énfasis5" xfId="5" builtinId="46" customBuiltin="1"/>
    <cellStyle name="20% - Énfasis5 2" xfId="98" xr:uid="{00000000-0005-0000-0000-00008D000000}"/>
    <cellStyle name="20% - Énfasis5 2 2" xfId="99" xr:uid="{00000000-0005-0000-0000-00008E000000}"/>
    <cellStyle name="20% - Énfasis5 2 2 2" xfId="100" xr:uid="{00000000-0005-0000-0000-00008F000000}"/>
    <cellStyle name="20% - Énfasis5 2 2 2 2" xfId="910" xr:uid="{00000000-0005-0000-0000-000090000000}"/>
    <cellStyle name="20% - Énfasis5 2 2 2 2 2" xfId="911" xr:uid="{00000000-0005-0000-0000-000091000000}"/>
    <cellStyle name="20% - Énfasis5 2 2 2 3" xfId="912" xr:uid="{00000000-0005-0000-0000-000092000000}"/>
    <cellStyle name="20% - Énfasis5 2 2 2 4" xfId="3834" xr:uid="{00000000-0005-0000-0000-000093000000}"/>
    <cellStyle name="20% - Énfasis5 2 2 3" xfId="913" xr:uid="{00000000-0005-0000-0000-000094000000}"/>
    <cellStyle name="20% - Énfasis5 2 2 3 2" xfId="914" xr:uid="{00000000-0005-0000-0000-000095000000}"/>
    <cellStyle name="20% - Énfasis5 2 2 4" xfId="915" xr:uid="{00000000-0005-0000-0000-000096000000}"/>
    <cellStyle name="20% - Énfasis5 2 2 5" xfId="3833" xr:uid="{00000000-0005-0000-0000-000097000000}"/>
    <cellStyle name="20% - Énfasis5 2 2_ARTURO SSMC110113xls" xfId="916" xr:uid="{00000000-0005-0000-0000-000098000000}"/>
    <cellStyle name="20% - Énfasis5 2 3" xfId="101" xr:uid="{00000000-0005-0000-0000-000099000000}"/>
    <cellStyle name="20% - Énfasis5 2 3 2" xfId="102" xr:uid="{00000000-0005-0000-0000-00009A000000}"/>
    <cellStyle name="20% - Énfasis5 2 3 2 2" xfId="917" xr:uid="{00000000-0005-0000-0000-00009B000000}"/>
    <cellStyle name="20% - Énfasis5 2 3 2 2 2" xfId="918" xr:uid="{00000000-0005-0000-0000-00009C000000}"/>
    <cellStyle name="20% - Énfasis5 2 3 2 3" xfId="919" xr:uid="{00000000-0005-0000-0000-00009D000000}"/>
    <cellStyle name="20% - Énfasis5 2 3 2 4" xfId="3836" xr:uid="{00000000-0005-0000-0000-00009E000000}"/>
    <cellStyle name="20% - Énfasis5 2 3 3" xfId="920" xr:uid="{00000000-0005-0000-0000-00009F000000}"/>
    <cellStyle name="20% - Énfasis5 2 3 3 2" xfId="921" xr:uid="{00000000-0005-0000-0000-0000A0000000}"/>
    <cellStyle name="20% - Énfasis5 2 3 4" xfId="922" xr:uid="{00000000-0005-0000-0000-0000A1000000}"/>
    <cellStyle name="20% - Énfasis5 2 3 5" xfId="3835" xr:uid="{00000000-0005-0000-0000-0000A2000000}"/>
    <cellStyle name="20% - Énfasis5 2 3_ARTURO SSMC110113xls" xfId="923" xr:uid="{00000000-0005-0000-0000-0000A3000000}"/>
    <cellStyle name="20% - Énfasis5 2 4" xfId="103" xr:uid="{00000000-0005-0000-0000-0000A4000000}"/>
    <cellStyle name="20% - Énfasis5 2 4 2" xfId="924" xr:uid="{00000000-0005-0000-0000-0000A5000000}"/>
    <cellStyle name="20% - Énfasis5 2 4 2 2" xfId="925" xr:uid="{00000000-0005-0000-0000-0000A6000000}"/>
    <cellStyle name="20% - Énfasis5 2 4 3" xfId="926" xr:uid="{00000000-0005-0000-0000-0000A7000000}"/>
    <cellStyle name="20% - Énfasis5 2 4 4" xfId="3837" xr:uid="{00000000-0005-0000-0000-0000A8000000}"/>
    <cellStyle name="20% - Énfasis5 2 5" xfId="927" xr:uid="{00000000-0005-0000-0000-0000A9000000}"/>
    <cellStyle name="20% - Énfasis5 2 5 2" xfId="928" xr:uid="{00000000-0005-0000-0000-0000AA000000}"/>
    <cellStyle name="20% - Énfasis5 2 6" xfId="929" xr:uid="{00000000-0005-0000-0000-0000AB000000}"/>
    <cellStyle name="20% - Énfasis5 2 7" xfId="3832" xr:uid="{00000000-0005-0000-0000-0000AC000000}"/>
    <cellStyle name="20% - Énfasis5 2_ARTURO SSMC110113xls" xfId="930" xr:uid="{00000000-0005-0000-0000-0000AD000000}"/>
    <cellStyle name="20% - Énfasis5 3" xfId="229" xr:uid="{00000000-0005-0000-0000-0000AE000000}"/>
    <cellStyle name="20% - Énfasis5 3 10" xfId="931" xr:uid="{00000000-0005-0000-0000-0000AF000000}"/>
    <cellStyle name="20% - Énfasis5 3 10 2" xfId="4680" xr:uid="{00000000-0005-0000-0000-0000B0000000}"/>
    <cellStyle name="20% - Énfasis5 3 11" xfId="3838" xr:uid="{00000000-0005-0000-0000-0000B1000000}"/>
    <cellStyle name="20% - Énfasis5 3 2" xfId="344" xr:uid="{00000000-0005-0000-0000-0000B2000000}"/>
    <cellStyle name="20% - Énfasis5 3 2 2" xfId="751" xr:uid="{00000000-0005-0000-0000-0000B3000000}"/>
    <cellStyle name="20% - Énfasis5 3 2 2 2" xfId="932" xr:uid="{00000000-0005-0000-0000-0000B4000000}"/>
    <cellStyle name="20% - Énfasis5 3 2 2 2 2" xfId="933" xr:uid="{00000000-0005-0000-0000-0000B5000000}"/>
    <cellStyle name="20% - Énfasis5 3 2 2 2 2 2" xfId="4682" xr:uid="{00000000-0005-0000-0000-0000B6000000}"/>
    <cellStyle name="20% - Énfasis5 3 2 2 2 3" xfId="4681" xr:uid="{00000000-0005-0000-0000-0000B7000000}"/>
    <cellStyle name="20% - Énfasis5 3 2 2 3" xfId="934" xr:uid="{00000000-0005-0000-0000-0000B8000000}"/>
    <cellStyle name="20% - Énfasis5 3 2 2 3 2" xfId="4683" xr:uid="{00000000-0005-0000-0000-0000B9000000}"/>
    <cellStyle name="20% - Énfasis5 3 2 2 4" xfId="4609" xr:uid="{00000000-0005-0000-0000-0000BA000000}"/>
    <cellStyle name="20% - Énfasis5 3 2 3" xfId="935" xr:uid="{00000000-0005-0000-0000-0000BB000000}"/>
    <cellStyle name="20% - Énfasis5 3 2 3 2" xfId="936" xr:uid="{00000000-0005-0000-0000-0000BC000000}"/>
    <cellStyle name="20% - Énfasis5 3 2 3 2 2" xfId="4685" xr:uid="{00000000-0005-0000-0000-0000BD000000}"/>
    <cellStyle name="20% - Énfasis5 3 2 3 3" xfId="4684" xr:uid="{00000000-0005-0000-0000-0000BE000000}"/>
    <cellStyle name="20% - Énfasis5 3 2 4" xfId="937" xr:uid="{00000000-0005-0000-0000-0000BF000000}"/>
    <cellStyle name="20% - Énfasis5 3 2 4 2" xfId="4686" xr:uid="{00000000-0005-0000-0000-0000C0000000}"/>
    <cellStyle name="20% - Énfasis5 3 2 5" xfId="4390" xr:uid="{00000000-0005-0000-0000-0000C1000000}"/>
    <cellStyle name="20% - Énfasis5 3 3" xfId="938" xr:uid="{00000000-0005-0000-0000-0000C2000000}"/>
    <cellStyle name="20% - Énfasis5 3 3 2" xfId="939" xr:uid="{00000000-0005-0000-0000-0000C3000000}"/>
    <cellStyle name="20% - Énfasis5 3 3 2 2" xfId="940" xr:uid="{00000000-0005-0000-0000-0000C4000000}"/>
    <cellStyle name="20% - Énfasis5 3 3 2 2 2" xfId="941" xr:uid="{00000000-0005-0000-0000-0000C5000000}"/>
    <cellStyle name="20% - Énfasis5 3 3 2 2 2 2" xfId="4690" xr:uid="{00000000-0005-0000-0000-0000C6000000}"/>
    <cellStyle name="20% - Énfasis5 3 3 2 2 3" xfId="4689" xr:uid="{00000000-0005-0000-0000-0000C7000000}"/>
    <cellStyle name="20% - Énfasis5 3 3 2 3" xfId="942" xr:uid="{00000000-0005-0000-0000-0000C8000000}"/>
    <cellStyle name="20% - Énfasis5 3 3 2 3 2" xfId="4691" xr:uid="{00000000-0005-0000-0000-0000C9000000}"/>
    <cellStyle name="20% - Énfasis5 3 3 2 4" xfId="4688" xr:uid="{00000000-0005-0000-0000-0000CA000000}"/>
    <cellStyle name="20% - Énfasis5 3 3 3" xfId="943" xr:uid="{00000000-0005-0000-0000-0000CB000000}"/>
    <cellStyle name="20% - Énfasis5 3 3 3 2" xfId="944" xr:uid="{00000000-0005-0000-0000-0000CC000000}"/>
    <cellStyle name="20% - Énfasis5 3 3 3 2 2" xfId="4693" xr:uid="{00000000-0005-0000-0000-0000CD000000}"/>
    <cellStyle name="20% - Énfasis5 3 3 3 3" xfId="4692" xr:uid="{00000000-0005-0000-0000-0000CE000000}"/>
    <cellStyle name="20% - Énfasis5 3 3 4" xfId="945" xr:uid="{00000000-0005-0000-0000-0000CF000000}"/>
    <cellStyle name="20% - Énfasis5 3 3 4 2" xfId="4694" xr:uid="{00000000-0005-0000-0000-0000D0000000}"/>
    <cellStyle name="20% - Énfasis5 3 3 5" xfId="4687" xr:uid="{00000000-0005-0000-0000-0000D1000000}"/>
    <cellStyle name="20% - Énfasis5 3 4" xfId="946" xr:uid="{00000000-0005-0000-0000-0000D2000000}"/>
    <cellStyle name="20% - Énfasis5 3 4 2" xfId="947" xr:uid="{00000000-0005-0000-0000-0000D3000000}"/>
    <cellStyle name="20% - Énfasis5 3 4 2 2" xfId="948" xr:uid="{00000000-0005-0000-0000-0000D4000000}"/>
    <cellStyle name="20% - Énfasis5 3 4 2 2 2" xfId="949" xr:uid="{00000000-0005-0000-0000-0000D5000000}"/>
    <cellStyle name="20% - Énfasis5 3 4 2 2 2 2" xfId="4698" xr:uid="{00000000-0005-0000-0000-0000D6000000}"/>
    <cellStyle name="20% - Énfasis5 3 4 2 2 3" xfId="4697" xr:uid="{00000000-0005-0000-0000-0000D7000000}"/>
    <cellStyle name="20% - Énfasis5 3 4 2 3" xfId="950" xr:uid="{00000000-0005-0000-0000-0000D8000000}"/>
    <cellStyle name="20% - Énfasis5 3 4 2 3 2" xfId="4699" xr:uid="{00000000-0005-0000-0000-0000D9000000}"/>
    <cellStyle name="20% - Énfasis5 3 4 2 4" xfId="4696" xr:uid="{00000000-0005-0000-0000-0000DA000000}"/>
    <cellStyle name="20% - Énfasis5 3 4 3" xfId="951" xr:uid="{00000000-0005-0000-0000-0000DB000000}"/>
    <cellStyle name="20% - Énfasis5 3 4 3 2" xfId="952" xr:uid="{00000000-0005-0000-0000-0000DC000000}"/>
    <cellStyle name="20% - Énfasis5 3 4 3 2 2" xfId="4701" xr:uid="{00000000-0005-0000-0000-0000DD000000}"/>
    <cellStyle name="20% - Énfasis5 3 4 3 3" xfId="4700" xr:uid="{00000000-0005-0000-0000-0000DE000000}"/>
    <cellStyle name="20% - Énfasis5 3 4 4" xfId="953" xr:uid="{00000000-0005-0000-0000-0000DF000000}"/>
    <cellStyle name="20% - Énfasis5 3 4 4 2" xfId="4702" xr:uid="{00000000-0005-0000-0000-0000E0000000}"/>
    <cellStyle name="20% - Énfasis5 3 4 5" xfId="4695" xr:uid="{00000000-0005-0000-0000-0000E1000000}"/>
    <cellStyle name="20% - Énfasis5 3 5" xfId="954" xr:uid="{00000000-0005-0000-0000-0000E2000000}"/>
    <cellStyle name="20% - Énfasis5 3 5 2" xfId="955" xr:uid="{00000000-0005-0000-0000-0000E3000000}"/>
    <cellStyle name="20% - Énfasis5 3 5 2 2" xfId="956" xr:uid="{00000000-0005-0000-0000-0000E4000000}"/>
    <cellStyle name="20% - Énfasis5 3 5 2 2 2" xfId="957" xr:uid="{00000000-0005-0000-0000-0000E5000000}"/>
    <cellStyle name="20% - Énfasis5 3 5 2 2 2 2" xfId="4706" xr:uid="{00000000-0005-0000-0000-0000E6000000}"/>
    <cellStyle name="20% - Énfasis5 3 5 2 2 3" xfId="4705" xr:uid="{00000000-0005-0000-0000-0000E7000000}"/>
    <cellStyle name="20% - Énfasis5 3 5 2 3" xfId="958" xr:uid="{00000000-0005-0000-0000-0000E8000000}"/>
    <cellStyle name="20% - Énfasis5 3 5 2 3 2" xfId="4707" xr:uid="{00000000-0005-0000-0000-0000E9000000}"/>
    <cellStyle name="20% - Énfasis5 3 5 2 4" xfId="4704" xr:uid="{00000000-0005-0000-0000-0000EA000000}"/>
    <cellStyle name="20% - Énfasis5 3 5 3" xfId="959" xr:uid="{00000000-0005-0000-0000-0000EB000000}"/>
    <cellStyle name="20% - Énfasis5 3 5 3 2" xfId="960" xr:uid="{00000000-0005-0000-0000-0000EC000000}"/>
    <cellStyle name="20% - Énfasis5 3 5 3 2 2" xfId="4709" xr:uid="{00000000-0005-0000-0000-0000ED000000}"/>
    <cellStyle name="20% - Énfasis5 3 5 3 3" xfId="4708" xr:uid="{00000000-0005-0000-0000-0000EE000000}"/>
    <cellStyle name="20% - Énfasis5 3 5 4" xfId="961" xr:uid="{00000000-0005-0000-0000-0000EF000000}"/>
    <cellStyle name="20% - Énfasis5 3 5 4 2" xfId="4710" xr:uid="{00000000-0005-0000-0000-0000F0000000}"/>
    <cellStyle name="20% - Énfasis5 3 5 5" xfId="4703" xr:uid="{00000000-0005-0000-0000-0000F1000000}"/>
    <cellStyle name="20% - Énfasis5 3 6" xfId="962" xr:uid="{00000000-0005-0000-0000-0000F2000000}"/>
    <cellStyle name="20% - Énfasis5 3 6 2" xfId="963" xr:uid="{00000000-0005-0000-0000-0000F3000000}"/>
    <cellStyle name="20% - Énfasis5 3 6 2 2" xfId="964" xr:uid="{00000000-0005-0000-0000-0000F4000000}"/>
    <cellStyle name="20% - Énfasis5 3 6 2 2 2" xfId="965" xr:uid="{00000000-0005-0000-0000-0000F5000000}"/>
    <cellStyle name="20% - Énfasis5 3 6 2 2 2 2" xfId="4714" xr:uid="{00000000-0005-0000-0000-0000F6000000}"/>
    <cellStyle name="20% - Énfasis5 3 6 2 2 3" xfId="4713" xr:uid="{00000000-0005-0000-0000-0000F7000000}"/>
    <cellStyle name="20% - Énfasis5 3 6 2 3" xfId="966" xr:uid="{00000000-0005-0000-0000-0000F8000000}"/>
    <cellStyle name="20% - Énfasis5 3 6 2 3 2" xfId="4715" xr:uid="{00000000-0005-0000-0000-0000F9000000}"/>
    <cellStyle name="20% - Énfasis5 3 6 2 4" xfId="4712" xr:uid="{00000000-0005-0000-0000-0000FA000000}"/>
    <cellStyle name="20% - Énfasis5 3 6 3" xfId="967" xr:uid="{00000000-0005-0000-0000-0000FB000000}"/>
    <cellStyle name="20% - Énfasis5 3 6 3 2" xfId="968" xr:uid="{00000000-0005-0000-0000-0000FC000000}"/>
    <cellStyle name="20% - Énfasis5 3 6 3 2 2" xfId="4717" xr:uid="{00000000-0005-0000-0000-0000FD000000}"/>
    <cellStyle name="20% - Énfasis5 3 6 3 3" xfId="4716" xr:uid="{00000000-0005-0000-0000-0000FE000000}"/>
    <cellStyle name="20% - Énfasis5 3 6 4" xfId="969" xr:uid="{00000000-0005-0000-0000-0000FF000000}"/>
    <cellStyle name="20% - Énfasis5 3 6 4 2" xfId="4718" xr:uid="{00000000-0005-0000-0000-000000010000}"/>
    <cellStyle name="20% - Énfasis5 3 6 5" xfId="4711" xr:uid="{00000000-0005-0000-0000-000001010000}"/>
    <cellStyle name="20% - Énfasis5 3 7" xfId="970" xr:uid="{00000000-0005-0000-0000-000002010000}"/>
    <cellStyle name="20% - Énfasis5 3 7 2" xfId="971" xr:uid="{00000000-0005-0000-0000-000003010000}"/>
    <cellStyle name="20% - Énfasis5 3 7 2 2" xfId="972" xr:uid="{00000000-0005-0000-0000-000004010000}"/>
    <cellStyle name="20% - Énfasis5 3 7 2 2 2" xfId="973" xr:uid="{00000000-0005-0000-0000-000005010000}"/>
    <cellStyle name="20% - Énfasis5 3 7 2 2 2 2" xfId="4722" xr:uid="{00000000-0005-0000-0000-000006010000}"/>
    <cellStyle name="20% - Énfasis5 3 7 2 2 3" xfId="4721" xr:uid="{00000000-0005-0000-0000-000007010000}"/>
    <cellStyle name="20% - Énfasis5 3 7 2 3" xfId="974" xr:uid="{00000000-0005-0000-0000-000008010000}"/>
    <cellStyle name="20% - Énfasis5 3 7 2 3 2" xfId="4723" xr:uid="{00000000-0005-0000-0000-000009010000}"/>
    <cellStyle name="20% - Énfasis5 3 7 2 4" xfId="4720" xr:uid="{00000000-0005-0000-0000-00000A010000}"/>
    <cellStyle name="20% - Énfasis5 3 7 3" xfId="975" xr:uid="{00000000-0005-0000-0000-00000B010000}"/>
    <cellStyle name="20% - Énfasis5 3 7 3 2" xfId="976" xr:uid="{00000000-0005-0000-0000-00000C010000}"/>
    <cellStyle name="20% - Énfasis5 3 7 3 2 2" xfId="4725" xr:uid="{00000000-0005-0000-0000-00000D010000}"/>
    <cellStyle name="20% - Énfasis5 3 7 3 3" xfId="4724" xr:uid="{00000000-0005-0000-0000-00000E010000}"/>
    <cellStyle name="20% - Énfasis5 3 7 4" xfId="977" xr:uid="{00000000-0005-0000-0000-00000F010000}"/>
    <cellStyle name="20% - Énfasis5 3 7 4 2" xfId="4726" xr:uid="{00000000-0005-0000-0000-000010010000}"/>
    <cellStyle name="20% - Énfasis5 3 7 5" xfId="4719" xr:uid="{00000000-0005-0000-0000-000011010000}"/>
    <cellStyle name="20% - Énfasis5 3 8" xfId="978" xr:uid="{00000000-0005-0000-0000-000012010000}"/>
    <cellStyle name="20% - Énfasis5 3 8 2" xfId="979" xr:uid="{00000000-0005-0000-0000-000013010000}"/>
    <cellStyle name="20% - Énfasis5 3 8 2 2" xfId="980" xr:uid="{00000000-0005-0000-0000-000014010000}"/>
    <cellStyle name="20% - Énfasis5 3 8 2 2 2" xfId="4729" xr:uid="{00000000-0005-0000-0000-000015010000}"/>
    <cellStyle name="20% - Énfasis5 3 8 2 3" xfId="4728" xr:uid="{00000000-0005-0000-0000-000016010000}"/>
    <cellStyle name="20% - Énfasis5 3 8 3" xfId="981" xr:uid="{00000000-0005-0000-0000-000017010000}"/>
    <cellStyle name="20% - Énfasis5 3 8 3 2" xfId="4730" xr:uid="{00000000-0005-0000-0000-000018010000}"/>
    <cellStyle name="20% - Énfasis5 3 8 4" xfId="4727" xr:uid="{00000000-0005-0000-0000-000019010000}"/>
    <cellStyle name="20% - Énfasis5 3 9" xfId="982" xr:uid="{00000000-0005-0000-0000-00001A010000}"/>
    <cellStyle name="20% - Énfasis5 3 9 2" xfId="983" xr:uid="{00000000-0005-0000-0000-00001B010000}"/>
    <cellStyle name="20% - Énfasis5 3 9 2 2" xfId="4732" xr:uid="{00000000-0005-0000-0000-00001C010000}"/>
    <cellStyle name="20% - Énfasis5 3 9 3" xfId="4731" xr:uid="{00000000-0005-0000-0000-00001D010000}"/>
    <cellStyle name="20% - Énfasis5 4" xfId="345" xr:uid="{00000000-0005-0000-0000-00001E010000}"/>
    <cellStyle name="20% - Énfasis5 4 10" xfId="984" xr:uid="{00000000-0005-0000-0000-00001F010000}"/>
    <cellStyle name="20% - Énfasis5 4 10 2" xfId="4733" xr:uid="{00000000-0005-0000-0000-000020010000}"/>
    <cellStyle name="20% - Énfasis5 4 11" xfId="3839" xr:uid="{00000000-0005-0000-0000-000021010000}"/>
    <cellStyle name="20% - Énfasis5 4 12" xfId="4391" xr:uid="{00000000-0005-0000-0000-000022010000}"/>
    <cellStyle name="20% - Énfasis5 4 2" xfId="752" xr:uid="{00000000-0005-0000-0000-000023010000}"/>
    <cellStyle name="20% - Énfasis5 4 2 2" xfId="985" xr:uid="{00000000-0005-0000-0000-000024010000}"/>
    <cellStyle name="20% - Énfasis5 4 2 2 2" xfId="986" xr:uid="{00000000-0005-0000-0000-000025010000}"/>
    <cellStyle name="20% - Énfasis5 4 2 2 2 2" xfId="987" xr:uid="{00000000-0005-0000-0000-000026010000}"/>
    <cellStyle name="20% - Énfasis5 4 2 2 2 2 2" xfId="4736" xr:uid="{00000000-0005-0000-0000-000027010000}"/>
    <cellStyle name="20% - Énfasis5 4 2 2 2 3" xfId="4735" xr:uid="{00000000-0005-0000-0000-000028010000}"/>
    <cellStyle name="20% - Énfasis5 4 2 2 3" xfId="988" xr:uid="{00000000-0005-0000-0000-000029010000}"/>
    <cellStyle name="20% - Énfasis5 4 2 2 3 2" xfId="4737" xr:uid="{00000000-0005-0000-0000-00002A010000}"/>
    <cellStyle name="20% - Énfasis5 4 2 2 4" xfId="4734" xr:uid="{00000000-0005-0000-0000-00002B010000}"/>
    <cellStyle name="20% - Énfasis5 4 2 3" xfId="989" xr:uid="{00000000-0005-0000-0000-00002C010000}"/>
    <cellStyle name="20% - Énfasis5 4 2 3 2" xfId="990" xr:uid="{00000000-0005-0000-0000-00002D010000}"/>
    <cellStyle name="20% - Énfasis5 4 2 3 2 2" xfId="4739" xr:uid="{00000000-0005-0000-0000-00002E010000}"/>
    <cellStyle name="20% - Énfasis5 4 2 3 3" xfId="4738" xr:uid="{00000000-0005-0000-0000-00002F010000}"/>
    <cellStyle name="20% - Énfasis5 4 2 4" xfId="991" xr:uid="{00000000-0005-0000-0000-000030010000}"/>
    <cellStyle name="20% - Énfasis5 4 2 4 2" xfId="4740" xr:uid="{00000000-0005-0000-0000-000031010000}"/>
    <cellStyle name="20% - Énfasis5 4 2 5" xfId="4610" xr:uid="{00000000-0005-0000-0000-000032010000}"/>
    <cellStyle name="20% - Énfasis5 4 3" xfId="992" xr:uid="{00000000-0005-0000-0000-000033010000}"/>
    <cellStyle name="20% - Énfasis5 4 3 2" xfId="993" xr:uid="{00000000-0005-0000-0000-000034010000}"/>
    <cellStyle name="20% - Énfasis5 4 3 2 2" xfId="994" xr:uid="{00000000-0005-0000-0000-000035010000}"/>
    <cellStyle name="20% - Énfasis5 4 3 2 2 2" xfId="995" xr:uid="{00000000-0005-0000-0000-000036010000}"/>
    <cellStyle name="20% - Énfasis5 4 3 2 2 2 2" xfId="4744" xr:uid="{00000000-0005-0000-0000-000037010000}"/>
    <cellStyle name="20% - Énfasis5 4 3 2 2 3" xfId="4743" xr:uid="{00000000-0005-0000-0000-000038010000}"/>
    <cellStyle name="20% - Énfasis5 4 3 2 3" xfId="996" xr:uid="{00000000-0005-0000-0000-000039010000}"/>
    <cellStyle name="20% - Énfasis5 4 3 2 3 2" xfId="4745" xr:uid="{00000000-0005-0000-0000-00003A010000}"/>
    <cellStyle name="20% - Énfasis5 4 3 2 4" xfId="4742" xr:uid="{00000000-0005-0000-0000-00003B010000}"/>
    <cellStyle name="20% - Énfasis5 4 3 3" xfId="997" xr:uid="{00000000-0005-0000-0000-00003C010000}"/>
    <cellStyle name="20% - Énfasis5 4 3 3 2" xfId="998" xr:uid="{00000000-0005-0000-0000-00003D010000}"/>
    <cellStyle name="20% - Énfasis5 4 3 3 2 2" xfId="4747" xr:uid="{00000000-0005-0000-0000-00003E010000}"/>
    <cellStyle name="20% - Énfasis5 4 3 3 3" xfId="4746" xr:uid="{00000000-0005-0000-0000-00003F010000}"/>
    <cellStyle name="20% - Énfasis5 4 3 4" xfId="999" xr:uid="{00000000-0005-0000-0000-000040010000}"/>
    <cellStyle name="20% - Énfasis5 4 3 4 2" xfId="4748" xr:uid="{00000000-0005-0000-0000-000041010000}"/>
    <cellStyle name="20% - Énfasis5 4 3 5" xfId="4741" xr:uid="{00000000-0005-0000-0000-000042010000}"/>
    <cellStyle name="20% - Énfasis5 4 4" xfId="1000" xr:uid="{00000000-0005-0000-0000-000043010000}"/>
    <cellStyle name="20% - Énfasis5 4 4 2" xfId="1001" xr:uid="{00000000-0005-0000-0000-000044010000}"/>
    <cellStyle name="20% - Énfasis5 4 4 2 2" xfId="1002" xr:uid="{00000000-0005-0000-0000-000045010000}"/>
    <cellStyle name="20% - Énfasis5 4 4 2 2 2" xfId="1003" xr:uid="{00000000-0005-0000-0000-000046010000}"/>
    <cellStyle name="20% - Énfasis5 4 4 2 2 2 2" xfId="4752" xr:uid="{00000000-0005-0000-0000-000047010000}"/>
    <cellStyle name="20% - Énfasis5 4 4 2 2 3" xfId="4751" xr:uid="{00000000-0005-0000-0000-000048010000}"/>
    <cellStyle name="20% - Énfasis5 4 4 2 3" xfId="1004" xr:uid="{00000000-0005-0000-0000-000049010000}"/>
    <cellStyle name="20% - Énfasis5 4 4 2 3 2" xfId="4753" xr:uid="{00000000-0005-0000-0000-00004A010000}"/>
    <cellStyle name="20% - Énfasis5 4 4 2 4" xfId="4750" xr:uid="{00000000-0005-0000-0000-00004B010000}"/>
    <cellStyle name="20% - Énfasis5 4 4 3" xfId="1005" xr:uid="{00000000-0005-0000-0000-00004C010000}"/>
    <cellStyle name="20% - Énfasis5 4 4 3 2" xfId="1006" xr:uid="{00000000-0005-0000-0000-00004D010000}"/>
    <cellStyle name="20% - Énfasis5 4 4 3 2 2" xfId="4755" xr:uid="{00000000-0005-0000-0000-00004E010000}"/>
    <cellStyle name="20% - Énfasis5 4 4 3 3" xfId="4754" xr:uid="{00000000-0005-0000-0000-00004F010000}"/>
    <cellStyle name="20% - Énfasis5 4 4 4" xfId="1007" xr:uid="{00000000-0005-0000-0000-000050010000}"/>
    <cellStyle name="20% - Énfasis5 4 4 4 2" xfId="4756" xr:uid="{00000000-0005-0000-0000-000051010000}"/>
    <cellStyle name="20% - Énfasis5 4 4 5" xfId="4749" xr:uid="{00000000-0005-0000-0000-000052010000}"/>
    <cellStyle name="20% - Énfasis5 4 5" xfId="1008" xr:uid="{00000000-0005-0000-0000-000053010000}"/>
    <cellStyle name="20% - Énfasis5 4 5 2" xfId="1009" xr:uid="{00000000-0005-0000-0000-000054010000}"/>
    <cellStyle name="20% - Énfasis5 4 5 2 2" xfId="1010" xr:uid="{00000000-0005-0000-0000-000055010000}"/>
    <cellStyle name="20% - Énfasis5 4 5 2 2 2" xfId="1011" xr:uid="{00000000-0005-0000-0000-000056010000}"/>
    <cellStyle name="20% - Énfasis5 4 5 2 2 2 2" xfId="4760" xr:uid="{00000000-0005-0000-0000-000057010000}"/>
    <cellStyle name="20% - Énfasis5 4 5 2 2 3" xfId="4759" xr:uid="{00000000-0005-0000-0000-000058010000}"/>
    <cellStyle name="20% - Énfasis5 4 5 2 3" xfId="1012" xr:uid="{00000000-0005-0000-0000-000059010000}"/>
    <cellStyle name="20% - Énfasis5 4 5 2 3 2" xfId="4761" xr:uid="{00000000-0005-0000-0000-00005A010000}"/>
    <cellStyle name="20% - Énfasis5 4 5 2 4" xfId="4758" xr:uid="{00000000-0005-0000-0000-00005B010000}"/>
    <cellStyle name="20% - Énfasis5 4 5 3" xfId="1013" xr:uid="{00000000-0005-0000-0000-00005C010000}"/>
    <cellStyle name="20% - Énfasis5 4 5 3 2" xfId="1014" xr:uid="{00000000-0005-0000-0000-00005D010000}"/>
    <cellStyle name="20% - Énfasis5 4 5 3 2 2" xfId="4763" xr:uid="{00000000-0005-0000-0000-00005E010000}"/>
    <cellStyle name="20% - Énfasis5 4 5 3 3" xfId="4762" xr:uid="{00000000-0005-0000-0000-00005F010000}"/>
    <cellStyle name="20% - Énfasis5 4 5 4" xfId="1015" xr:uid="{00000000-0005-0000-0000-000060010000}"/>
    <cellStyle name="20% - Énfasis5 4 5 4 2" xfId="4764" xr:uid="{00000000-0005-0000-0000-000061010000}"/>
    <cellStyle name="20% - Énfasis5 4 5 5" xfId="4757" xr:uid="{00000000-0005-0000-0000-000062010000}"/>
    <cellStyle name="20% - Énfasis5 4 6" xfId="1016" xr:uid="{00000000-0005-0000-0000-000063010000}"/>
    <cellStyle name="20% - Énfasis5 4 6 2" xfId="1017" xr:uid="{00000000-0005-0000-0000-000064010000}"/>
    <cellStyle name="20% - Énfasis5 4 6 2 2" xfId="1018" xr:uid="{00000000-0005-0000-0000-000065010000}"/>
    <cellStyle name="20% - Énfasis5 4 6 2 2 2" xfId="1019" xr:uid="{00000000-0005-0000-0000-000066010000}"/>
    <cellStyle name="20% - Énfasis5 4 6 2 2 2 2" xfId="4768" xr:uid="{00000000-0005-0000-0000-000067010000}"/>
    <cellStyle name="20% - Énfasis5 4 6 2 2 3" xfId="4767" xr:uid="{00000000-0005-0000-0000-000068010000}"/>
    <cellStyle name="20% - Énfasis5 4 6 2 3" xfId="1020" xr:uid="{00000000-0005-0000-0000-000069010000}"/>
    <cellStyle name="20% - Énfasis5 4 6 2 3 2" xfId="4769" xr:uid="{00000000-0005-0000-0000-00006A010000}"/>
    <cellStyle name="20% - Énfasis5 4 6 2 4" xfId="4766" xr:uid="{00000000-0005-0000-0000-00006B010000}"/>
    <cellStyle name="20% - Énfasis5 4 6 3" xfId="1021" xr:uid="{00000000-0005-0000-0000-00006C010000}"/>
    <cellStyle name="20% - Énfasis5 4 6 3 2" xfId="1022" xr:uid="{00000000-0005-0000-0000-00006D010000}"/>
    <cellStyle name="20% - Énfasis5 4 6 3 2 2" xfId="4771" xr:uid="{00000000-0005-0000-0000-00006E010000}"/>
    <cellStyle name="20% - Énfasis5 4 6 3 3" xfId="4770" xr:uid="{00000000-0005-0000-0000-00006F010000}"/>
    <cellStyle name="20% - Énfasis5 4 6 4" xfId="1023" xr:uid="{00000000-0005-0000-0000-000070010000}"/>
    <cellStyle name="20% - Énfasis5 4 6 4 2" xfId="4772" xr:uid="{00000000-0005-0000-0000-000071010000}"/>
    <cellStyle name="20% - Énfasis5 4 6 5" xfId="4765" xr:uid="{00000000-0005-0000-0000-000072010000}"/>
    <cellStyle name="20% - Énfasis5 4 7" xfId="1024" xr:uid="{00000000-0005-0000-0000-000073010000}"/>
    <cellStyle name="20% - Énfasis5 4 7 2" xfId="1025" xr:uid="{00000000-0005-0000-0000-000074010000}"/>
    <cellStyle name="20% - Énfasis5 4 7 2 2" xfId="1026" xr:uid="{00000000-0005-0000-0000-000075010000}"/>
    <cellStyle name="20% - Énfasis5 4 7 2 2 2" xfId="1027" xr:uid="{00000000-0005-0000-0000-000076010000}"/>
    <cellStyle name="20% - Énfasis5 4 7 2 2 2 2" xfId="4776" xr:uid="{00000000-0005-0000-0000-000077010000}"/>
    <cellStyle name="20% - Énfasis5 4 7 2 2 3" xfId="4775" xr:uid="{00000000-0005-0000-0000-000078010000}"/>
    <cellStyle name="20% - Énfasis5 4 7 2 3" xfId="1028" xr:uid="{00000000-0005-0000-0000-000079010000}"/>
    <cellStyle name="20% - Énfasis5 4 7 2 3 2" xfId="4777" xr:uid="{00000000-0005-0000-0000-00007A010000}"/>
    <cellStyle name="20% - Énfasis5 4 7 2 4" xfId="4774" xr:uid="{00000000-0005-0000-0000-00007B010000}"/>
    <cellStyle name="20% - Énfasis5 4 7 3" xfId="1029" xr:uid="{00000000-0005-0000-0000-00007C010000}"/>
    <cellStyle name="20% - Énfasis5 4 7 3 2" xfId="1030" xr:uid="{00000000-0005-0000-0000-00007D010000}"/>
    <cellStyle name="20% - Énfasis5 4 7 3 2 2" xfId="4779" xr:uid="{00000000-0005-0000-0000-00007E010000}"/>
    <cellStyle name="20% - Énfasis5 4 7 3 3" xfId="4778" xr:uid="{00000000-0005-0000-0000-00007F010000}"/>
    <cellStyle name="20% - Énfasis5 4 7 4" xfId="1031" xr:uid="{00000000-0005-0000-0000-000080010000}"/>
    <cellStyle name="20% - Énfasis5 4 7 4 2" xfId="4780" xr:uid="{00000000-0005-0000-0000-000081010000}"/>
    <cellStyle name="20% - Énfasis5 4 7 5" xfId="4773" xr:uid="{00000000-0005-0000-0000-000082010000}"/>
    <cellStyle name="20% - Énfasis5 4 8" xfId="1032" xr:uid="{00000000-0005-0000-0000-000083010000}"/>
    <cellStyle name="20% - Énfasis5 4 8 2" xfId="1033" xr:uid="{00000000-0005-0000-0000-000084010000}"/>
    <cellStyle name="20% - Énfasis5 4 8 2 2" xfId="1034" xr:uid="{00000000-0005-0000-0000-000085010000}"/>
    <cellStyle name="20% - Énfasis5 4 8 2 2 2" xfId="4783" xr:uid="{00000000-0005-0000-0000-000086010000}"/>
    <cellStyle name="20% - Énfasis5 4 8 2 3" xfId="4782" xr:uid="{00000000-0005-0000-0000-000087010000}"/>
    <cellStyle name="20% - Énfasis5 4 8 3" xfId="1035" xr:uid="{00000000-0005-0000-0000-000088010000}"/>
    <cellStyle name="20% - Énfasis5 4 8 3 2" xfId="4784" xr:uid="{00000000-0005-0000-0000-000089010000}"/>
    <cellStyle name="20% - Énfasis5 4 8 4" xfId="4781" xr:uid="{00000000-0005-0000-0000-00008A010000}"/>
    <cellStyle name="20% - Énfasis5 4 9" xfId="1036" xr:uid="{00000000-0005-0000-0000-00008B010000}"/>
    <cellStyle name="20% - Énfasis5 4 9 2" xfId="1037" xr:uid="{00000000-0005-0000-0000-00008C010000}"/>
    <cellStyle name="20% - Énfasis5 4 9 2 2" xfId="4786" xr:uid="{00000000-0005-0000-0000-00008D010000}"/>
    <cellStyle name="20% - Énfasis5 4 9 3" xfId="4785" xr:uid="{00000000-0005-0000-0000-00008E010000}"/>
    <cellStyle name="20% - Énfasis5 5" xfId="346" xr:uid="{00000000-0005-0000-0000-00008F010000}"/>
    <cellStyle name="20% - Énfasis5 5 10" xfId="1038" xr:uid="{00000000-0005-0000-0000-000090010000}"/>
    <cellStyle name="20% - Énfasis5 5 10 2" xfId="4787" xr:uid="{00000000-0005-0000-0000-000091010000}"/>
    <cellStyle name="20% - Énfasis5 5 11" xfId="3840" xr:uid="{00000000-0005-0000-0000-000092010000}"/>
    <cellStyle name="20% - Énfasis5 5 12" xfId="4392" xr:uid="{00000000-0005-0000-0000-000093010000}"/>
    <cellStyle name="20% - Énfasis5 5 2" xfId="753" xr:uid="{00000000-0005-0000-0000-000094010000}"/>
    <cellStyle name="20% - Énfasis5 5 2 2" xfId="1039" xr:uid="{00000000-0005-0000-0000-000095010000}"/>
    <cellStyle name="20% - Énfasis5 5 2 2 2" xfId="1040" xr:uid="{00000000-0005-0000-0000-000096010000}"/>
    <cellStyle name="20% - Énfasis5 5 2 2 2 2" xfId="1041" xr:uid="{00000000-0005-0000-0000-000097010000}"/>
    <cellStyle name="20% - Énfasis5 5 2 2 2 2 2" xfId="4790" xr:uid="{00000000-0005-0000-0000-000098010000}"/>
    <cellStyle name="20% - Énfasis5 5 2 2 2 3" xfId="4789" xr:uid="{00000000-0005-0000-0000-000099010000}"/>
    <cellStyle name="20% - Énfasis5 5 2 2 3" xfId="1042" xr:uid="{00000000-0005-0000-0000-00009A010000}"/>
    <cellStyle name="20% - Énfasis5 5 2 2 3 2" xfId="4791" xr:uid="{00000000-0005-0000-0000-00009B010000}"/>
    <cellStyle name="20% - Énfasis5 5 2 2 4" xfId="4788" xr:uid="{00000000-0005-0000-0000-00009C010000}"/>
    <cellStyle name="20% - Énfasis5 5 2 3" xfId="1043" xr:uid="{00000000-0005-0000-0000-00009D010000}"/>
    <cellStyle name="20% - Énfasis5 5 2 3 2" xfId="1044" xr:uid="{00000000-0005-0000-0000-00009E010000}"/>
    <cellStyle name="20% - Énfasis5 5 2 3 2 2" xfId="4793" xr:uid="{00000000-0005-0000-0000-00009F010000}"/>
    <cellStyle name="20% - Énfasis5 5 2 3 3" xfId="4792" xr:uid="{00000000-0005-0000-0000-0000A0010000}"/>
    <cellStyle name="20% - Énfasis5 5 2 4" xfId="1045" xr:uid="{00000000-0005-0000-0000-0000A1010000}"/>
    <cellStyle name="20% - Énfasis5 5 2 4 2" xfId="4794" xr:uid="{00000000-0005-0000-0000-0000A2010000}"/>
    <cellStyle name="20% - Énfasis5 5 2 5" xfId="4611" xr:uid="{00000000-0005-0000-0000-0000A3010000}"/>
    <cellStyle name="20% - Énfasis5 5 3" xfId="1046" xr:uid="{00000000-0005-0000-0000-0000A4010000}"/>
    <cellStyle name="20% - Énfasis5 5 3 2" xfId="1047" xr:uid="{00000000-0005-0000-0000-0000A5010000}"/>
    <cellStyle name="20% - Énfasis5 5 3 2 2" xfId="1048" xr:uid="{00000000-0005-0000-0000-0000A6010000}"/>
    <cellStyle name="20% - Énfasis5 5 3 2 2 2" xfId="1049" xr:uid="{00000000-0005-0000-0000-0000A7010000}"/>
    <cellStyle name="20% - Énfasis5 5 3 2 2 2 2" xfId="4798" xr:uid="{00000000-0005-0000-0000-0000A8010000}"/>
    <cellStyle name="20% - Énfasis5 5 3 2 2 3" xfId="4797" xr:uid="{00000000-0005-0000-0000-0000A9010000}"/>
    <cellStyle name="20% - Énfasis5 5 3 2 3" xfId="1050" xr:uid="{00000000-0005-0000-0000-0000AA010000}"/>
    <cellStyle name="20% - Énfasis5 5 3 2 3 2" xfId="4799" xr:uid="{00000000-0005-0000-0000-0000AB010000}"/>
    <cellStyle name="20% - Énfasis5 5 3 2 4" xfId="4796" xr:uid="{00000000-0005-0000-0000-0000AC010000}"/>
    <cellStyle name="20% - Énfasis5 5 3 3" xfId="1051" xr:uid="{00000000-0005-0000-0000-0000AD010000}"/>
    <cellStyle name="20% - Énfasis5 5 3 3 2" xfId="1052" xr:uid="{00000000-0005-0000-0000-0000AE010000}"/>
    <cellStyle name="20% - Énfasis5 5 3 3 2 2" xfId="4801" xr:uid="{00000000-0005-0000-0000-0000AF010000}"/>
    <cellStyle name="20% - Énfasis5 5 3 3 3" xfId="4800" xr:uid="{00000000-0005-0000-0000-0000B0010000}"/>
    <cellStyle name="20% - Énfasis5 5 3 4" xfId="1053" xr:uid="{00000000-0005-0000-0000-0000B1010000}"/>
    <cellStyle name="20% - Énfasis5 5 3 4 2" xfId="4802" xr:uid="{00000000-0005-0000-0000-0000B2010000}"/>
    <cellStyle name="20% - Énfasis5 5 3 5" xfId="4795" xr:uid="{00000000-0005-0000-0000-0000B3010000}"/>
    <cellStyle name="20% - Énfasis5 5 4" xfId="1054" xr:uid="{00000000-0005-0000-0000-0000B4010000}"/>
    <cellStyle name="20% - Énfasis5 5 4 2" xfId="1055" xr:uid="{00000000-0005-0000-0000-0000B5010000}"/>
    <cellStyle name="20% - Énfasis5 5 4 2 2" xfId="1056" xr:uid="{00000000-0005-0000-0000-0000B6010000}"/>
    <cellStyle name="20% - Énfasis5 5 4 2 2 2" xfId="1057" xr:uid="{00000000-0005-0000-0000-0000B7010000}"/>
    <cellStyle name="20% - Énfasis5 5 4 2 2 2 2" xfId="4806" xr:uid="{00000000-0005-0000-0000-0000B8010000}"/>
    <cellStyle name="20% - Énfasis5 5 4 2 2 3" xfId="4805" xr:uid="{00000000-0005-0000-0000-0000B9010000}"/>
    <cellStyle name="20% - Énfasis5 5 4 2 3" xfId="1058" xr:uid="{00000000-0005-0000-0000-0000BA010000}"/>
    <cellStyle name="20% - Énfasis5 5 4 2 3 2" xfId="4807" xr:uid="{00000000-0005-0000-0000-0000BB010000}"/>
    <cellStyle name="20% - Énfasis5 5 4 2 4" xfId="4804" xr:uid="{00000000-0005-0000-0000-0000BC010000}"/>
    <cellStyle name="20% - Énfasis5 5 4 3" xfId="1059" xr:uid="{00000000-0005-0000-0000-0000BD010000}"/>
    <cellStyle name="20% - Énfasis5 5 4 3 2" xfId="1060" xr:uid="{00000000-0005-0000-0000-0000BE010000}"/>
    <cellStyle name="20% - Énfasis5 5 4 3 2 2" xfId="4809" xr:uid="{00000000-0005-0000-0000-0000BF010000}"/>
    <cellStyle name="20% - Énfasis5 5 4 3 3" xfId="4808" xr:uid="{00000000-0005-0000-0000-0000C0010000}"/>
    <cellStyle name="20% - Énfasis5 5 4 4" xfId="1061" xr:uid="{00000000-0005-0000-0000-0000C1010000}"/>
    <cellStyle name="20% - Énfasis5 5 4 4 2" xfId="4810" xr:uid="{00000000-0005-0000-0000-0000C2010000}"/>
    <cellStyle name="20% - Énfasis5 5 4 5" xfId="4803" xr:uid="{00000000-0005-0000-0000-0000C3010000}"/>
    <cellStyle name="20% - Énfasis5 5 5" xfId="1062" xr:uid="{00000000-0005-0000-0000-0000C4010000}"/>
    <cellStyle name="20% - Énfasis5 5 5 2" xfId="1063" xr:uid="{00000000-0005-0000-0000-0000C5010000}"/>
    <cellStyle name="20% - Énfasis5 5 5 2 2" xfId="1064" xr:uid="{00000000-0005-0000-0000-0000C6010000}"/>
    <cellStyle name="20% - Énfasis5 5 5 2 2 2" xfId="1065" xr:uid="{00000000-0005-0000-0000-0000C7010000}"/>
    <cellStyle name="20% - Énfasis5 5 5 2 2 2 2" xfId="4814" xr:uid="{00000000-0005-0000-0000-0000C8010000}"/>
    <cellStyle name="20% - Énfasis5 5 5 2 2 3" xfId="4813" xr:uid="{00000000-0005-0000-0000-0000C9010000}"/>
    <cellStyle name="20% - Énfasis5 5 5 2 3" xfId="1066" xr:uid="{00000000-0005-0000-0000-0000CA010000}"/>
    <cellStyle name="20% - Énfasis5 5 5 2 3 2" xfId="4815" xr:uid="{00000000-0005-0000-0000-0000CB010000}"/>
    <cellStyle name="20% - Énfasis5 5 5 2 4" xfId="4812" xr:uid="{00000000-0005-0000-0000-0000CC010000}"/>
    <cellStyle name="20% - Énfasis5 5 5 3" xfId="1067" xr:uid="{00000000-0005-0000-0000-0000CD010000}"/>
    <cellStyle name="20% - Énfasis5 5 5 3 2" xfId="1068" xr:uid="{00000000-0005-0000-0000-0000CE010000}"/>
    <cellStyle name="20% - Énfasis5 5 5 3 2 2" xfId="4817" xr:uid="{00000000-0005-0000-0000-0000CF010000}"/>
    <cellStyle name="20% - Énfasis5 5 5 3 3" xfId="4816" xr:uid="{00000000-0005-0000-0000-0000D0010000}"/>
    <cellStyle name="20% - Énfasis5 5 5 4" xfId="1069" xr:uid="{00000000-0005-0000-0000-0000D1010000}"/>
    <cellStyle name="20% - Énfasis5 5 5 4 2" xfId="4818" xr:uid="{00000000-0005-0000-0000-0000D2010000}"/>
    <cellStyle name="20% - Énfasis5 5 5 5" xfId="4811" xr:uid="{00000000-0005-0000-0000-0000D3010000}"/>
    <cellStyle name="20% - Énfasis5 5 6" xfId="1070" xr:uid="{00000000-0005-0000-0000-0000D4010000}"/>
    <cellStyle name="20% - Énfasis5 5 6 2" xfId="1071" xr:uid="{00000000-0005-0000-0000-0000D5010000}"/>
    <cellStyle name="20% - Énfasis5 5 6 2 2" xfId="1072" xr:uid="{00000000-0005-0000-0000-0000D6010000}"/>
    <cellStyle name="20% - Énfasis5 5 6 2 2 2" xfId="1073" xr:uid="{00000000-0005-0000-0000-0000D7010000}"/>
    <cellStyle name="20% - Énfasis5 5 6 2 2 2 2" xfId="4822" xr:uid="{00000000-0005-0000-0000-0000D8010000}"/>
    <cellStyle name="20% - Énfasis5 5 6 2 2 3" xfId="4821" xr:uid="{00000000-0005-0000-0000-0000D9010000}"/>
    <cellStyle name="20% - Énfasis5 5 6 2 3" xfId="1074" xr:uid="{00000000-0005-0000-0000-0000DA010000}"/>
    <cellStyle name="20% - Énfasis5 5 6 2 3 2" xfId="4823" xr:uid="{00000000-0005-0000-0000-0000DB010000}"/>
    <cellStyle name="20% - Énfasis5 5 6 2 4" xfId="4820" xr:uid="{00000000-0005-0000-0000-0000DC010000}"/>
    <cellStyle name="20% - Énfasis5 5 6 3" xfId="1075" xr:uid="{00000000-0005-0000-0000-0000DD010000}"/>
    <cellStyle name="20% - Énfasis5 5 6 3 2" xfId="1076" xr:uid="{00000000-0005-0000-0000-0000DE010000}"/>
    <cellStyle name="20% - Énfasis5 5 6 3 2 2" xfId="4825" xr:uid="{00000000-0005-0000-0000-0000DF010000}"/>
    <cellStyle name="20% - Énfasis5 5 6 3 3" xfId="4824" xr:uid="{00000000-0005-0000-0000-0000E0010000}"/>
    <cellStyle name="20% - Énfasis5 5 6 4" xfId="1077" xr:uid="{00000000-0005-0000-0000-0000E1010000}"/>
    <cellStyle name="20% - Énfasis5 5 6 4 2" xfId="4826" xr:uid="{00000000-0005-0000-0000-0000E2010000}"/>
    <cellStyle name="20% - Énfasis5 5 6 5" xfId="4819" xr:uid="{00000000-0005-0000-0000-0000E3010000}"/>
    <cellStyle name="20% - Énfasis5 5 7" xfId="1078" xr:uid="{00000000-0005-0000-0000-0000E4010000}"/>
    <cellStyle name="20% - Énfasis5 5 7 2" xfId="1079" xr:uid="{00000000-0005-0000-0000-0000E5010000}"/>
    <cellStyle name="20% - Énfasis5 5 7 2 2" xfId="1080" xr:uid="{00000000-0005-0000-0000-0000E6010000}"/>
    <cellStyle name="20% - Énfasis5 5 7 2 2 2" xfId="1081" xr:uid="{00000000-0005-0000-0000-0000E7010000}"/>
    <cellStyle name="20% - Énfasis5 5 7 2 2 2 2" xfId="4830" xr:uid="{00000000-0005-0000-0000-0000E8010000}"/>
    <cellStyle name="20% - Énfasis5 5 7 2 2 3" xfId="4829" xr:uid="{00000000-0005-0000-0000-0000E9010000}"/>
    <cellStyle name="20% - Énfasis5 5 7 2 3" xfId="1082" xr:uid="{00000000-0005-0000-0000-0000EA010000}"/>
    <cellStyle name="20% - Énfasis5 5 7 2 3 2" xfId="4831" xr:uid="{00000000-0005-0000-0000-0000EB010000}"/>
    <cellStyle name="20% - Énfasis5 5 7 2 4" xfId="4828" xr:uid="{00000000-0005-0000-0000-0000EC010000}"/>
    <cellStyle name="20% - Énfasis5 5 7 3" xfId="1083" xr:uid="{00000000-0005-0000-0000-0000ED010000}"/>
    <cellStyle name="20% - Énfasis5 5 7 3 2" xfId="1084" xr:uid="{00000000-0005-0000-0000-0000EE010000}"/>
    <cellStyle name="20% - Énfasis5 5 7 3 2 2" xfId="4833" xr:uid="{00000000-0005-0000-0000-0000EF010000}"/>
    <cellStyle name="20% - Énfasis5 5 7 3 3" xfId="4832" xr:uid="{00000000-0005-0000-0000-0000F0010000}"/>
    <cellStyle name="20% - Énfasis5 5 7 4" xfId="1085" xr:uid="{00000000-0005-0000-0000-0000F1010000}"/>
    <cellStyle name="20% - Énfasis5 5 7 4 2" xfId="4834" xr:uid="{00000000-0005-0000-0000-0000F2010000}"/>
    <cellStyle name="20% - Énfasis5 5 7 5" xfId="4827" xr:uid="{00000000-0005-0000-0000-0000F3010000}"/>
    <cellStyle name="20% - Énfasis5 5 8" xfId="1086" xr:uid="{00000000-0005-0000-0000-0000F4010000}"/>
    <cellStyle name="20% - Énfasis5 5 8 2" xfId="1087" xr:uid="{00000000-0005-0000-0000-0000F5010000}"/>
    <cellStyle name="20% - Énfasis5 5 8 2 2" xfId="1088" xr:uid="{00000000-0005-0000-0000-0000F6010000}"/>
    <cellStyle name="20% - Énfasis5 5 8 2 2 2" xfId="4837" xr:uid="{00000000-0005-0000-0000-0000F7010000}"/>
    <cellStyle name="20% - Énfasis5 5 8 2 3" xfId="4836" xr:uid="{00000000-0005-0000-0000-0000F8010000}"/>
    <cellStyle name="20% - Énfasis5 5 8 3" xfId="1089" xr:uid="{00000000-0005-0000-0000-0000F9010000}"/>
    <cellStyle name="20% - Énfasis5 5 8 3 2" xfId="4838" xr:uid="{00000000-0005-0000-0000-0000FA010000}"/>
    <cellStyle name="20% - Énfasis5 5 8 4" xfId="4835" xr:uid="{00000000-0005-0000-0000-0000FB010000}"/>
    <cellStyle name="20% - Énfasis5 5 9" xfId="1090" xr:uid="{00000000-0005-0000-0000-0000FC010000}"/>
    <cellStyle name="20% - Énfasis5 5 9 2" xfId="1091" xr:uid="{00000000-0005-0000-0000-0000FD010000}"/>
    <cellStyle name="20% - Énfasis5 5 9 2 2" xfId="4840" xr:uid="{00000000-0005-0000-0000-0000FE010000}"/>
    <cellStyle name="20% - Énfasis5 5 9 3" xfId="4839" xr:uid="{00000000-0005-0000-0000-0000FF010000}"/>
    <cellStyle name="20% - Énfasis5 6" xfId="347" xr:uid="{00000000-0005-0000-0000-000000020000}"/>
    <cellStyle name="20% - Énfasis5 6 10" xfId="1092" xr:uid="{00000000-0005-0000-0000-000001020000}"/>
    <cellStyle name="20% - Énfasis5 6 10 2" xfId="4841" xr:uid="{00000000-0005-0000-0000-000002020000}"/>
    <cellStyle name="20% - Énfasis5 6 11" xfId="3841" xr:uid="{00000000-0005-0000-0000-000003020000}"/>
    <cellStyle name="20% - Énfasis5 6 12" xfId="4393" xr:uid="{00000000-0005-0000-0000-000004020000}"/>
    <cellStyle name="20% - Énfasis5 6 2" xfId="754" xr:uid="{00000000-0005-0000-0000-000005020000}"/>
    <cellStyle name="20% - Énfasis5 6 2 2" xfId="1093" xr:uid="{00000000-0005-0000-0000-000006020000}"/>
    <cellStyle name="20% - Énfasis5 6 2 2 2" xfId="1094" xr:uid="{00000000-0005-0000-0000-000007020000}"/>
    <cellStyle name="20% - Énfasis5 6 2 2 2 2" xfId="1095" xr:uid="{00000000-0005-0000-0000-000008020000}"/>
    <cellStyle name="20% - Énfasis5 6 2 2 2 2 2" xfId="4844" xr:uid="{00000000-0005-0000-0000-000009020000}"/>
    <cellStyle name="20% - Énfasis5 6 2 2 2 3" xfId="4843" xr:uid="{00000000-0005-0000-0000-00000A020000}"/>
    <cellStyle name="20% - Énfasis5 6 2 2 3" xfId="1096" xr:uid="{00000000-0005-0000-0000-00000B020000}"/>
    <cellStyle name="20% - Énfasis5 6 2 2 3 2" xfId="4845" xr:uid="{00000000-0005-0000-0000-00000C020000}"/>
    <cellStyle name="20% - Énfasis5 6 2 2 4" xfId="4842" xr:uid="{00000000-0005-0000-0000-00000D020000}"/>
    <cellStyle name="20% - Énfasis5 6 2 3" xfId="1097" xr:uid="{00000000-0005-0000-0000-00000E020000}"/>
    <cellStyle name="20% - Énfasis5 6 2 3 2" xfId="1098" xr:uid="{00000000-0005-0000-0000-00000F020000}"/>
    <cellStyle name="20% - Énfasis5 6 2 3 2 2" xfId="4847" xr:uid="{00000000-0005-0000-0000-000010020000}"/>
    <cellStyle name="20% - Énfasis5 6 2 3 3" xfId="4846" xr:uid="{00000000-0005-0000-0000-000011020000}"/>
    <cellStyle name="20% - Énfasis5 6 2 4" xfId="1099" xr:uid="{00000000-0005-0000-0000-000012020000}"/>
    <cellStyle name="20% - Énfasis5 6 2 4 2" xfId="4848" xr:uid="{00000000-0005-0000-0000-000013020000}"/>
    <cellStyle name="20% - Énfasis5 6 2 5" xfId="4612" xr:uid="{00000000-0005-0000-0000-000014020000}"/>
    <cellStyle name="20% - Énfasis5 6 3" xfId="1100" xr:uid="{00000000-0005-0000-0000-000015020000}"/>
    <cellStyle name="20% - Énfasis5 6 3 2" xfId="1101" xr:uid="{00000000-0005-0000-0000-000016020000}"/>
    <cellStyle name="20% - Énfasis5 6 3 2 2" xfId="1102" xr:uid="{00000000-0005-0000-0000-000017020000}"/>
    <cellStyle name="20% - Énfasis5 6 3 2 2 2" xfId="1103" xr:uid="{00000000-0005-0000-0000-000018020000}"/>
    <cellStyle name="20% - Énfasis5 6 3 2 2 2 2" xfId="4852" xr:uid="{00000000-0005-0000-0000-000019020000}"/>
    <cellStyle name="20% - Énfasis5 6 3 2 2 3" xfId="4851" xr:uid="{00000000-0005-0000-0000-00001A020000}"/>
    <cellStyle name="20% - Énfasis5 6 3 2 3" xfId="1104" xr:uid="{00000000-0005-0000-0000-00001B020000}"/>
    <cellStyle name="20% - Énfasis5 6 3 2 3 2" xfId="4853" xr:uid="{00000000-0005-0000-0000-00001C020000}"/>
    <cellStyle name="20% - Énfasis5 6 3 2 4" xfId="4850" xr:uid="{00000000-0005-0000-0000-00001D020000}"/>
    <cellStyle name="20% - Énfasis5 6 3 3" xfId="1105" xr:uid="{00000000-0005-0000-0000-00001E020000}"/>
    <cellStyle name="20% - Énfasis5 6 3 3 2" xfId="1106" xr:uid="{00000000-0005-0000-0000-00001F020000}"/>
    <cellStyle name="20% - Énfasis5 6 3 3 2 2" xfId="4855" xr:uid="{00000000-0005-0000-0000-000020020000}"/>
    <cellStyle name="20% - Énfasis5 6 3 3 3" xfId="4854" xr:uid="{00000000-0005-0000-0000-000021020000}"/>
    <cellStyle name="20% - Énfasis5 6 3 4" xfId="1107" xr:uid="{00000000-0005-0000-0000-000022020000}"/>
    <cellStyle name="20% - Énfasis5 6 3 4 2" xfId="4856" xr:uid="{00000000-0005-0000-0000-000023020000}"/>
    <cellStyle name="20% - Énfasis5 6 3 5" xfId="4849" xr:uid="{00000000-0005-0000-0000-000024020000}"/>
    <cellStyle name="20% - Énfasis5 6 4" xfId="1108" xr:uid="{00000000-0005-0000-0000-000025020000}"/>
    <cellStyle name="20% - Énfasis5 6 4 2" xfId="1109" xr:uid="{00000000-0005-0000-0000-000026020000}"/>
    <cellStyle name="20% - Énfasis5 6 4 2 2" xfId="1110" xr:uid="{00000000-0005-0000-0000-000027020000}"/>
    <cellStyle name="20% - Énfasis5 6 4 2 2 2" xfId="1111" xr:uid="{00000000-0005-0000-0000-000028020000}"/>
    <cellStyle name="20% - Énfasis5 6 4 2 2 2 2" xfId="4860" xr:uid="{00000000-0005-0000-0000-000029020000}"/>
    <cellStyle name="20% - Énfasis5 6 4 2 2 3" xfId="4859" xr:uid="{00000000-0005-0000-0000-00002A020000}"/>
    <cellStyle name="20% - Énfasis5 6 4 2 3" xfId="1112" xr:uid="{00000000-0005-0000-0000-00002B020000}"/>
    <cellStyle name="20% - Énfasis5 6 4 2 3 2" xfId="4861" xr:uid="{00000000-0005-0000-0000-00002C020000}"/>
    <cellStyle name="20% - Énfasis5 6 4 2 4" xfId="4858" xr:uid="{00000000-0005-0000-0000-00002D020000}"/>
    <cellStyle name="20% - Énfasis5 6 4 3" xfId="1113" xr:uid="{00000000-0005-0000-0000-00002E020000}"/>
    <cellStyle name="20% - Énfasis5 6 4 3 2" xfId="1114" xr:uid="{00000000-0005-0000-0000-00002F020000}"/>
    <cellStyle name="20% - Énfasis5 6 4 3 2 2" xfId="4863" xr:uid="{00000000-0005-0000-0000-000030020000}"/>
    <cellStyle name="20% - Énfasis5 6 4 3 3" xfId="4862" xr:uid="{00000000-0005-0000-0000-000031020000}"/>
    <cellStyle name="20% - Énfasis5 6 4 4" xfId="1115" xr:uid="{00000000-0005-0000-0000-000032020000}"/>
    <cellStyle name="20% - Énfasis5 6 4 4 2" xfId="4864" xr:uid="{00000000-0005-0000-0000-000033020000}"/>
    <cellStyle name="20% - Énfasis5 6 4 5" xfId="4857" xr:uid="{00000000-0005-0000-0000-000034020000}"/>
    <cellStyle name="20% - Énfasis5 6 5" xfId="1116" xr:uid="{00000000-0005-0000-0000-000035020000}"/>
    <cellStyle name="20% - Énfasis5 6 5 2" xfId="1117" xr:uid="{00000000-0005-0000-0000-000036020000}"/>
    <cellStyle name="20% - Énfasis5 6 5 2 2" xfId="1118" xr:uid="{00000000-0005-0000-0000-000037020000}"/>
    <cellStyle name="20% - Énfasis5 6 5 2 2 2" xfId="1119" xr:uid="{00000000-0005-0000-0000-000038020000}"/>
    <cellStyle name="20% - Énfasis5 6 5 2 2 2 2" xfId="4868" xr:uid="{00000000-0005-0000-0000-000039020000}"/>
    <cellStyle name="20% - Énfasis5 6 5 2 2 3" xfId="4867" xr:uid="{00000000-0005-0000-0000-00003A020000}"/>
    <cellStyle name="20% - Énfasis5 6 5 2 3" xfId="1120" xr:uid="{00000000-0005-0000-0000-00003B020000}"/>
    <cellStyle name="20% - Énfasis5 6 5 2 3 2" xfId="4869" xr:uid="{00000000-0005-0000-0000-00003C020000}"/>
    <cellStyle name="20% - Énfasis5 6 5 2 4" xfId="4866" xr:uid="{00000000-0005-0000-0000-00003D020000}"/>
    <cellStyle name="20% - Énfasis5 6 5 3" xfId="1121" xr:uid="{00000000-0005-0000-0000-00003E020000}"/>
    <cellStyle name="20% - Énfasis5 6 5 3 2" xfId="1122" xr:uid="{00000000-0005-0000-0000-00003F020000}"/>
    <cellStyle name="20% - Énfasis5 6 5 3 2 2" xfId="4871" xr:uid="{00000000-0005-0000-0000-000040020000}"/>
    <cellStyle name="20% - Énfasis5 6 5 3 3" xfId="4870" xr:uid="{00000000-0005-0000-0000-000041020000}"/>
    <cellStyle name="20% - Énfasis5 6 5 4" xfId="1123" xr:uid="{00000000-0005-0000-0000-000042020000}"/>
    <cellStyle name="20% - Énfasis5 6 5 4 2" xfId="4872" xr:uid="{00000000-0005-0000-0000-000043020000}"/>
    <cellStyle name="20% - Énfasis5 6 5 5" xfId="4865" xr:uid="{00000000-0005-0000-0000-000044020000}"/>
    <cellStyle name="20% - Énfasis5 6 6" xfId="1124" xr:uid="{00000000-0005-0000-0000-000045020000}"/>
    <cellStyle name="20% - Énfasis5 6 6 2" xfId="1125" xr:uid="{00000000-0005-0000-0000-000046020000}"/>
    <cellStyle name="20% - Énfasis5 6 6 2 2" xfId="1126" xr:uid="{00000000-0005-0000-0000-000047020000}"/>
    <cellStyle name="20% - Énfasis5 6 6 2 2 2" xfId="1127" xr:uid="{00000000-0005-0000-0000-000048020000}"/>
    <cellStyle name="20% - Énfasis5 6 6 2 2 2 2" xfId="4876" xr:uid="{00000000-0005-0000-0000-000049020000}"/>
    <cellStyle name="20% - Énfasis5 6 6 2 2 3" xfId="4875" xr:uid="{00000000-0005-0000-0000-00004A020000}"/>
    <cellStyle name="20% - Énfasis5 6 6 2 3" xfId="1128" xr:uid="{00000000-0005-0000-0000-00004B020000}"/>
    <cellStyle name="20% - Énfasis5 6 6 2 3 2" xfId="4877" xr:uid="{00000000-0005-0000-0000-00004C020000}"/>
    <cellStyle name="20% - Énfasis5 6 6 2 4" xfId="4874" xr:uid="{00000000-0005-0000-0000-00004D020000}"/>
    <cellStyle name="20% - Énfasis5 6 6 3" xfId="1129" xr:uid="{00000000-0005-0000-0000-00004E020000}"/>
    <cellStyle name="20% - Énfasis5 6 6 3 2" xfId="1130" xr:uid="{00000000-0005-0000-0000-00004F020000}"/>
    <cellStyle name="20% - Énfasis5 6 6 3 2 2" xfId="4879" xr:uid="{00000000-0005-0000-0000-000050020000}"/>
    <cellStyle name="20% - Énfasis5 6 6 3 3" xfId="4878" xr:uid="{00000000-0005-0000-0000-000051020000}"/>
    <cellStyle name="20% - Énfasis5 6 6 4" xfId="1131" xr:uid="{00000000-0005-0000-0000-000052020000}"/>
    <cellStyle name="20% - Énfasis5 6 6 4 2" xfId="4880" xr:uid="{00000000-0005-0000-0000-000053020000}"/>
    <cellStyle name="20% - Énfasis5 6 6 5" xfId="4873" xr:uid="{00000000-0005-0000-0000-000054020000}"/>
    <cellStyle name="20% - Énfasis5 6 7" xfId="1132" xr:uid="{00000000-0005-0000-0000-000055020000}"/>
    <cellStyle name="20% - Énfasis5 6 7 2" xfId="1133" xr:uid="{00000000-0005-0000-0000-000056020000}"/>
    <cellStyle name="20% - Énfasis5 6 7 2 2" xfId="1134" xr:uid="{00000000-0005-0000-0000-000057020000}"/>
    <cellStyle name="20% - Énfasis5 6 7 2 2 2" xfId="1135" xr:uid="{00000000-0005-0000-0000-000058020000}"/>
    <cellStyle name="20% - Énfasis5 6 7 2 2 2 2" xfId="4884" xr:uid="{00000000-0005-0000-0000-000059020000}"/>
    <cellStyle name="20% - Énfasis5 6 7 2 2 3" xfId="4883" xr:uid="{00000000-0005-0000-0000-00005A020000}"/>
    <cellStyle name="20% - Énfasis5 6 7 2 3" xfId="1136" xr:uid="{00000000-0005-0000-0000-00005B020000}"/>
    <cellStyle name="20% - Énfasis5 6 7 2 3 2" xfId="4885" xr:uid="{00000000-0005-0000-0000-00005C020000}"/>
    <cellStyle name="20% - Énfasis5 6 7 2 4" xfId="4882" xr:uid="{00000000-0005-0000-0000-00005D020000}"/>
    <cellStyle name="20% - Énfasis5 6 7 3" xfId="1137" xr:uid="{00000000-0005-0000-0000-00005E020000}"/>
    <cellStyle name="20% - Énfasis5 6 7 3 2" xfId="1138" xr:uid="{00000000-0005-0000-0000-00005F020000}"/>
    <cellStyle name="20% - Énfasis5 6 7 3 2 2" xfId="4887" xr:uid="{00000000-0005-0000-0000-000060020000}"/>
    <cellStyle name="20% - Énfasis5 6 7 3 3" xfId="4886" xr:uid="{00000000-0005-0000-0000-000061020000}"/>
    <cellStyle name="20% - Énfasis5 6 7 4" xfId="1139" xr:uid="{00000000-0005-0000-0000-000062020000}"/>
    <cellStyle name="20% - Énfasis5 6 7 4 2" xfId="4888" xr:uid="{00000000-0005-0000-0000-000063020000}"/>
    <cellStyle name="20% - Énfasis5 6 7 5" xfId="4881" xr:uid="{00000000-0005-0000-0000-000064020000}"/>
    <cellStyle name="20% - Énfasis5 6 8" xfId="1140" xr:uid="{00000000-0005-0000-0000-000065020000}"/>
    <cellStyle name="20% - Énfasis5 6 8 2" xfId="1141" xr:uid="{00000000-0005-0000-0000-000066020000}"/>
    <cellStyle name="20% - Énfasis5 6 8 2 2" xfId="1142" xr:uid="{00000000-0005-0000-0000-000067020000}"/>
    <cellStyle name="20% - Énfasis5 6 8 2 2 2" xfId="4891" xr:uid="{00000000-0005-0000-0000-000068020000}"/>
    <cellStyle name="20% - Énfasis5 6 8 2 3" xfId="4890" xr:uid="{00000000-0005-0000-0000-000069020000}"/>
    <cellStyle name="20% - Énfasis5 6 8 3" xfId="1143" xr:uid="{00000000-0005-0000-0000-00006A020000}"/>
    <cellStyle name="20% - Énfasis5 6 8 3 2" xfId="4892" xr:uid="{00000000-0005-0000-0000-00006B020000}"/>
    <cellStyle name="20% - Énfasis5 6 8 4" xfId="4889" xr:uid="{00000000-0005-0000-0000-00006C020000}"/>
    <cellStyle name="20% - Énfasis5 6 9" xfId="1144" xr:uid="{00000000-0005-0000-0000-00006D020000}"/>
    <cellStyle name="20% - Énfasis5 6 9 2" xfId="1145" xr:uid="{00000000-0005-0000-0000-00006E020000}"/>
    <cellStyle name="20% - Énfasis5 6 9 2 2" xfId="4894" xr:uid="{00000000-0005-0000-0000-00006F020000}"/>
    <cellStyle name="20% - Énfasis5 6 9 3" xfId="4893" xr:uid="{00000000-0005-0000-0000-000070020000}"/>
    <cellStyle name="20% - Énfasis6" xfId="6" builtinId="50" customBuiltin="1"/>
    <cellStyle name="20% - Énfasis6 2" xfId="104" xr:uid="{00000000-0005-0000-0000-000072020000}"/>
    <cellStyle name="20% - Énfasis6 2 2" xfId="105" xr:uid="{00000000-0005-0000-0000-000073020000}"/>
    <cellStyle name="20% - Énfasis6 2 2 2" xfId="106" xr:uid="{00000000-0005-0000-0000-000074020000}"/>
    <cellStyle name="20% - Énfasis6 2 2 2 2" xfId="1146" xr:uid="{00000000-0005-0000-0000-000075020000}"/>
    <cellStyle name="20% - Énfasis6 2 2 2 2 2" xfId="1147" xr:uid="{00000000-0005-0000-0000-000076020000}"/>
    <cellStyle name="20% - Énfasis6 2 2 2 3" xfId="1148" xr:uid="{00000000-0005-0000-0000-000077020000}"/>
    <cellStyle name="20% - Énfasis6 2 2 2 4" xfId="3844" xr:uid="{00000000-0005-0000-0000-000078020000}"/>
    <cellStyle name="20% - Énfasis6 2 2 3" xfId="1149" xr:uid="{00000000-0005-0000-0000-000079020000}"/>
    <cellStyle name="20% - Énfasis6 2 2 3 2" xfId="1150" xr:uid="{00000000-0005-0000-0000-00007A020000}"/>
    <cellStyle name="20% - Énfasis6 2 2 4" xfId="1151" xr:uid="{00000000-0005-0000-0000-00007B020000}"/>
    <cellStyle name="20% - Énfasis6 2 2 5" xfId="3843" xr:uid="{00000000-0005-0000-0000-00007C020000}"/>
    <cellStyle name="20% - Énfasis6 2 2_ARTURO SSMC110113xls" xfId="1152" xr:uid="{00000000-0005-0000-0000-00007D020000}"/>
    <cellStyle name="20% - Énfasis6 2 3" xfId="107" xr:uid="{00000000-0005-0000-0000-00007E020000}"/>
    <cellStyle name="20% - Énfasis6 2 3 2" xfId="108" xr:uid="{00000000-0005-0000-0000-00007F020000}"/>
    <cellStyle name="20% - Énfasis6 2 3 2 2" xfId="1153" xr:uid="{00000000-0005-0000-0000-000080020000}"/>
    <cellStyle name="20% - Énfasis6 2 3 2 2 2" xfId="1154" xr:uid="{00000000-0005-0000-0000-000081020000}"/>
    <cellStyle name="20% - Énfasis6 2 3 2 3" xfId="1155" xr:uid="{00000000-0005-0000-0000-000082020000}"/>
    <cellStyle name="20% - Énfasis6 2 3 2 4" xfId="3846" xr:uid="{00000000-0005-0000-0000-000083020000}"/>
    <cellStyle name="20% - Énfasis6 2 3 3" xfId="1156" xr:uid="{00000000-0005-0000-0000-000084020000}"/>
    <cellStyle name="20% - Énfasis6 2 3 3 2" xfId="1157" xr:uid="{00000000-0005-0000-0000-000085020000}"/>
    <cellStyle name="20% - Énfasis6 2 3 4" xfId="1158" xr:uid="{00000000-0005-0000-0000-000086020000}"/>
    <cellStyle name="20% - Énfasis6 2 3 5" xfId="3845" xr:uid="{00000000-0005-0000-0000-000087020000}"/>
    <cellStyle name="20% - Énfasis6 2 3_ARTURO SSMC110113xls" xfId="1159" xr:uid="{00000000-0005-0000-0000-000088020000}"/>
    <cellStyle name="20% - Énfasis6 2 4" xfId="109" xr:uid="{00000000-0005-0000-0000-000089020000}"/>
    <cellStyle name="20% - Énfasis6 2 4 2" xfId="1160" xr:uid="{00000000-0005-0000-0000-00008A020000}"/>
    <cellStyle name="20% - Énfasis6 2 4 2 2" xfId="1161" xr:uid="{00000000-0005-0000-0000-00008B020000}"/>
    <cellStyle name="20% - Énfasis6 2 4 3" xfId="1162" xr:uid="{00000000-0005-0000-0000-00008C020000}"/>
    <cellStyle name="20% - Énfasis6 2 4 4" xfId="3847" xr:uid="{00000000-0005-0000-0000-00008D020000}"/>
    <cellStyle name="20% - Énfasis6 2 5" xfId="1163" xr:uid="{00000000-0005-0000-0000-00008E020000}"/>
    <cellStyle name="20% - Énfasis6 2 5 2" xfId="1164" xr:uid="{00000000-0005-0000-0000-00008F020000}"/>
    <cellStyle name="20% - Énfasis6 2 6" xfId="1165" xr:uid="{00000000-0005-0000-0000-000090020000}"/>
    <cellStyle name="20% - Énfasis6 2 7" xfId="3842" xr:uid="{00000000-0005-0000-0000-000091020000}"/>
    <cellStyle name="20% - Énfasis6 2_ARTURO SSMC110113xls" xfId="1166" xr:uid="{00000000-0005-0000-0000-000092020000}"/>
    <cellStyle name="20% - Énfasis6 3" xfId="230" xr:uid="{00000000-0005-0000-0000-000093020000}"/>
    <cellStyle name="40% - Énfasis1" xfId="7" builtinId="31" customBuiltin="1"/>
    <cellStyle name="40% - Énfasis1 2" xfId="110" xr:uid="{00000000-0005-0000-0000-000095020000}"/>
    <cellStyle name="40% - Énfasis1 2 2" xfId="111" xr:uid="{00000000-0005-0000-0000-000096020000}"/>
    <cellStyle name="40% - Énfasis1 2 2 2" xfId="112" xr:uid="{00000000-0005-0000-0000-000097020000}"/>
    <cellStyle name="40% - Énfasis1 2 2 2 2" xfId="1167" xr:uid="{00000000-0005-0000-0000-000098020000}"/>
    <cellStyle name="40% - Énfasis1 2 2 2 2 2" xfId="1168" xr:uid="{00000000-0005-0000-0000-000099020000}"/>
    <cellStyle name="40% - Énfasis1 2 2 2 3" xfId="1169" xr:uid="{00000000-0005-0000-0000-00009A020000}"/>
    <cellStyle name="40% - Énfasis1 2 2 2 4" xfId="3850" xr:uid="{00000000-0005-0000-0000-00009B020000}"/>
    <cellStyle name="40% - Énfasis1 2 2 3" xfId="1170" xr:uid="{00000000-0005-0000-0000-00009C020000}"/>
    <cellStyle name="40% - Énfasis1 2 2 3 2" xfId="1171" xr:uid="{00000000-0005-0000-0000-00009D020000}"/>
    <cellStyle name="40% - Énfasis1 2 2 4" xfId="1172" xr:uid="{00000000-0005-0000-0000-00009E020000}"/>
    <cellStyle name="40% - Énfasis1 2 2 5" xfId="3849" xr:uid="{00000000-0005-0000-0000-00009F020000}"/>
    <cellStyle name="40% - Énfasis1 2 2_ARTURO SSMC110113xls" xfId="1173" xr:uid="{00000000-0005-0000-0000-0000A0020000}"/>
    <cellStyle name="40% - Énfasis1 2 3" xfId="113" xr:uid="{00000000-0005-0000-0000-0000A1020000}"/>
    <cellStyle name="40% - Énfasis1 2 3 2" xfId="114" xr:uid="{00000000-0005-0000-0000-0000A2020000}"/>
    <cellStyle name="40% - Énfasis1 2 3 2 2" xfId="1174" xr:uid="{00000000-0005-0000-0000-0000A3020000}"/>
    <cellStyle name="40% - Énfasis1 2 3 2 2 2" xfId="1175" xr:uid="{00000000-0005-0000-0000-0000A4020000}"/>
    <cellStyle name="40% - Énfasis1 2 3 2 3" xfId="1176" xr:uid="{00000000-0005-0000-0000-0000A5020000}"/>
    <cellStyle name="40% - Énfasis1 2 3 2 4" xfId="3852" xr:uid="{00000000-0005-0000-0000-0000A6020000}"/>
    <cellStyle name="40% - Énfasis1 2 3 3" xfId="1177" xr:uid="{00000000-0005-0000-0000-0000A7020000}"/>
    <cellStyle name="40% - Énfasis1 2 3 3 2" xfId="1178" xr:uid="{00000000-0005-0000-0000-0000A8020000}"/>
    <cellStyle name="40% - Énfasis1 2 3 4" xfId="1179" xr:uid="{00000000-0005-0000-0000-0000A9020000}"/>
    <cellStyle name="40% - Énfasis1 2 3 5" xfId="3851" xr:uid="{00000000-0005-0000-0000-0000AA020000}"/>
    <cellStyle name="40% - Énfasis1 2 3_ARTURO SSMC110113xls" xfId="1180" xr:uid="{00000000-0005-0000-0000-0000AB020000}"/>
    <cellStyle name="40% - Énfasis1 2 4" xfId="115" xr:uid="{00000000-0005-0000-0000-0000AC020000}"/>
    <cellStyle name="40% - Énfasis1 2 4 2" xfId="1181" xr:uid="{00000000-0005-0000-0000-0000AD020000}"/>
    <cellStyle name="40% - Énfasis1 2 4 2 2" xfId="1182" xr:uid="{00000000-0005-0000-0000-0000AE020000}"/>
    <cellStyle name="40% - Énfasis1 2 4 3" xfId="1183" xr:uid="{00000000-0005-0000-0000-0000AF020000}"/>
    <cellStyle name="40% - Énfasis1 2 4 4" xfId="3853" xr:uid="{00000000-0005-0000-0000-0000B0020000}"/>
    <cellStyle name="40% - Énfasis1 2 5" xfId="1184" xr:uid="{00000000-0005-0000-0000-0000B1020000}"/>
    <cellStyle name="40% - Énfasis1 2 5 2" xfId="1185" xr:uid="{00000000-0005-0000-0000-0000B2020000}"/>
    <cellStyle name="40% - Énfasis1 2 6" xfId="1186" xr:uid="{00000000-0005-0000-0000-0000B3020000}"/>
    <cellStyle name="40% - Énfasis1 2 7" xfId="3848" xr:uid="{00000000-0005-0000-0000-0000B4020000}"/>
    <cellStyle name="40% - Énfasis1 2_ARTURO SSMC110113xls" xfId="1187" xr:uid="{00000000-0005-0000-0000-0000B5020000}"/>
    <cellStyle name="40% - Énfasis1 3" xfId="231" xr:uid="{00000000-0005-0000-0000-0000B6020000}"/>
    <cellStyle name="40% - Énfasis2" xfId="8" builtinId="35" customBuiltin="1"/>
    <cellStyle name="40% - Énfasis2 2" xfId="116" xr:uid="{00000000-0005-0000-0000-0000B8020000}"/>
    <cellStyle name="40% - Énfasis2 2 2" xfId="117" xr:uid="{00000000-0005-0000-0000-0000B9020000}"/>
    <cellStyle name="40% - Énfasis2 2 2 2" xfId="118" xr:uid="{00000000-0005-0000-0000-0000BA020000}"/>
    <cellStyle name="40% - Énfasis2 2 2 2 2" xfId="1188" xr:uid="{00000000-0005-0000-0000-0000BB020000}"/>
    <cellStyle name="40% - Énfasis2 2 2 2 2 2" xfId="1189" xr:uid="{00000000-0005-0000-0000-0000BC020000}"/>
    <cellStyle name="40% - Énfasis2 2 2 2 3" xfId="1190" xr:uid="{00000000-0005-0000-0000-0000BD020000}"/>
    <cellStyle name="40% - Énfasis2 2 2 2 4" xfId="3856" xr:uid="{00000000-0005-0000-0000-0000BE020000}"/>
    <cellStyle name="40% - Énfasis2 2 2 3" xfId="1191" xr:uid="{00000000-0005-0000-0000-0000BF020000}"/>
    <cellStyle name="40% - Énfasis2 2 2 3 2" xfId="1192" xr:uid="{00000000-0005-0000-0000-0000C0020000}"/>
    <cellStyle name="40% - Énfasis2 2 2 4" xfId="1193" xr:uid="{00000000-0005-0000-0000-0000C1020000}"/>
    <cellStyle name="40% - Énfasis2 2 2 5" xfId="3855" xr:uid="{00000000-0005-0000-0000-0000C2020000}"/>
    <cellStyle name="40% - Énfasis2 2 2_ARTURO SSMC110113xls" xfId="1194" xr:uid="{00000000-0005-0000-0000-0000C3020000}"/>
    <cellStyle name="40% - Énfasis2 2 3" xfId="119" xr:uid="{00000000-0005-0000-0000-0000C4020000}"/>
    <cellStyle name="40% - Énfasis2 2 3 2" xfId="120" xr:uid="{00000000-0005-0000-0000-0000C5020000}"/>
    <cellStyle name="40% - Énfasis2 2 3 2 2" xfId="1195" xr:uid="{00000000-0005-0000-0000-0000C6020000}"/>
    <cellStyle name="40% - Énfasis2 2 3 2 2 2" xfId="1196" xr:uid="{00000000-0005-0000-0000-0000C7020000}"/>
    <cellStyle name="40% - Énfasis2 2 3 2 3" xfId="1197" xr:uid="{00000000-0005-0000-0000-0000C8020000}"/>
    <cellStyle name="40% - Énfasis2 2 3 2 4" xfId="3858" xr:uid="{00000000-0005-0000-0000-0000C9020000}"/>
    <cellStyle name="40% - Énfasis2 2 3 3" xfId="1198" xr:uid="{00000000-0005-0000-0000-0000CA020000}"/>
    <cellStyle name="40% - Énfasis2 2 3 3 2" xfId="1199" xr:uid="{00000000-0005-0000-0000-0000CB020000}"/>
    <cellStyle name="40% - Énfasis2 2 3 4" xfId="1200" xr:uid="{00000000-0005-0000-0000-0000CC020000}"/>
    <cellStyle name="40% - Énfasis2 2 3 5" xfId="3857" xr:uid="{00000000-0005-0000-0000-0000CD020000}"/>
    <cellStyle name="40% - Énfasis2 2 3_ARTURO SSMC110113xls" xfId="1201" xr:uid="{00000000-0005-0000-0000-0000CE020000}"/>
    <cellStyle name="40% - Énfasis2 2 4" xfId="121" xr:uid="{00000000-0005-0000-0000-0000CF020000}"/>
    <cellStyle name="40% - Énfasis2 2 4 2" xfId="1202" xr:uid="{00000000-0005-0000-0000-0000D0020000}"/>
    <cellStyle name="40% - Énfasis2 2 4 2 2" xfId="1203" xr:uid="{00000000-0005-0000-0000-0000D1020000}"/>
    <cellStyle name="40% - Énfasis2 2 4 3" xfId="1204" xr:uid="{00000000-0005-0000-0000-0000D2020000}"/>
    <cellStyle name="40% - Énfasis2 2 4 4" xfId="3859" xr:uid="{00000000-0005-0000-0000-0000D3020000}"/>
    <cellStyle name="40% - Énfasis2 2 5" xfId="1205" xr:uid="{00000000-0005-0000-0000-0000D4020000}"/>
    <cellStyle name="40% - Énfasis2 2 5 2" xfId="1206" xr:uid="{00000000-0005-0000-0000-0000D5020000}"/>
    <cellStyle name="40% - Énfasis2 2 6" xfId="1207" xr:uid="{00000000-0005-0000-0000-0000D6020000}"/>
    <cellStyle name="40% - Énfasis2 2 7" xfId="3854" xr:uid="{00000000-0005-0000-0000-0000D7020000}"/>
    <cellStyle name="40% - Énfasis2 2_ARTURO SSMC110113xls" xfId="1208" xr:uid="{00000000-0005-0000-0000-0000D8020000}"/>
    <cellStyle name="40% - Énfasis2 3" xfId="232" xr:uid="{00000000-0005-0000-0000-0000D9020000}"/>
    <cellStyle name="40% - Énfasis3" xfId="9" builtinId="39" customBuiltin="1"/>
    <cellStyle name="40% - Énfasis3 2" xfId="122" xr:uid="{00000000-0005-0000-0000-0000DB020000}"/>
    <cellStyle name="40% - Énfasis3 2 2" xfId="123" xr:uid="{00000000-0005-0000-0000-0000DC020000}"/>
    <cellStyle name="40% - Énfasis3 2 2 2" xfId="124" xr:uid="{00000000-0005-0000-0000-0000DD020000}"/>
    <cellStyle name="40% - Énfasis3 2 2 2 2" xfId="1209" xr:uid="{00000000-0005-0000-0000-0000DE020000}"/>
    <cellStyle name="40% - Énfasis3 2 2 2 2 2" xfId="1210" xr:uid="{00000000-0005-0000-0000-0000DF020000}"/>
    <cellStyle name="40% - Énfasis3 2 2 2 3" xfId="1211" xr:uid="{00000000-0005-0000-0000-0000E0020000}"/>
    <cellStyle name="40% - Énfasis3 2 2 2 4" xfId="3862" xr:uid="{00000000-0005-0000-0000-0000E1020000}"/>
    <cellStyle name="40% - Énfasis3 2 2 3" xfId="1212" xr:uid="{00000000-0005-0000-0000-0000E2020000}"/>
    <cellStyle name="40% - Énfasis3 2 2 3 2" xfId="1213" xr:uid="{00000000-0005-0000-0000-0000E3020000}"/>
    <cellStyle name="40% - Énfasis3 2 2 4" xfId="1214" xr:uid="{00000000-0005-0000-0000-0000E4020000}"/>
    <cellStyle name="40% - Énfasis3 2 2 5" xfId="3861" xr:uid="{00000000-0005-0000-0000-0000E5020000}"/>
    <cellStyle name="40% - Énfasis3 2 2_ARTURO SSMC110113xls" xfId="1215" xr:uid="{00000000-0005-0000-0000-0000E6020000}"/>
    <cellStyle name="40% - Énfasis3 2 3" xfId="125" xr:uid="{00000000-0005-0000-0000-0000E7020000}"/>
    <cellStyle name="40% - Énfasis3 2 3 2" xfId="126" xr:uid="{00000000-0005-0000-0000-0000E8020000}"/>
    <cellStyle name="40% - Énfasis3 2 3 2 2" xfId="1216" xr:uid="{00000000-0005-0000-0000-0000E9020000}"/>
    <cellStyle name="40% - Énfasis3 2 3 2 2 2" xfId="1217" xr:uid="{00000000-0005-0000-0000-0000EA020000}"/>
    <cellStyle name="40% - Énfasis3 2 3 2 3" xfId="1218" xr:uid="{00000000-0005-0000-0000-0000EB020000}"/>
    <cellStyle name="40% - Énfasis3 2 3 2 4" xfId="3864" xr:uid="{00000000-0005-0000-0000-0000EC020000}"/>
    <cellStyle name="40% - Énfasis3 2 3 3" xfId="1219" xr:uid="{00000000-0005-0000-0000-0000ED020000}"/>
    <cellStyle name="40% - Énfasis3 2 3 3 2" xfId="1220" xr:uid="{00000000-0005-0000-0000-0000EE020000}"/>
    <cellStyle name="40% - Énfasis3 2 3 4" xfId="1221" xr:uid="{00000000-0005-0000-0000-0000EF020000}"/>
    <cellStyle name="40% - Énfasis3 2 3 5" xfId="3863" xr:uid="{00000000-0005-0000-0000-0000F0020000}"/>
    <cellStyle name="40% - Énfasis3 2 3_ARTURO SSMC110113xls" xfId="1222" xr:uid="{00000000-0005-0000-0000-0000F1020000}"/>
    <cellStyle name="40% - Énfasis3 2 4" xfId="127" xr:uid="{00000000-0005-0000-0000-0000F2020000}"/>
    <cellStyle name="40% - Énfasis3 2 4 2" xfId="1223" xr:uid="{00000000-0005-0000-0000-0000F3020000}"/>
    <cellStyle name="40% - Énfasis3 2 4 2 2" xfId="1224" xr:uid="{00000000-0005-0000-0000-0000F4020000}"/>
    <cellStyle name="40% - Énfasis3 2 4 3" xfId="1225" xr:uid="{00000000-0005-0000-0000-0000F5020000}"/>
    <cellStyle name="40% - Énfasis3 2 4 4" xfId="3865" xr:uid="{00000000-0005-0000-0000-0000F6020000}"/>
    <cellStyle name="40% - Énfasis3 2 5" xfId="1226" xr:uid="{00000000-0005-0000-0000-0000F7020000}"/>
    <cellStyle name="40% - Énfasis3 2 5 2" xfId="1227" xr:uid="{00000000-0005-0000-0000-0000F8020000}"/>
    <cellStyle name="40% - Énfasis3 2 6" xfId="1228" xr:uid="{00000000-0005-0000-0000-0000F9020000}"/>
    <cellStyle name="40% - Énfasis3 2 7" xfId="3860" xr:uid="{00000000-0005-0000-0000-0000FA020000}"/>
    <cellStyle name="40% - Énfasis3 2_ARTURO SSMC110113xls" xfId="1229" xr:uid="{00000000-0005-0000-0000-0000FB020000}"/>
    <cellStyle name="40% - Énfasis3 3" xfId="233" xr:uid="{00000000-0005-0000-0000-0000FC020000}"/>
    <cellStyle name="40% - Énfasis4" xfId="10" builtinId="43" customBuiltin="1"/>
    <cellStyle name="40% - Énfasis4 2" xfId="128" xr:uid="{00000000-0005-0000-0000-0000FE020000}"/>
    <cellStyle name="40% - Énfasis4 2 2" xfId="129" xr:uid="{00000000-0005-0000-0000-0000FF020000}"/>
    <cellStyle name="40% - Énfasis4 2 2 2" xfId="130" xr:uid="{00000000-0005-0000-0000-000000030000}"/>
    <cellStyle name="40% - Énfasis4 2 2 2 2" xfId="1230" xr:uid="{00000000-0005-0000-0000-000001030000}"/>
    <cellStyle name="40% - Énfasis4 2 2 2 2 2" xfId="1231" xr:uid="{00000000-0005-0000-0000-000002030000}"/>
    <cellStyle name="40% - Énfasis4 2 2 2 3" xfId="1232" xr:uid="{00000000-0005-0000-0000-000003030000}"/>
    <cellStyle name="40% - Énfasis4 2 2 2 4" xfId="3868" xr:uid="{00000000-0005-0000-0000-000004030000}"/>
    <cellStyle name="40% - Énfasis4 2 2 3" xfId="1233" xr:uid="{00000000-0005-0000-0000-000005030000}"/>
    <cellStyle name="40% - Énfasis4 2 2 3 2" xfId="1234" xr:uid="{00000000-0005-0000-0000-000006030000}"/>
    <cellStyle name="40% - Énfasis4 2 2 4" xfId="1235" xr:uid="{00000000-0005-0000-0000-000007030000}"/>
    <cellStyle name="40% - Énfasis4 2 2 5" xfId="3867" xr:uid="{00000000-0005-0000-0000-000008030000}"/>
    <cellStyle name="40% - Énfasis4 2 2_ARTURO SSMC110113xls" xfId="1236" xr:uid="{00000000-0005-0000-0000-000009030000}"/>
    <cellStyle name="40% - Énfasis4 2 3" xfId="131" xr:uid="{00000000-0005-0000-0000-00000A030000}"/>
    <cellStyle name="40% - Énfasis4 2 3 2" xfId="132" xr:uid="{00000000-0005-0000-0000-00000B030000}"/>
    <cellStyle name="40% - Énfasis4 2 3 2 2" xfId="1237" xr:uid="{00000000-0005-0000-0000-00000C030000}"/>
    <cellStyle name="40% - Énfasis4 2 3 2 2 2" xfId="1238" xr:uid="{00000000-0005-0000-0000-00000D030000}"/>
    <cellStyle name="40% - Énfasis4 2 3 2 3" xfId="1239" xr:uid="{00000000-0005-0000-0000-00000E030000}"/>
    <cellStyle name="40% - Énfasis4 2 3 2 4" xfId="3870" xr:uid="{00000000-0005-0000-0000-00000F030000}"/>
    <cellStyle name="40% - Énfasis4 2 3 3" xfId="1240" xr:uid="{00000000-0005-0000-0000-000010030000}"/>
    <cellStyle name="40% - Énfasis4 2 3 3 2" xfId="1241" xr:uid="{00000000-0005-0000-0000-000011030000}"/>
    <cellStyle name="40% - Énfasis4 2 3 4" xfId="1242" xr:uid="{00000000-0005-0000-0000-000012030000}"/>
    <cellStyle name="40% - Énfasis4 2 3 5" xfId="3869" xr:uid="{00000000-0005-0000-0000-000013030000}"/>
    <cellStyle name="40% - Énfasis4 2 3_ARTURO SSMC110113xls" xfId="1243" xr:uid="{00000000-0005-0000-0000-000014030000}"/>
    <cellStyle name="40% - Énfasis4 2 4" xfId="133" xr:uid="{00000000-0005-0000-0000-000015030000}"/>
    <cellStyle name="40% - Énfasis4 2 4 2" xfId="1244" xr:uid="{00000000-0005-0000-0000-000016030000}"/>
    <cellStyle name="40% - Énfasis4 2 4 2 2" xfId="1245" xr:uid="{00000000-0005-0000-0000-000017030000}"/>
    <cellStyle name="40% - Énfasis4 2 4 3" xfId="1246" xr:uid="{00000000-0005-0000-0000-000018030000}"/>
    <cellStyle name="40% - Énfasis4 2 4 4" xfId="3871" xr:uid="{00000000-0005-0000-0000-000019030000}"/>
    <cellStyle name="40% - Énfasis4 2 5" xfId="1247" xr:uid="{00000000-0005-0000-0000-00001A030000}"/>
    <cellStyle name="40% - Énfasis4 2 5 2" xfId="1248" xr:uid="{00000000-0005-0000-0000-00001B030000}"/>
    <cellStyle name="40% - Énfasis4 2 6" xfId="1249" xr:uid="{00000000-0005-0000-0000-00001C030000}"/>
    <cellStyle name="40% - Énfasis4 2 7" xfId="3866" xr:uid="{00000000-0005-0000-0000-00001D030000}"/>
    <cellStyle name="40% - Énfasis4 2_ARTURO SSMC110113xls" xfId="1250" xr:uid="{00000000-0005-0000-0000-00001E030000}"/>
    <cellStyle name="40% - Énfasis4 3" xfId="234" xr:uid="{00000000-0005-0000-0000-00001F030000}"/>
    <cellStyle name="40% - Énfasis5" xfId="11" builtinId="47" customBuiltin="1"/>
    <cellStyle name="40% - Énfasis5 2" xfId="134" xr:uid="{00000000-0005-0000-0000-000021030000}"/>
    <cellStyle name="40% - Énfasis5 2 2" xfId="135" xr:uid="{00000000-0005-0000-0000-000022030000}"/>
    <cellStyle name="40% - Énfasis5 2 2 2" xfId="136" xr:uid="{00000000-0005-0000-0000-000023030000}"/>
    <cellStyle name="40% - Énfasis5 2 2 2 2" xfId="1251" xr:uid="{00000000-0005-0000-0000-000024030000}"/>
    <cellStyle name="40% - Énfasis5 2 2 2 2 2" xfId="1252" xr:uid="{00000000-0005-0000-0000-000025030000}"/>
    <cellStyle name="40% - Énfasis5 2 2 2 3" xfId="1253" xr:uid="{00000000-0005-0000-0000-000026030000}"/>
    <cellStyle name="40% - Énfasis5 2 2 2 4" xfId="3874" xr:uid="{00000000-0005-0000-0000-000027030000}"/>
    <cellStyle name="40% - Énfasis5 2 2 3" xfId="1254" xr:uid="{00000000-0005-0000-0000-000028030000}"/>
    <cellStyle name="40% - Énfasis5 2 2 3 2" xfId="1255" xr:uid="{00000000-0005-0000-0000-000029030000}"/>
    <cellStyle name="40% - Énfasis5 2 2 4" xfId="1256" xr:uid="{00000000-0005-0000-0000-00002A030000}"/>
    <cellStyle name="40% - Énfasis5 2 2 5" xfId="3873" xr:uid="{00000000-0005-0000-0000-00002B030000}"/>
    <cellStyle name="40% - Énfasis5 2 2_ARTURO SSMC110113xls" xfId="1257" xr:uid="{00000000-0005-0000-0000-00002C030000}"/>
    <cellStyle name="40% - Énfasis5 2 3" xfId="137" xr:uid="{00000000-0005-0000-0000-00002D030000}"/>
    <cellStyle name="40% - Énfasis5 2 3 2" xfId="138" xr:uid="{00000000-0005-0000-0000-00002E030000}"/>
    <cellStyle name="40% - Énfasis5 2 3 2 2" xfId="1258" xr:uid="{00000000-0005-0000-0000-00002F030000}"/>
    <cellStyle name="40% - Énfasis5 2 3 2 2 2" xfId="1259" xr:uid="{00000000-0005-0000-0000-000030030000}"/>
    <cellStyle name="40% - Énfasis5 2 3 2 3" xfId="1260" xr:uid="{00000000-0005-0000-0000-000031030000}"/>
    <cellStyle name="40% - Énfasis5 2 3 2 4" xfId="3876" xr:uid="{00000000-0005-0000-0000-000032030000}"/>
    <cellStyle name="40% - Énfasis5 2 3 3" xfId="1261" xr:uid="{00000000-0005-0000-0000-000033030000}"/>
    <cellStyle name="40% - Énfasis5 2 3 3 2" xfId="1262" xr:uid="{00000000-0005-0000-0000-000034030000}"/>
    <cellStyle name="40% - Énfasis5 2 3 4" xfId="1263" xr:uid="{00000000-0005-0000-0000-000035030000}"/>
    <cellStyle name="40% - Énfasis5 2 3 5" xfId="3875" xr:uid="{00000000-0005-0000-0000-000036030000}"/>
    <cellStyle name="40% - Énfasis5 2 3_ARTURO SSMC110113xls" xfId="1264" xr:uid="{00000000-0005-0000-0000-000037030000}"/>
    <cellStyle name="40% - Énfasis5 2 4" xfId="139" xr:uid="{00000000-0005-0000-0000-000038030000}"/>
    <cellStyle name="40% - Énfasis5 2 4 2" xfId="1265" xr:uid="{00000000-0005-0000-0000-000039030000}"/>
    <cellStyle name="40% - Énfasis5 2 4 2 2" xfId="1266" xr:uid="{00000000-0005-0000-0000-00003A030000}"/>
    <cellStyle name="40% - Énfasis5 2 4 3" xfId="1267" xr:uid="{00000000-0005-0000-0000-00003B030000}"/>
    <cellStyle name="40% - Énfasis5 2 4 4" xfId="3877" xr:uid="{00000000-0005-0000-0000-00003C030000}"/>
    <cellStyle name="40% - Énfasis5 2 5" xfId="1268" xr:uid="{00000000-0005-0000-0000-00003D030000}"/>
    <cellStyle name="40% - Énfasis5 2 5 2" xfId="1269" xr:uid="{00000000-0005-0000-0000-00003E030000}"/>
    <cellStyle name="40% - Énfasis5 2 6" xfId="1270" xr:uid="{00000000-0005-0000-0000-00003F030000}"/>
    <cellStyle name="40% - Énfasis5 2 7" xfId="3872" xr:uid="{00000000-0005-0000-0000-000040030000}"/>
    <cellStyle name="40% - Énfasis5 2_ARTURO SSMC110113xls" xfId="1271" xr:uid="{00000000-0005-0000-0000-000041030000}"/>
    <cellStyle name="40% - Énfasis5 3" xfId="235" xr:uid="{00000000-0005-0000-0000-000042030000}"/>
    <cellStyle name="40% - Énfasis6" xfId="12" builtinId="51" customBuiltin="1"/>
    <cellStyle name="40% - Énfasis6 2" xfId="140" xr:uid="{00000000-0005-0000-0000-000044030000}"/>
    <cellStyle name="40% - Énfasis6 2 2" xfId="141" xr:uid="{00000000-0005-0000-0000-000045030000}"/>
    <cellStyle name="40% - Énfasis6 2 2 2" xfId="142" xr:uid="{00000000-0005-0000-0000-000046030000}"/>
    <cellStyle name="40% - Énfasis6 2 2 2 2" xfId="1272" xr:uid="{00000000-0005-0000-0000-000047030000}"/>
    <cellStyle name="40% - Énfasis6 2 2 2 2 2" xfId="1273" xr:uid="{00000000-0005-0000-0000-000048030000}"/>
    <cellStyle name="40% - Énfasis6 2 2 2 3" xfId="1274" xr:uid="{00000000-0005-0000-0000-000049030000}"/>
    <cellStyle name="40% - Énfasis6 2 2 2 4" xfId="3880" xr:uid="{00000000-0005-0000-0000-00004A030000}"/>
    <cellStyle name="40% - Énfasis6 2 2 3" xfId="1275" xr:uid="{00000000-0005-0000-0000-00004B030000}"/>
    <cellStyle name="40% - Énfasis6 2 2 3 2" xfId="1276" xr:uid="{00000000-0005-0000-0000-00004C030000}"/>
    <cellStyle name="40% - Énfasis6 2 2 4" xfId="1277" xr:uid="{00000000-0005-0000-0000-00004D030000}"/>
    <cellStyle name="40% - Énfasis6 2 2 5" xfId="3879" xr:uid="{00000000-0005-0000-0000-00004E030000}"/>
    <cellStyle name="40% - Énfasis6 2 2_ARTURO SSMC110113xls" xfId="1278" xr:uid="{00000000-0005-0000-0000-00004F030000}"/>
    <cellStyle name="40% - Énfasis6 2 3" xfId="143" xr:uid="{00000000-0005-0000-0000-000050030000}"/>
    <cellStyle name="40% - Énfasis6 2 3 2" xfId="144" xr:uid="{00000000-0005-0000-0000-000051030000}"/>
    <cellStyle name="40% - Énfasis6 2 3 2 2" xfId="1279" xr:uid="{00000000-0005-0000-0000-000052030000}"/>
    <cellStyle name="40% - Énfasis6 2 3 2 2 2" xfId="1280" xr:uid="{00000000-0005-0000-0000-000053030000}"/>
    <cellStyle name="40% - Énfasis6 2 3 2 3" xfId="1281" xr:uid="{00000000-0005-0000-0000-000054030000}"/>
    <cellStyle name="40% - Énfasis6 2 3 2 4" xfId="3882" xr:uid="{00000000-0005-0000-0000-000055030000}"/>
    <cellStyle name="40% - Énfasis6 2 3 3" xfId="1282" xr:uid="{00000000-0005-0000-0000-000056030000}"/>
    <cellStyle name="40% - Énfasis6 2 3 3 2" xfId="1283" xr:uid="{00000000-0005-0000-0000-000057030000}"/>
    <cellStyle name="40% - Énfasis6 2 3 4" xfId="1284" xr:uid="{00000000-0005-0000-0000-000058030000}"/>
    <cellStyle name="40% - Énfasis6 2 3 5" xfId="3881" xr:uid="{00000000-0005-0000-0000-000059030000}"/>
    <cellStyle name="40% - Énfasis6 2 3_ARTURO SSMC110113xls" xfId="1285" xr:uid="{00000000-0005-0000-0000-00005A030000}"/>
    <cellStyle name="40% - Énfasis6 2 4" xfId="145" xr:uid="{00000000-0005-0000-0000-00005B030000}"/>
    <cellStyle name="40% - Énfasis6 2 4 2" xfId="1286" xr:uid="{00000000-0005-0000-0000-00005C030000}"/>
    <cellStyle name="40% - Énfasis6 2 4 2 2" xfId="1287" xr:uid="{00000000-0005-0000-0000-00005D030000}"/>
    <cellStyle name="40% - Énfasis6 2 4 3" xfId="1288" xr:uid="{00000000-0005-0000-0000-00005E030000}"/>
    <cellStyle name="40% - Énfasis6 2 4 4" xfId="3883" xr:uid="{00000000-0005-0000-0000-00005F030000}"/>
    <cellStyle name="40% - Énfasis6 2 5" xfId="1289" xr:uid="{00000000-0005-0000-0000-000060030000}"/>
    <cellStyle name="40% - Énfasis6 2 5 2" xfId="1290" xr:uid="{00000000-0005-0000-0000-000061030000}"/>
    <cellStyle name="40% - Énfasis6 2 6" xfId="1291" xr:uid="{00000000-0005-0000-0000-000062030000}"/>
    <cellStyle name="40% - Énfasis6 2 7" xfId="3878" xr:uid="{00000000-0005-0000-0000-000063030000}"/>
    <cellStyle name="40% - Énfasis6 2_ARTURO SSMC110113xls" xfId="1292" xr:uid="{00000000-0005-0000-0000-000064030000}"/>
    <cellStyle name="40% - Énfasis6 3" xfId="236" xr:uid="{00000000-0005-0000-0000-000065030000}"/>
    <cellStyle name="40% - Énfasis6 3 10" xfId="1293" xr:uid="{00000000-0005-0000-0000-000066030000}"/>
    <cellStyle name="40% - Énfasis6 3 10 2" xfId="4895" xr:uid="{00000000-0005-0000-0000-000067030000}"/>
    <cellStyle name="40% - Énfasis6 3 11" xfId="3884" xr:uid="{00000000-0005-0000-0000-000068030000}"/>
    <cellStyle name="40% - Énfasis6 3 2" xfId="348" xr:uid="{00000000-0005-0000-0000-000069030000}"/>
    <cellStyle name="40% - Énfasis6 3 2 2" xfId="755" xr:uid="{00000000-0005-0000-0000-00006A030000}"/>
    <cellStyle name="40% - Énfasis6 3 2 2 2" xfId="1294" xr:uid="{00000000-0005-0000-0000-00006B030000}"/>
    <cellStyle name="40% - Énfasis6 3 2 2 2 2" xfId="1295" xr:uid="{00000000-0005-0000-0000-00006C030000}"/>
    <cellStyle name="40% - Énfasis6 3 2 2 2 2 2" xfId="4897" xr:uid="{00000000-0005-0000-0000-00006D030000}"/>
    <cellStyle name="40% - Énfasis6 3 2 2 2 3" xfId="4896" xr:uid="{00000000-0005-0000-0000-00006E030000}"/>
    <cellStyle name="40% - Énfasis6 3 2 2 3" xfId="1296" xr:uid="{00000000-0005-0000-0000-00006F030000}"/>
    <cellStyle name="40% - Énfasis6 3 2 2 3 2" xfId="4898" xr:uid="{00000000-0005-0000-0000-000070030000}"/>
    <cellStyle name="40% - Énfasis6 3 2 2 4" xfId="4613" xr:uid="{00000000-0005-0000-0000-000071030000}"/>
    <cellStyle name="40% - Énfasis6 3 2 3" xfId="1297" xr:uid="{00000000-0005-0000-0000-000072030000}"/>
    <cellStyle name="40% - Énfasis6 3 2 3 2" xfId="1298" xr:uid="{00000000-0005-0000-0000-000073030000}"/>
    <cellStyle name="40% - Énfasis6 3 2 3 2 2" xfId="4900" xr:uid="{00000000-0005-0000-0000-000074030000}"/>
    <cellStyle name="40% - Énfasis6 3 2 3 3" xfId="4899" xr:uid="{00000000-0005-0000-0000-000075030000}"/>
    <cellStyle name="40% - Énfasis6 3 2 4" xfId="1299" xr:uid="{00000000-0005-0000-0000-000076030000}"/>
    <cellStyle name="40% - Énfasis6 3 2 4 2" xfId="4901" xr:uid="{00000000-0005-0000-0000-000077030000}"/>
    <cellStyle name="40% - Énfasis6 3 2 5" xfId="4394" xr:uid="{00000000-0005-0000-0000-000078030000}"/>
    <cellStyle name="40% - Énfasis6 3 3" xfId="1300" xr:uid="{00000000-0005-0000-0000-000079030000}"/>
    <cellStyle name="40% - Énfasis6 3 3 2" xfId="1301" xr:uid="{00000000-0005-0000-0000-00007A030000}"/>
    <cellStyle name="40% - Énfasis6 3 3 2 2" xfId="1302" xr:uid="{00000000-0005-0000-0000-00007B030000}"/>
    <cellStyle name="40% - Énfasis6 3 3 2 2 2" xfId="1303" xr:uid="{00000000-0005-0000-0000-00007C030000}"/>
    <cellStyle name="40% - Énfasis6 3 3 2 2 2 2" xfId="4905" xr:uid="{00000000-0005-0000-0000-00007D030000}"/>
    <cellStyle name="40% - Énfasis6 3 3 2 2 3" xfId="4904" xr:uid="{00000000-0005-0000-0000-00007E030000}"/>
    <cellStyle name="40% - Énfasis6 3 3 2 3" xfId="1304" xr:uid="{00000000-0005-0000-0000-00007F030000}"/>
    <cellStyle name="40% - Énfasis6 3 3 2 3 2" xfId="4906" xr:uid="{00000000-0005-0000-0000-000080030000}"/>
    <cellStyle name="40% - Énfasis6 3 3 2 4" xfId="4903" xr:uid="{00000000-0005-0000-0000-000081030000}"/>
    <cellStyle name="40% - Énfasis6 3 3 3" xfId="1305" xr:uid="{00000000-0005-0000-0000-000082030000}"/>
    <cellStyle name="40% - Énfasis6 3 3 3 2" xfId="1306" xr:uid="{00000000-0005-0000-0000-000083030000}"/>
    <cellStyle name="40% - Énfasis6 3 3 3 2 2" xfId="4908" xr:uid="{00000000-0005-0000-0000-000084030000}"/>
    <cellStyle name="40% - Énfasis6 3 3 3 3" xfId="4907" xr:uid="{00000000-0005-0000-0000-000085030000}"/>
    <cellStyle name="40% - Énfasis6 3 3 4" xfId="1307" xr:uid="{00000000-0005-0000-0000-000086030000}"/>
    <cellStyle name="40% - Énfasis6 3 3 4 2" xfId="4909" xr:uid="{00000000-0005-0000-0000-000087030000}"/>
    <cellStyle name="40% - Énfasis6 3 3 5" xfId="4902" xr:uid="{00000000-0005-0000-0000-000088030000}"/>
    <cellStyle name="40% - Énfasis6 3 4" xfId="1308" xr:uid="{00000000-0005-0000-0000-000089030000}"/>
    <cellStyle name="40% - Énfasis6 3 4 2" xfId="1309" xr:uid="{00000000-0005-0000-0000-00008A030000}"/>
    <cellStyle name="40% - Énfasis6 3 4 2 2" xfId="1310" xr:uid="{00000000-0005-0000-0000-00008B030000}"/>
    <cellStyle name="40% - Énfasis6 3 4 2 2 2" xfId="1311" xr:uid="{00000000-0005-0000-0000-00008C030000}"/>
    <cellStyle name="40% - Énfasis6 3 4 2 2 2 2" xfId="4913" xr:uid="{00000000-0005-0000-0000-00008D030000}"/>
    <cellStyle name="40% - Énfasis6 3 4 2 2 3" xfId="4912" xr:uid="{00000000-0005-0000-0000-00008E030000}"/>
    <cellStyle name="40% - Énfasis6 3 4 2 3" xfId="1312" xr:uid="{00000000-0005-0000-0000-00008F030000}"/>
    <cellStyle name="40% - Énfasis6 3 4 2 3 2" xfId="4914" xr:uid="{00000000-0005-0000-0000-000090030000}"/>
    <cellStyle name="40% - Énfasis6 3 4 2 4" xfId="4911" xr:uid="{00000000-0005-0000-0000-000091030000}"/>
    <cellStyle name="40% - Énfasis6 3 4 3" xfId="1313" xr:uid="{00000000-0005-0000-0000-000092030000}"/>
    <cellStyle name="40% - Énfasis6 3 4 3 2" xfId="1314" xr:uid="{00000000-0005-0000-0000-000093030000}"/>
    <cellStyle name="40% - Énfasis6 3 4 3 2 2" xfId="4916" xr:uid="{00000000-0005-0000-0000-000094030000}"/>
    <cellStyle name="40% - Énfasis6 3 4 3 3" xfId="4915" xr:uid="{00000000-0005-0000-0000-000095030000}"/>
    <cellStyle name="40% - Énfasis6 3 4 4" xfId="1315" xr:uid="{00000000-0005-0000-0000-000096030000}"/>
    <cellStyle name="40% - Énfasis6 3 4 4 2" xfId="4917" xr:uid="{00000000-0005-0000-0000-000097030000}"/>
    <cellStyle name="40% - Énfasis6 3 4 5" xfId="4910" xr:uid="{00000000-0005-0000-0000-000098030000}"/>
    <cellStyle name="40% - Énfasis6 3 5" xfId="1316" xr:uid="{00000000-0005-0000-0000-000099030000}"/>
    <cellStyle name="40% - Énfasis6 3 5 2" xfId="1317" xr:uid="{00000000-0005-0000-0000-00009A030000}"/>
    <cellStyle name="40% - Énfasis6 3 5 2 2" xfId="1318" xr:uid="{00000000-0005-0000-0000-00009B030000}"/>
    <cellStyle name="40% - Énfasis6 3 5 2 2 2" xfId="1319" xr:uid="{00000000-0005-0000-0000-00009C030000}"/>
    <cellStyle name="40% - Énfasis6 3 5 2 2 2 2" xfId="4921" xr:uid="{00000000-0005-0000-0000-00009D030000}"/>
    <cellStyle name="40% - Énfasis6 3 5 2 2 3" xfId="4920" xr:uid="{00000000-0005-0000-0000-00009E030000}"/>
    <cellStyle name="40% - Énfasis6 3 5 2 3" xfId="1320" xr:uid="{00000000-0005-0000-0000-00009F030000}"/>
    <cellStyle name="40% - Énfasis6 3 5 2 3 2" xfId="4922" xr:uid="{00000000-0005-0000-0000-0000A0030000}"/>
    <cellStyle name="40% - Énfasis6 3 5 2 4" xfId="4919" xr:uid="{00000000-0005-0000-0000-0000A1030000}"/>
    <cellStyle name="40% - Énfasis6 3 5 3" xfId="1321" xr:uid="{00000000-0005-0000-0000-0000A2030000}"/>
    <cellStyle name="40% - Énfasis6 3 5 3 2" xfId="1322" xr:uid="{00000000-0005-0000-0000-0000A3030000}"/>
    <cellStyle name="40% - Énfasis6 3 5 3 2 2" xfId="4924" xr:uid="{00000000-0005-0000-0000-0000A4030000}"/>
    <cellStyle name="40% - Énfasis6 3 5 3 3" xfId="4923" xr:uid="{00000000-0005-0000-0000-0000A5030000}"/>
    <cellStyle name="40% - Énfasis6 3 5 4" xfId="1323" xr:uid="{00000000-0005-0000-0000-0000A6030000}"/>
    <cellStyle name="40% - Énfasis6 3 5 4 2" xfId="4925" xr:uid="{00000000-0005-0000-0000-0000A7030000}"/>
    <cellStyle name="40% - Énfasis6 3 5 5" xfId="4918" xr:uid="{00000000-0005-0000-0000-0000A8030000}"/>
    <cellStyle name="40% - Énfasis6 3 6" xfId="1324" xr:uid="{00000000-0005-0000-0000-0000A9030000}"/>
    <cellStyle name="40% - Énfasis6 3 6 2" xfId="1325" xr:uid="{00000000-0005-0000-0000-0000AA030000}"/>
    <cellStyle name="40% - Énfasis6 3 6 2 2" xfId="1326" xr:uid="{00000000-0005-0000-0000-0000AB030000}"/>
    <cellStyle name="40% - Énfasis6 3 6 2 2 2" xfId="1327" xr:uid="{00000000-0005-0000-0000-0000AC030000}"/>
    <cellStyle name="40% - Énfasis6 3 6 2 2 2 2" xfId="4929" xr:uid="{00000000-0005-0000-0000-0000AD030000}"/>
    <cellStyle name="40% - Énfasis6 3 6 2 2 3" xfId="4928" xr:uid="{00000000-0005-0000-0000-0000AE030000}"/>
    <cellStyle name="40% - Énfasis6 3 6 2 3" xfId="1328" xr:uid="{00000000-0005-0000-0000-0000AF030000}"/>
    <cellStyle name="40% - Énfasis6 3 6 2 3 2" xfId="4930" xr:uid="{00000000-0005-0000-0000-0000B0030000}"/>
    <cellStyle name="40% - Énfasis6 3 6 2 4" xfId="4927" xr:uid="{00000000-0005-0000-0000-0000B1030000}"/>
    <cellStyle name="40% - Énfasis6 3 6 3" xfId="1329" xr:uid="{00000000-0005-0000-0000-0000B2030000}"/>
    <cellStyle name="40% - Énfasis6 3 6 3 2" xfId="1330" xr:uid="{00000000-0005-0000-0000-0000B3030000}"/>
    <cellStyle name="40% - Énfasis6 3 6 3 2 2" xfId="4932" xr:uid="{00000000-0005-0000-0000-0000B4030000}"/>
    <cellStyle name="40% - Énfasis6 3 6 3 3" xfId="4931" xr:uid="{00000000-0005-0000-0000-0000B5030000}"/>
    <cellStyle name="40% - Énfasis6 3 6 4" xfId="1331" xr:uid="{00000000-0005-0000-0000-0000B6030000}"/>
    <cellStyle name="40% - Énfasis6 3 6 4 2" xfId="4933" xr:uid="{00000000-0005-0000-0000-0000B7030000}"/>
    <cellStyle name="40% - Énfasis6 3 6 5" xfId="4926" xr:uid="{00000000-0005-0000-0000-0000B8030000}"/>
    <cellStyle name="40% - Énfasis6 3 7" xfId="1332" xr:uid="{00000000-0005-0000-0000-0000B9030000}"/>
    <cellStyle name="40% - Énfasis6 3 7 2" xfId="1333" xr:uid="{00000000-0005-0000-0000-0000BA030000}"/>
    <cellStyle name="40% - Énfasis6 3 7 2 2" xfId="1334" xr:uid="{00000000-0005-0000-0000-0000BB030000}"/>
    <cellStyle name="40% - Énfasis6 3 7 2 2 2" xfId="1335" xr:uid="{00000000-0005-0000-0000-0000BC030000}"/>
    <cellStyle name="40% - Énfasis6 3 7 2 2 2 2" xfId="4937" xr:uid="{00000000-0005-0000-0000-0000BD030000}"/>
    <cellStyle name="40% - Énfasis6 3 7 2 2 3" xfId="4936" xr:uid="{00000000-0005-0000-0000-0000BE030000}"/>
    <cellStyle name="40% - Énfasis6 3 7 2 3" xfId="1336" xr:uid="{00000000-0005-0000-0000-0000BF030000}"/>
    <cellStyle name="40% - Énfasis6 3 7 2 3 2" xfId="4938" xr:uid="{00000000-0005-0000-0000-0000C0030000}"/>
    <cellStyle name="40% - Énfasis6 3 7 2 4" xfId="4935" xr:uid="{00000000-0005-0000-0000-0000C1030000}"/>
    <cellStyle name="40% - Énfasis6 3 7 3" xfId="1337" xr:uid="{00000000-0005-0000-0000-0000C2030000}"/>
    <cellStyle name="40% - Énfasis6 3 7 3 2" xfId="1338" xr:uid="{00000000-0005-0000-0000-0000C3030000}"/>
    <cellStyle name="40% - Énfasis6 3 7 3 2 2" xfId="4940" xr:uid="{00000000-0005-0000-0000-0000C4030000}"/>
    <cellStyle name="40% - Énfasis6 3 7 3 3" xfId="4939" xr:uid="{00000000-0005-0000-0000-0000C5030000}"/>
    <cellStyle name="40% - Énfasis6 3 7 4" xfId="1339" xr:uid="{00000000-0005-0000-0000-0000C6030000}"/>
    <cellStyle name="40% - Énfasis6 3 7 4 2" xfId="4941" xr:uid="{00000000-0005-0000-0000-0000C7030000}"/>
    <cellStyle name="40% - Énfasis6 3 7 5" xfId="4934" xr:uid="{00000000-0005-0000-0000-0000C8030000}"/>
    <cellStyle name="40% - Énfasis6 3 8" xfId="1340" xr:uid="{00000000-0005-0000-0000-0000C9030000}"/>
    <cellStyle name="40% - Énfasis6 3 8 2" xfId="1341" xr:uid="{00000000-0005-0000-0000-0000CA030000}"/>
    <cellStyle name="40% - Énfasis6 3 8 2 2" xfId="1342" xr:uid="{00000000-0005-0000-0000-0000CB030000}"/>
    <cellStyle name="40% - Énfasis6 3 8 2 2 2" xfId="4944" xr:uid="{00000000-0005-0000-0000-0000CC030000}"/>
    <cellStyle name="40% - Énfasis6 3 8 2 3" xfId="4943" xr:uid="{00000000-0005-0000-0000-0000CD030000}"/>
    <cellStyle name="40% - Énfasis6 3 8 3" xfId="1343" xr:uid="{00000000-0005-0000-0000-0000CE030000}"/>
    <cellStyle name="40% - Énfasis6 3 8 3 2" xfId="4945" xr:uid="{00000000-0005-0000-0000-0000CF030000}"/>
    <cellStyle name="40% - Énfasis6 3 8 4" xfId="4942" xr:uid="{00000000-0005-0000-0000-0000D0030000}"/>
    <cellStyle name="40% - Énfasis6 3 9" xfId="1344" xr:uid="{00000000-0005-0000-0000-0000D1030000}"/>
    <cellStyle name="40% - Énfasis6 3 9 2" xfId="1345" xr:uid="{00000000-0005-0000-0000-0000D2030000}"/>
    <cellStyle name="40% - Énfasis6 3 9 2 2" xfId="4947" xr:uid="{00000000-0005-0000-0000-0000D3030000}"/>
    <cellStyle name="40% - Énfasis6 3 9 3" xfId="4946" xr:uid="{00000000-0005-0000-0000-0000D4030000}"/>
    <cellStyle name="60% - Énfasis1" xfId="13" builtinId="32" customBuiltin="1"/>
    <cellStyle name="60% - Énfasis1 2" xfId="146" xr:uid="{00000000-0005-0000-0000-0000D6030000}"/>
    <cellStyle name="60% - Énfasis1 2 2" xfId="3885" xr:uid="{00000000-0005-0000-0000-0000D7030000}"/>
    <cellStyle name="60% - Énfasis1 3" xfId="237" xr:uid="{00000000-0005-0000-0000-0000D8030000}"/>
    <cellStyle name="60% - Énfasis2" xfId="14" builtinId="36" customBuiltin="1"/>
    <cellStyle name="60% - Énfasis2 2" xfId="147" xr:uid="{00000000-0005-0000-0000-0000DA030000}"/>
    <cellStyle name="60% - Énfasis2 2 2" xfId="3886" xr:uid="{00000000-0005-0000-0000-0000DB030000}"/>
    <cellStyle name="60% - Énfasis2 3" xfId="238" xr:uid="{00000000-0005-0000-0000-0000DC030000}"/>
    <cellStyle name="60% - Énfasis3" xfId="15" builtinId="40" customBuiltin="1"/>
    <cellStyle name="60% - Énfasis3 2" xfId="148" xr:uid="{00000000-0005-0000-0000-0000DE030000}"/>
    <cellStyle name="60% - Énfasis3 2 2" xfId="3887" xr:uid="{00000000-0005-0000-0000-0000DF030000}"/>
    <cellStyle name="60% - Énfasis3 3" xfId="239" xr:uid="{00000000-0005-0000-0000-0000E0030000}"/>
    <cellStyle name="60% - Énfasis4" xfId="16" builtinId="44" customBuiltin="1"/>
    <cellStyle name="60% - Énfasis4 2" xfId="149" xr:uid="{00000000-0005-0000-0000-0000E2030000}"/>
    <cellStyle name="60% - Énfasis4 2 2" xfId="3888" xr:uid="{00000000-0005-0000-0000-0000E3030000}"/>
    <cellStyle name="60% - Énfasis4 3" xfId="240" xr:uid="{00000000-0005-0000-0000-0000E4030000}"/>
    <cellStyle name="60% - Énfasis5" xfId="17" builtinId="48" customBuiltin="1"/>
    <cellStyle name="60% - Énfasis5 2" xfId="150" xr:uid="{00000000-0005-0000-0000-0000E6030000}"/>
    <cellStyle name="60% - Énfasis5 2 2" xfId="3889" xr:uid="{00000000-0005-0000-0000-0000E7030000}"/>
    <cellStyle name="60% - Énfasis5 3" xfId="241" xr:uid="{00000000-0005-0000-0000-0000E8030000}"/>
    <cellStyle name="60% - Énfasis6" xfId="18" builtinId="52" customBuiltin="1"/>
    <cellStyle name="60% - Énfasis6 2" xfId="151" xr:uid="{00000000-0005-0000-0000-0000EA030000}"/>
    <cellStyle name="60% - Énfasis6 2 2" xfId="3890" xr:uid="{00000000-0005-0000-0000-0000EB030000}"/>
    <cellStyle name="60% - Énfasis6 3" xfId="242" xr:uid="{00000000-0005-0000-0000-0000EC030000}"/>
    <cellStyle name="Buena 2" xfId="152" xr:uid="{00000000-0005-0000-0000-0000EE030000}"/>
    <cellStyle name="Buena 2 2" xfId="3891" xr:uid="{00000000-0005-0000-0000-0000EF030000}"/>
    <cellStyle name="Buena 3" xfId="243" xr:uid="{00000000-0005-0000-0000-0000F0030000}"/>
    <cellStyle name="Bueno" xfId="19" builtinId="26" customBuiltin="1"/>
    <cellStyle name="Cálculo" xfId="20" builtinId="22" customBuiltin="1"/>
    <cellStyle name="Cálculo 2" xfId="153" xr:uid="{00000000-0005-0000-0000-0000F2030000}"/>
    <cellStyle name="Cálculo 2 10" xfId="4208" xr:uid="{00000000-0005-0000-0000-0000F3030000}"/>
    <cellStyle name="Cálculo 2 11" xfId="6262" xr:uid="{00000000-0005-0000-0000-0000F4030000}"/>
    <cellStyle name="Cálculo 2 2" xfId="406" xr:uid="{00000000-0005-0000-0000-0000F5030000}"/>
    <cellStyle name="Cálculo 2 2 2" xfId="431" xr:uid="{00000000-0005-0000-0000-0000F6030000}"/>
    <cellStyle name="Cálculo 2 2 2 10" xfId="1346" xr:uid="{00000000-0005-0000-0000-0000F7030000}"/>
    <cellStyle name="Cálculo 2 2 2 10 2" xfId="6532" xr:uid="{00000000-0005-0000-0000-0000F8030000}"/>
    <cellStyle name="Cálculo 2 2 2 11" xfId="1347" xr:uid="{00000000-0005-0000-0000-0000F9030000}"/>
    <cellStyle name="Cálculo 2 2 2 11 2" xfId="6533" xr:uid="{00000000-0005-0000-0000-0000FA030000}"/>
    <cellStyle name="Cálculo 2 2 2 12" xfId="4009" xr:uid="{00000000-0005-0000-0000-0000FB030000}"/>
    <cellStyle name="Cálculo 2 2 2 13" xfId="5064" xr:uid="{00000000-0005-0000-0000-0000FC030000}"/>
    <cellStyle name="Cálculo 2 2 2 2" xfId="458" xr:uid="{00000000-0005-0000-0000-0000FD030000}"/>
    <cellStyle name="Cálculo 2 2 2 2 2" xfId="1348" xr:uid="{00000000-0005-0000-0000-0000FE030000}"/>
    <cellStyle name="Cálculo 2 2 2 2 2 2" xfId="6534" xr:uid="{00000000-0005-0000-0000-0000FF030000}"/>
    <cellStyle name="Cálculo 2 2 2 2 3" xfId="1349" xr:uid="{00000000-0005-0000-0000-000000040000}"/>
    <cellStyle name="Cálculo 2 2 2 2 3 2" xfId="6535" xr:uid="{00000000-0005-0000-0000-000001040000}"/>
    <cellStyle name="Cálculo 2 2 2 2 4" xfId="1350" xr:uid="{00000000-0005-0000-0000-000002040000}"/>
    <cellStyle name="Cálculo 2 2 2 2 4 2" xfId="6536" xr:uid="{00000000-0005-0000-0000-000003040000}"/>
    <cellStyle name="Cálculo 2 2 2 2 5" xfId="1351" xr:uid="{00000000-0005-0000-0000-000004040000}"/>
    <cellStyle name="Cálculo 2 2 2 2 5 2" xfId="6537" xr:uid="{00000000-0005-0000-0000-000005040000}"/>
    <cellStyle name="Cálculo 2 2 2 2 6" xfId="4010" xr:uid="{00000000-0005-0000-0000-000006040000}"/>
    <cellStyle name="Cálculo 2 2 2 2 7" xfId="5056" xr:uid="{00000000-0005-0000-0000-000007040000}"/>
    <cellStyle name="Cálculo 2 2 2 3" xfId="459" xr:uid="{00000000-0005-0000-0000-000008040000}"/>
    <cellStyle name="Cálculo 2 2 2 3 2" xfId="1352" xr:uid="{00000000-0005-0000-0000-000009040000}"/>
    <cellStyle name="Cálculo 2 2 2 3 2 2" xfId="6538" xr:uid="{00000000-0005-0000-0000-00000A040000}"/>
    <cellStyle name="Cálculo 2 2 2 3 3" xfId="1353" xr:uid="{00000000-0005-0000-0000-00000B040000}"/>
    <cellStyle name="Cálculo 2 2 2 3 3 2" xfId="6539" xr:uid="{00000000-0005-0000-0000-00000C040000}"/>
    <cellStyle name="Cálculo 2 2 2 3 4" xfId="1354" xr:uid="{00000000-0005-0000-0000-00000D040000}"/>
    <cellStyle name="Cálculo 2 2 2 3 4 2" xfId="6540" xr:uid="{00000000-0005-0000-0000-00000E040000}"/>
    <cellStyle name="Cálculo 2 2 2 3 5" xfId="1355" xr:uid="{00000000-0005-0000-0000-00000F040000}"/>
    <cellStyle name="Cálculo 2 2 2 3 5 2" xfId="6541" xr:uid="{00000000-0005-0000-0000-000010040000}"/>
    <cellStyle name="Cálculo 2 2 2 3 6" xfId="4011" xr:uid="{00000000-0005-0000-0000-000011040000}"/>
    <cellStyle name="Cálculo 2 2 2 3 7" xfId="5055" xr:uid="{00000000-0005-0000-0000-000012040000}"/>
    <cellStyle name="Cálculo 2 2 2 4" xfId="460" xr:uid="{00000000-0005-0000-0000-000013040000}"/>
    <cellStyle name="Cálculo 2 2 2 4 2" xfId="1356" xr:uid="{00000000-0005-0000-0000-000014040000}"/>
    <cellStyle name="Cálculo 2 2 2 4 2 2" xfId="6542" xr:uid="{00000000-0005-0000-0000-000015040000}"/>
    <cellStyle name="Cálculo 2 2 2 4 3" xfId="1357" xr:uid="{00000000-0005-0000-0000-000016040000}"/>
    <cellStyle name="Cálculo 2 2 2 4 3 2" xfId="6543" xr:uid="{00000000-0005-0000-0000-000017040000}"/>
    <cellStyle name="Cálculo 2 2 2 4 4" xfId="1358" xr:uid="{00000000-0005-0000-0000-000018040000}"/>
    <cellStyle name="Cálculo 2 2 2 4 4 2" xfId="6544" xr:uid="{00000000-0005-0000-0000-000019040000}"/>
    <cellStyle name="Cálculo 2 2 2 4 5" xfId="1359" xr:uid="{00000000-0005-0000-0000-00001A040000}"/>
    <cellStyle name="Cálculo 2 2 2 4 5 2" xfId="6545" xr:uid="{00000000-0005-0000-0000-00001B040000}"/>
    <cellStyle name="Cálculo 2 2 2 4 6" xfId="4012" xr:uid="{00000000-0005-0000-0000-00001C040000}"/>
    <cellStyle name="Cálculo 2 2 2 4 7" xfId="5054" xr:uid="{00000000-0005-0000-0000-00001D040000}"/>
    <cellStyle name="Cálculo 2 2 2 5" xfId="461" xr:uid="{00000000-0005-0000-0000-00001E040000}"/>
    <cellStyle name="Cálculo 2 2 2 5 2" xfId="1360" xr:uid="{00000000-0005-0000-0000-00001F040000}"/>
    <cellStyle name="Cálculo 2 2 2 5 2 2" xfId="6546" xr:uid="{00000000-0005-0000-0000-000020040000}"/>
    <cellStyle name="Cálculo 2 2 2 5 3" xfId="1361" xr:uid="{00000000-0005-0000-0000-000021040000}"/>
    <cellStyle name="Cálculo 2 2 2 5 3 2" xfId="6547" xr:uid="{00000000-0005-0000-0000-000022040000}"/>
    <cellStyle name="Cálculo 2 2 2 5 4" xfId="1362" xr:uid="{00000000-0005-0000-0000-000023040000}"/>
    <cellStyle name="Cálculo 2 2 2 5 4 2" xfId="6548" xr:uid="{00000000-0005-0000-0000-000024040000}"/>
    <cellStyle name="Cálculo 2 2 2 5 5" xfId="1363" xr:uid="{00000000-0005-0000-0000-000025040000}"/>
    <cellStyle name="Cálculo 2 2 2 5 5 2" xfId="6549" xr:uid="{00000000-0005-0000-0000-000026040000}"/>
    <cellStyle name="Cálculo 2 2 2 5 6" xfId="4013" xr:uid="{00000000-0005-0000-0000-000027040000}"/>
    <cellStyle name="Cálculo 2 2 2 5 7" xfId="4468" xr:uid="{00000000-0005-0000-0000-000028040000}"/>
    <cellStyle name="Cálculo 2 2 2 6" xfId="462" xr:uid="{00000000-0005-0000-0000-000029040000}"/>
    <cellStyle name="Cálculo 2 2 2 6 2" xfId="1364" xr:uid="{00000000-0005-0000-0000-00002A040000}"/>
    <cellStyle name="Cálculo 2 2 2 6 2 2" xfId="6550" xr:uid="{00000000-0005-0000-0000-00002B040000}"/>
    <cellStyle name="Cálculo 2 2 2 6 3" xfId="1365" xr:uid="{00000000-0005-0000-0000-00002C040000}"/>
    <cellStyle name="Cálculo 2 2 2 6 3 2" xfId="6551" xr:uid="{00000000-0005-0000-0000-00002D040000}"/>
    <cellStyle name="Cálculo 2 2 2 6 4" xfId="1366" xr:uid="{00000000-0005-0000-0000-00002E040000}"/>
    <cellStyle name="Cálculo 2 2 2 6 4 2" xfId="6552" xr:uid="{00000000-0005-0000-0000-00002F040000}"/>
    <cellStyle name="Cálculo 2 2 2 6 5" xfId="1367" xr:uid="{00000000-0005-0000-0000-000030040000}"/>
    <cellStyle name="Cálculo 2 2 2 6 5 2" xfId="6553" xr:uid="{00000000-0005-0000-0000-000031040000}"/>
    <cellStyle name="Cálculo 2 2 2 6 6" xfId="4014" xr:uid="{00000000-0005-0000-0000-000032040000}"/>
    <cellStyle name="Cálculo 2 2 2 6 7" xfId="5053" xr:uid="{00000000-0005-0000-0000-000033040000}"/>
    <cellStyle name="Cálculo 2 2 2 7" xfId="463" xr:uid="{00000000-0005-0000-0000-000034040000}"/>
    <cellStyle name="Cálculo 2 2 2 7 2" xfId="1368" xr:uid="{00000000-0005-0000-0000-000035040000}"/>
    <cellStyle name="Cálculo 2 2 2 7 2 2" xfId="6554" xr:uid="{00000000-0005-0000-0000-000036040000}"/>
    <cellStyle name="Cálculo 2 2 2 7 3" xfId="1369" xr:uid="{00000000-0005-0000-0000-000037040000}"/>
    <cellStyle name="Cálculo 2 2 2 7 3 2" xfId="6555" xr:uid="{00000000-0005-0000-0000-000038040000}"/>
    <cellStyle name="Cálculo 2 2 2 7 4" xfId="1370" xr:uid="{00000000-0005-0000-0000-000039040000}"/>
    <cellStyle name="Cálculo 2 2 2 7 4 2" xfId="6556" xr:uid="{00000000-0005-0000-0000-00003A040000}"/>
    <cellStyle name="Cálculo 2 2 2 7 5" xfId="1371" xr:uid="{00000000-0005-0000-0000-00003B040000}"/>
    <cellStyle name="Cálculo 2 2 2 7 5 2" xfId="6557" xr:uid="{00000000-0005-0000-0000-00003C040000}"/>
    <cellStyle name="Cálculo 2 2 2 7 6" xfId="4015" xr:uid="{00000000-0005-0000-0000-00003D040000}"/>
    <cellStyle name="Cálculo 2 2 2 7 7" xfId="5052" xr:uid="{00000000-0005-0000-0000-00003E040000}"/>
    <cellStyle name="Cálculo 2 2 2 8" xfId="1372" xr:uid="{00000000-0005-0000-0000-00003F040000}"/>
    <cellStyle name="Cálculo 2 2 2 8 2" xfId="6558" xr:uid="{00000000-0005-0000-0000-000040040000}"/>
    <cellStyle name="Cálculo 2 2 2 9" xfId="1373" xr:uid="{00000000-0005-0000-0000-000041040000}"/>
    <cellStyle name="Cálculo 2 2 2 9 2" xfId="6559" xr:uid="{00000000-0005-0000-0000-000042040000}"/>
    <cellStyle name="Cálculo 2 2 3" xfId="464" xr:uid="{00000000-0005-0000-0000-000043040000}"/>
    <cellStyle name="Cálculo 2 2 3 2" xfId="1374" xr:uid="{00000000-0005-0000-0000-000044040000}"/>
    <cellStyle name="Cálculo 2 2 3 2 2" xfId="6560" xr:uid="{00000000-0005-0000-0000-000045040000}"/>
    <cellStyle name="Cálculo 2 2 3 3" xfId="1375" xr:uid="{00000000-0005-0000-0000-000046040000}"/>
    <cellStyle name="Cálculo 2 2 3 3 2" xfId="6561" xr:uid="{00000000-0005-0000-0000-000047040000}"/>
    <cellStyle name="Cálculo 2 2 3 4" xfId="1376" xr:uid="{00000000-0005-0000-0000-000048040000}"/>
    <cellStyle name="Cálculo 2 2 3 4 2" xfId="6562" xr:uid="{00000000-0005-0000-0000-000049040000}"/>
    <cellStyle name="Cálculo 2 2 3 5" xfId="1377" xr:uid="{00000000-0005-0000-0000-00004A040000}"/>
    <cellStyle name="Cálculo 2 2 3 5 2" xfId="6563" xr:uid="{00000000-0005-0000-0000-00004B040000}"/>
    <cellStyle name="Cálculo 2 2 3 6" xfId="4016" xr:uid="{00000000-0005-0000-0000-00004C040000}"/>
    <cellStyle name="Cálculo 2 2 3 7" xfId="5051" xr:uid="{00000000-0005-0000-0000-00004D040000}"/>
    <cellStyle name="Cálculo 2 2 4" xfId="465" xr:uid="{00000000-0005-0000-0000-00004E040000}"/>
    <cellStyle name="Cálculo 2 2 4 2" xfId="1378" xr:uid="{00000000-0005-0000-0000-00004F040000}"/>
    <cellStyle name="Cálculo 2 2 4 2 2" xfId="6564" xr:uid="{00000000-0005-0000-0000-000050040000}"/>
    <cellStyle name="Cálculo 2 2 4 3" xfId="1379" xr:uid="{00000000-0005-0000-0000-000051040000}"/>
    <cellStyle name="Cálculo 2 2 4 3 2" xfId="6565" xr:uid="{00000000-0005-0000-0000-000052040000}"/>
    <cellStyle name="Cálculo 2 2 4 4" xfId="1380" xr:uid="{00000000-0005-0000-0000-000053040000}"/>
    <cellStyle name="Cálculo 2 2 4 4 2" xfId="6566" xr:uid="{00000000-0005-0000-0000-000054040000}"/>
    <cellStyle name="Cálculo 2 2 4 5" xfId="1381" xr:uid="{00000000-0005-0000-0000-000055040000}"/>
    <cellStyle name="Cálculo 2 2 4 5 2" xfId="6567" xr:uid="{00000000-0005-0000-0000-000056040000}"/>
    <cellStyle name="Cálculo 2 2 4 6" xfId="4017" xr:uid="{00000000-0005-0000-0000-000057040000}"/>
    <cellStyle name="Cálculo 2 2 4 7" xfId="5050" xr:uid="{00000000-0005-0000-0000-000058040000}"/>
    <cellStyle name="Cálculo 2 2 5" xfId="466" xr:uid="{00000000-0005-0000-0000-000059040000}"/>
    <cellStyle name="Cálculo 2 2 5 2" xfId="1382" xr:uid="{00000000-0005-0000-0000-00005A040000}"/>
    <cellStyle name="Cálculo 2 2 5 2 2" xfId="6568" xr:uid="{00000000-0005-0000-0000-00005B040000}"/>
    <cellStyle name="Cálculo 2 2 5 3" xfId="1383" xr:uid="{00000000-0005-0000-0000-00005C040000}"/>
    <cellStyle name="Cálculo 2 2 5 3 2" xfId="6569" xr:uid="{00000000-0005-0000-0000-00005D040000}"/>
    <cellStyle name="Cálculo 2 2 5 4" xfId="1384" xr:uid="{00000000-0005-0000-0000-00005E040000}"/>
    <cellStyle name="Cálculo 2 2 5 4 2" xfId="6570" xr:uid="{00000000-0005-0000-0000-00005F040000}"/>
    <cellStyle name="Cálculo 2 2 5 5" xfId="1385" xr:uid="{00000000-0005-0000-0000-000060040000}"/>
    <cellStyle name="Cálculo 2 2 5 5 2" xfId="6571" xr:uid="{00000000-0005-0000-0000-000061040000}"/>
    <cellStyle name="Cálculo 2 2 5 6" xfId="4018" xr:uid="{00000000-0005-0000-0000-000062040000}"/>
    <cellStyle name="Cálculo 2 2 5 7" xfId="5049" xr:uid="{00000000-0005-0000-0000-000063040000}"/>
    <cellStyle name="Cálculo 2 2 6" xfId="3992" xr:uid="{00000000-0005-0000-0000-000064040000}"/>
    <cellStyle name="Cálculo 2 2 7" xfId="4203" xr:uid="{00000000-0005-0000-0000-000065040000}"/>
    <cellStyle name="Cálculo 2 2 8" xfId="5077" xr:uid="{00000000-0005-0000-0000-000066040000}"/>
    <cellStyle name="Cálculo 2 3" xfId="407" xr:uid="{00000000-0005-0000-0000-000067040000}"/>
    <cellStyle name="Cálculo 2 3 2" xfId="432" xr:uid="{00000000-0005-0000-0000-000068040000}"/>
    <cellStyle name="Cálculo 2 3 2 10" xfId="1386" xr:uid="{00000000-0005-0000-0000-000069040000}"/>
    <cellStyle name="Cálculo 2 3 2 10 2" xfId="6572" xr:uid="{00000000-0005-0000-0000-00006A040000}"/>
    <cellStyle name="Cálculo 2 3 2 11" xfId="1387" xr:uid="{00000000-0005-0000-0000-00006B040000}"/>
    <cellStyle name="Cálculo 2 3 2 11 2" xfId="6573" xr:uid="{00000000-0005-0000-0000-00006C040000}"/>
    <cellStyle name="Cálculo 2 3 2 12" xfId="4019" xr:uid="{00000000-0005-0000-0000-00006D040000}"/>
    <cellStyle name="Cálculo 2 3 2 13" xfId="5063" xr:uid="{00000000-0005-0000-0000-00006E040000}"/>
    <cellStyle name="Cálculo 2 3 2 2" xfId="467" xr:uid="{00000000-0005-0000-0000-00006F040000}"/>
    <cellStyle name="Cálculo 2 3 2 2 2" xfId="1388" xr:uid="{00000000-0005-0000-0000-000070040000}"/>
    <cellStyle name="Cálculo 2 3 2 2 2 2" xfId="6574" xr:uid="{00000000-0005-0000-0000-000071040000}"/>
    <cellStyle name="Cálculo 2 3 2 2 3" xfId="1389" xr:uid="{00000000-0005-0000-0000-000072040000}"/>
    <cellStyle name="Cálculo 2 3 2 2 3 2" xfId="6575" xr:uid="{00000000-0005-0000-0000-000073040000}"/>
    <cellStyle name="Cálculo 2 3 2 2 4" xfId="1390" xr:uid="{00000000-0005-0000-0000-000074040000}"/>
    <cellStyle name="Cálculo 2 3 2 2 4 2" xfId="6576" xr:uid="{00000000-0005-0000-0000-000075040000}"/>
    <cellStyle name="Cálculo 2 3 2 2 5" xfId="1391" xr:uid="{00000000-0005-0000-0000-000076040000}"/>
    <cellStyle name="Cálculo 2 3 2 2 5 2" xfId="6577" xr:uid="{00000000-0005-0000-0000-000077040000}"/>
    <cellStyle name="Cálculo 2 3 2 2 6" xfId="4020" xr:uid="{00000000-0005-0000-0000-000078040000}"/>
    <cellStyle name="Cálculo 2 3 2 2 7" xfId="5048" xr:uid="{00000000-0005-0000-0000-000079040000}"/>
    <cellStyle name="Cálculo 2 3 2 3" xfId="468" xr:uid="{00000000-0005-0000-0000-00007A040000}"/>
    <cellStyle name="Cálculo 2 3 2 3 2" xfId="1392" xr:uid="{00000000-0005-0000-0000-00007B040000}"/>
    <cellStyle name="Cálculo 2 3 2 3 2 2" xfId="6578" xr:uid="{00000000-0005-0000-0000-00007C040000}"/>
    <cellStyle name="Cálculo 2 3 2 3 3" xfId="1393" xr:uid="{00000000-0005-0000-0000-00007D040000}"/>
    <cellStyle name="Cálculo 2 3 2 3 3 2" xfId="6579" xr:uid="{00000000-0005-0000-0000-00007E040000}"/>
    <cellStyle name="Cálculo 2 3 2 3 4" xfId="1394" xr:uid="{00000000-0005-0000-0000-00007F040000}"/>
    <cellStyle name="Cálculo 2 3 2 3 4 2" xfId="6580" xr:uid="{00000000-0005-0000-0000-000080040000}"/>
    <cellStyle name="Cálculo 2 3 2 3 5" xfId="1395" xr:uid="{00000000-0005-0000-0000-000081040000}"/>
    <cellStyle name="Cálculo 2 3 2 3 5 2" xfId="6581" xr:uid="{00000000-0005-0000-0000-000082040000}"/>
    <cellStyle name="Cálculo 2 3 2 3 6" xfId="4021" xr:uid="{00000000-0005-0000-0000-000083040000}"/>
    <cellStyle name="Cálculo 2 3 2 3 7" xfId="4467" xr:uid="{00000000-0005-0000-0000-000084040000}"/>
    <cellStyle name="Cálculo 2 3 2 4" xfId="469" xr:uid="{00000000-0005-0000-0000-000085040000}"/>
    <cellStyle name="Cálculo 2 3 2 4 2" xfId="1396" xr:uid="{00000000-0005-0000-0000-000086040000}"/>
    <cellStyle name="Cálculo 2 3 2 4 2 2" xfId="6582" xr:uid="{00000000-0005-0000-0000-000087040000}"/>
    <cellStyle name="Cálculo 2 3 2 4 3" xfId="1397" xr:uid="{00000000-0005-0000-0000-000088040000}"/>
    <cellStyle name="Cálculo 2 3 2 4 3 2" xfId="6583" xr:uid="{00000000-0005-0000-0000-000089040000}"/>
    <cellStyle name="Cálculo 2 3 2 4 4" xfId="1398" xr:uid="{00000000-0005-0000-0000-00008A040000}"/>
    <cellStyle name="Cálculo 2 3 2 4 4 2" xfId="6584" xr:uid="{00000000-0005-0000-0000-00008B040000}"/>
    <cellStyle name="Cálculo 2 3 2 4 5" xfId="1399" xr:uid="{00000000-0005-0000-0000-00008C040000}"/>
    <cellStyle name="Cálculo 2 3 2 4 5 2" xfId="6585" xr:uid="{00000000-0005-0000-0000-00008D040000}"/>
    <cellStyle name="Cálculo 2 3 2 4 6" xfId="4022" xr:uid="{00000000-0005-0000-0000-00008E040000}"/>
    <cellStyle name="Cálculo 2 3 2 4 7" xfId="5047" xr:uid="{00000000-0005-0000-0000-00008F040000}"/>
    <cellStyle name="Cálculo 2 3 2 5" xfId="470" xr:uid="{00000000-0005-0000-0000-000090040000}"/>
    <cellStyle name="Cálculo 2 3 2 5 2" xfId="1400" xr:uid="{00000000-0005-0000-0000-000091040000}"/>
    <cellStyle name="Cálculo 2 3 2 5 2 2" xfId="6586" xr:uid="{00000000-0005-0000-0000-000092040000}"/>
    <cellStyle name="Cálculo 2 3 2 5 3" xfId="1401" xr:uid="{00000000-0005-0000-0000-000093040000}"/>
    <cellStyle name="Cálculo 2 3 2 5 3 2" xfId="6587" xr:uid="{00000000-0005-0000-0000-000094040000}"/>
    <cellStyle name="Cálculo 2 3 2 5 4" xfId="1402" xr:uid="{00000000-0005-0000-0000-000095040000}"/>
    <cellStyle name="Cálculo 2 3 2 5 4 2" xfId="6588" xr:uid="{00000000-0005-0000-0000-000096040000}"/>
    <cellStyle name="Cálculo 2 3 2 5 5" xfId="1403" xr:uid="{00000000-0005-0000-0000-000097040000}"/>
    <cellStyle name="Cálculo 2 3 2 5 5 2" xfId="6589" xr:uid="{00000000-0005-0000-0000-000098040000}"/>
    <cellStyle name="Cálculo 2 3 2 5 6" xfId="4023" xr:uid="{00000000-0005-0000-0000-000099040000}"/>
    <cellStyle name="Cálculo 2 3 2 5 7" xfId="5046" xr:uid="{00000000-0005-0000-0000-00009A040000}"/>
    <cellStyle name="Cálculo 2 3 2 6" xfId="471" xr:uid="{00000000-0005-0000-0000-00009B040000}"/>
    <cellStyle name="Cálculo 2 3 2 6 2" xfId="1404" xr:uid="{00000000-0005-0000-0000-00009C040000}"/>
    <cellStyle name="Cálculo 2 3 2 6 2 2" xfId="6590" xr:uid="{00000000-0005-0000-0000-00009D040000}"/>
    <cellStyle name="Cálculo 2 3 2 6 3" xfId="1405" xr:uid="{00000000-0005-0000-0000-00009E040000}"/>
    <cellStyle name="Cálculo 2 3 2 6 3 2" xfId="6591" xr:uid="{00000000-0005-0000-0000-00009F040000}"/>
    <cellStyle name="Cálculo 2 3 2 6 4" xfId="1406" xr:uid="{00000000-0005-0000-0000-0000A0040000}"/>
    <cellStyle name="Cálculo 2 3 2 6 4 2" xfId="6592" xr:uid="{00000000-0005-0000-0000-0000A1040000}"/>
    <cellStyle name="Cálculo 2 3 2 6 5" xfId="1407" xr:uid="{00000000-0005-0000-0000-0000A2040000}"/>
    <cellStyle name="Cálculo 2 3 2 6 5 2" xfId="6593" xr:uid="{00000000-0005-0000-0000-0000A3040000}"/>
    <cellStyle name="Cálculo 2 3 2 6 6" xfId="4024" xr:uid="{00000000-0005-0000-0000-0000A4040000}"/>
    <cellStyle name="Cálculo 2 3 2 6 7" xfId="5045" xr:uid="{00000000-0005-0000-0000-0000A5040000}"/>
    <cellStyle name="Cálculo 2 3 2 7" xfId="472" xr:uid="{00000000-0005-0000-0000-0000A6040000}"/>
    <cellStyle name="Cálculo 2 3 2 7 2" xfId="1408" xr:uid="{00000000-0005-0000-0000-0000A7040000}"/>
    <cellStyle name="Cálculo 2 3 2 7 2 2" xfId="6594" xr:uid="{00000000-0005-0000-0000-0000A8040000}"/>
    <cellStyle name="Cálculo 2 3 2 7 3" xfId="1409" xr:uid="{00000000-0005-0000-0000-0000A9040000}"/>
    <cellStyle name="Cálculo 2 3 2 7 3 2" xfId="6595" xr:uid="{00000000-0005-0000-0000-0000AA040000}"/>
    <cellStyle name="Cálculo 2 3 2 7 4" xfId="1410" xr:uid="{00000000-0005-0000-0000-0000AB040000}"/>
    <cellStyle name="Cálculo 2 3 2 7 4 2" xfId="6596" xr:uid="{00000000-0005-0000-0000-0000AC040000}"/>
    <cellStyle name="Cálculo 2 3 2 7 5" xfId="1411" xr:uid="{00000000-0005-0000-0000-0000AD040000}"/>
    <cellStyle name="Cálculo 2 3 2 7 5 2" xfId="6597" xr:uid="{00000000-0005-0000-0000-0000AE040000}"/>
    <cellStyle name="Cálculo 2 3 2 7 6" xfId="4025" xr:uid="{00000000-0005-0000-0000-0000AF040000}"/>
    <cellStyle name="Cálculo 2 3 2 7 7" xfId="5044" xr:uid="{00000000-0005-0000-0000-0000B0040000}"/>
    <cellStyle name="Cálculo 2 3 2 8" xfId="1412" xr:uid="{00000000-0005-0000-0000-0000B1040000}"/>
    <cellStyle name="Cálculo 2 3 2 8 2" xfId="6598" xr:uid="{00000000-0005-0000-0000-0000B2040000}"/>
    <cellStyle name="Cálculo 2 3 2 9" xfId="1413" xr:uid="{00000000-0005-0000-0000-0000B3040000}"/>
    <cellStyle name="Cálculo 2 3 2 9 2" xfId="6599" xr:uid="{00000000-0005-0000-0000-0000B4040000}"/>
    <cellStyle name="Cálculo 2 3 3" xfId="473" xr:uid="{00000000-0005-0000-0000-0000B5040000}"/>
    <cellStyle name="Cálculo 2 3 3 2" xfId="1414" xr:uid="{00000000-0005-0000-0000-0000B6040000}"/>
    <cellStyle name="Cálculo 2 3 3 2 2" xfId="6600" xr:uid="{00000000-0005-0000-0000-0000B7040000}"/>
    <cellStyle name="Cálculo 2 3 3 3" xfId="1415" xr:uid="{00000000-0005-0000-0000-0000B8040000}"/>
    <cellStyle name="Cálculo 2 3 3 3 2" xfId="6601" xr:uid="{00000000-0005-0000-0000-0000B9040000}"/>
    <cellStyle name="Cálculo 2 3 3 4" xfId="1416" xr:uid="{00000000-0005-0000-0000-0000BA040000}"/>
    <cellStyle name="Cálculo 2 3 3 4 2" xfId="6602" xr:uid="{00000000-0005-0000-0000-0000BB040000}"/>
    <cellStyle name="Cálculo 2 3 3 5" xfId="1417" xr:uid="{00000000-0005-0000-0000-0000BC040000}"/>
    <cellStyle name="Cálculo 2 3 3 5 2" xfId="6603" xr:uid="{00000000-0005-0000-0000-0000BD040000}"/>
    <cellStyle name="Cálculo 2 3 3 6" xfId="4026" xr:uid="{00000000-0005-0000-0000-0000BE040000}"/>
    <cellStyle name="Cálculo 2 3 3 7" xfId="4466" xr:uid="{00000000-0005-0000-0000-0000BF040000}"/>
    <cellStyle name="Cálculo 2 3 4" xfId="474" xr:uid="{00000000-0005-0000-0000-0000C0040000}"/>
    <cellStyle name="Cálculo 2 3 4 2" xfId="1418" xr:uid="{00000000-0005-0000-0000-0000C1040000}"/>
    <cellStyle name="Cálculo 2 3 4 2 2" xfId="6604" xr:uid="{00000000-0005-0000-0000-0000C2040000}"/>
    <cellStyle name="Cálculo 2 3 4 3" xfId="1419" xr:uid="{00000000-0005-0000-0000-0000C3040000}"/>
    <cellStyle name="Cálculo 2 3 4 3 2" xfId="6605" xr:uid="{00000000-0005-0000-0000-0000C4040000}"/>
    <cellStyle name="Cálculo 2 3 4 4" xfId="1420" xr:uid="{00000000-0005-0000-0000-0000C5040000}"/>
    <cellStyle name="Cálculo 2 3 4 4 2" xfId="6606" xr:uid="{00000000-0005-0000-0000-0000C6040000}"/>
    <cellStyle name="Cálculo 2 3 4 5" xfId="1421" xr:uid="{00000000-0005-0000-0000-0000C7040000}"/>
    <cellStyle name="Cálculo 2 3 4 5 2" xfId="6607" xr:uid="{00000000-0005-0000-0000-0000C8040000}"/>
    <cellStyle name="Cálculo 2 3 4 6" xfId="4027" xr:uid="{00000000-0005-0000-0000-0000C9040000}"/>
    <cellStyle name="Cálculo 2 3 4 7" xfId="5043" xr:uid="{00000000-0005-0000-0000-0000CA040000}"/>
    <cellStyle name="Cálculo 2 3 5" xfId="475" xr:uid="{00000000-0005-0000-0000-0000CB040000}"/>
    <cellStyle name="Cálculo 2 3 5 2" xfId="1422" xr:uid="{00000000-0005-0000-0000-0000CC040000}"/>
    <cellStyle name="Cálculo 2 3 5 2 2" xfId="6608" xr:uid="{00000000-0005-0000-0000-0000CD040000}"/>
    <cellStyle name="Cálculo 2 3 5 3" xfId="1423" xr:uid="{00000000-0005-0000-0000-0000CE040000}"/>
    <cellStyle name="Cálculo 2 3 5 3 2" xfId="6609" xr:uid="{00000000-0005-0000-0000-0000CF040000}"/>
    <cellStyle name="Cálculo 2 3 5 4" xfId="1424" xr:uid="{00000000-0005-0000-0000-0000D0040000}"/>
    <cellStyle name="Cálculo 2 3 5 4 2" xfId="6610" xr:uid="{00000000-0005-0000-0000-0000D1040000}"/>
    <cellStyle name="Cálculo 2 3 5 5" xfId="1425" xr:uid="{00000000-0005-0000-0000-0000D2040000}"/>
    <cellStyle name="Cálculo 2 3 5 5 2" xfId="6611" xr:uid="{00000000-0005-0000-0000-0000D3040000}"/>
    <cellStyle name="Cálculo 2 3 5 6" xfId="4028" xr:uid="{00000000-0005-0000-0000-0000D4040000}"/>
    <cellStyle name="Cálculo 2 3 5 7" xfId="5042" xr:uid="{00000000-0005-0000-0000-0000D5040000}"/>
    <cellStyle name="Cálculo 2 3 6" xfId="3993" xr:uid="{00000000-0005-0000-0000-0000D6040000}"/>
    <cellStyle name="Cálculo 2 3 7" xfId="4199" xr:uid="{00000000-0005-0000-0000-0000D7040000}"/>
    <cellStyle name="Cálculo 2 3 8" xfId="4473" xr:uid="{00000000-0005-0000-0000-0000D8040000}"/>
    <cellStyle name="Cálculo 2 4" xfId="425" xr:uid="{00000000-0005-0000-0000-0000D9040000}"/>
    <cellStyle name="Cálculo 2 4 2" xfId="476" xr:uid="{00000000-0005-0000-0000-0000DA040000}"/>
    <cellStyle name="Cálculo 2 4 2 2" xfId="1426" xr:uid="{00000000-0005-0000-0000-0000DB040000}"/>
    <cellStyle name="Cálculo 2 4 2 2 2" xfId="6612" xr:uid="{00000000-0005-0000-0000-0000DC040000}"/>
    <cellStyle name="Cálculo 2 4 2 3" xfId="1427" xr:uid="{00000000-0005-0000-0000-0000DD040000}"/>
    <cellStyle name="Cálculo 2 4 2 3 2" xfId="6613" xr:uid="{00000000-0005-0000-0000-0000DE040000}"/>
    <cellStyle name="Cálculo 2 4 2 4" xfId="1428" xr:uid="{00000000-0005-0000-0000-0000DF040000}"/>
    <cellStyle name="Cálculo 2 4 2 4 2" xfId="6614" xr:uid="{00000000-0005-0000-0000-0000E0040000}"/>
    <cellStyle name="Cálculo 2 4 2 5" xfId="1429" xr:uid="{00000000-0005-0000-0000-0000E1040000}"/>
    <cellStyle name="Cálculo 2 4 2 5 2" xfId="6615" xr:uid="{00000000-0005-0000-0000-0000E2040000}"/>
    <cellStyle name="Cálculo 2 4 2 6" xfId="4030" xr:uid="{00000000-0005-0000-0000-0000E3040000}"/>
    <cellStyle name="Cálculo 2 4 2 7" xfId="5041" xr:uid="{00000000-0005-0000-0000-0000E4040000}"/>
    <cellStyle name="Cálculo 2 4 3" xfId="477" xr:uid="{00000000-0005-0000-0000-0000E5040000}"/>
    <cellStyle name="Cálculo 2 4 3 2" xfId="1430" xr:uid="{00000000-0005-0000-0000-0000E6040000}"/>
    <cellStyle name="Cálculo 2 4 3 2 2" xfId="6616" xr:uid="{00000000-0005-0000-0000-0000E7040000}"/>
    <cellStyle name="Cálculo 2 4 3 3" xfId="1431" xr:uid="{00000000-0005-0000-0000-0000E8040000}"/>
    <cellStyle name="Cálculo 2 4 3 3 2" xfId="6617" xr:uid="{00000000-0005-0000-0000-0000E9040000}"/>
    <cellStyle name="Cálculo 2 4 3 4" xfId="1432" xr:uid="{00000000-0005-0000-0000-0000EA040000}"/>
    <cellStyle name="Cálculo 2 4 3 4 2" xfId="6618" xr:uid="{00000000-0005-0000-0000-0000EB040000}"/>
    <cellStyle name="Cálculo 2 4 3 5" xfId="1433" xr:uid="{00000000-0005-0000-0000-0000EC040000}"/>
    <cellStyle name="Cálculo 2 4 3 5 2" xfId="6619" xr:uid="{00000000-0005-0000-0000-0000ED040000}"/>
    <cellStyle name="Cálculo 2 4 3 6" xfId="4031" xr:uid="{00000000-0005-0000-0000-0000EE040000}"/>
    <cellStyle name="Cálculo 2 4 3 7" xfId="5040" xr:uid="{00000000-0005-0000-0000-0000EF040000}"/>
    <cellStyle name="Cálculo 2 4 4" xfId="478" xr:uid="{00000000-0005-0000-0000-0000F0040000}"/>
    <cellStyle name="Cálculo 2 4 4 2" xfId="1434" xr:uid="{00000000-0005-0000-0000-0000F1040000}"/>
    <cellStyle name="Cálculo 2 4 4 2 2" xfId="6620" xr:uid="{00000000-0005-0000-0000-0000F2040000}"/>
    <cellStyle name="Cálculo 2 4 4 3" xfId="1435" xr:uid="{00000000-0005-0000-0000-0000F3040000}"/>
    <cellStyle name="Cálculo 2 4 4 3 2" xfId="6621" xr:uid="{00000000-0005-0000-0000-0000F4040000}"/>
    <cellStyle name="Cálculo 2 4 4 4" xfId="1436" xr:uid="{00000000-0005-0000-0000-0000F5040000}"/>
    <cellStyle name="Cálculo 2 4 4 4 2" xfId="6622" xr:uid="{00000000-0005-0000-0000-0000F6040000}"/>
    <cellStyle name="Cálculo 2 4 4 5" xfId="1437" xr:uid="{00000000-0005-0000-0000-0000F7040000}"/>
    <cellStyle name="Cálculo 2 4 4 5 2" xfId="6623" xr:uid="{00000000-0005-0000-0000-0000F8040000}"/>
    <cellStyle name="Cálculo 2 4 4 6" xfId="4032" xr:uid="{00000000-0005-0000-0000-0000F9040000}"/>
    <cellStyle name="Cálculo 2 4 4 7" xfId="4465" xr:uid="{00000000-0005-0000-0000-0000FA040000}"/>
    <cellStyle name="Cálculo 2 4 5" xfId="479" xr:uid="{00000000-0005-0000-0000-0000FB040000}"/>
    <cellStyle name="Cálculo 2 4 5 2" xfId="1438" xr:uid="{00000000-0005-0000-0000-0000FC040000}"/>
    <cellStyle name="Cálculo 2 4 5 2 2" xfId="6624" xr:uid="{00000000-0005-0000-0000-0000FD040000}"/>
    <cellStyle name="Cálculo 2 4 5 3" xfId="1439" xr:uid="{00000000-0005-0000-0000-0000FE040000}"/>
    <cellStyle name="Cálculo 2 4 5 3 2" xfId="6625" xr:uid="{00000000-0005-0000-0000-0000FF040000}"/>
    <cellStyle name="Cálculo 2 4 5 4" xfId="1440" xr:uid="{00000000-0005-0000-0000-000000050000}"/>
    <cellStyle name="Cálculo 2 4 5 4 2" xfId="6626" xr:uid="{00000000-0005-0000-0000-000001050000}"/>
    <cellStyle name="Cálculo 2 4 5 5" xfId="1441" xr:uid="{00000000-0005-0000-0000-000002050000}"/>
    <cellStyle name="Cálculo 2 4 5 5 2" xfId="6627" xr:uid="{00000000-0005-0000-0000-000003050000}"/>
    <cellStyle name="Cálculo 2 4 5 6" xfId="4033" xr:uid="{00000000-0005-0000-0000-000004050000}"/>
    <cellStyle name="Cálculo 2 4 5 7" xfId="5039" xr:uid="{00000000-0005-0000-0000-000005050000}"/>
    <cellStyle name="Cálculo 2 4 6" xfId="480" xr:uid="{00000000-0005-0000-0000-000006050000}"/>
    <cellStyle name="Cálculo 2 4 6 2" xfId="1442" xr:uid="{00000000-0005-0000-0000-000007050000}"/>
    <cellStyle name="Cálculo 2 4 6 2 2" xfId="6628" xr:uid="{00000000-0005-0000-0000-000008050000}"/>
    <cellStyle name="Cálculo 2 4 6 3" xfId="1443" xr:uid="{00000000-0005-0000-0000-000009050000}"/>
    <cellStyle name="Cálculo 2 4 6 3 2" xfId="6629" xr:uid="{00000000-0005-0000-0000-00000A050000}"/>
    <cellStyle name="Cálculo 2 4 6 4" xfId="1444" xr:uid="{00000000-0005-0000-0000-00000B050000}"/>
    <cellStyle name="Cálculo 2 4 6 4 2" xfId="6630" xr:uid="{00000000-0005-0000-0000-00000C050000}"/>
    <cellStyle name="Cálculo 2 4 6 5" xfId="1445" xr:uid="{00000000-0005-0000-0000-00000D050000}"/>
    <cellStyle name="Cálculo 2 4 6 5 2" xfId="6631" xr:uid="{00000000-0005-0000-0000-00000E050000}"/>
    <cellStyle name="Cálculo 2 4 6 6" xfId="4034" xr:uid="{00000000-0005-0000-0000-00000F050000}"/>
    <cellStyle name="Cálculo 2 4 6 7" xfId="5038" xr:uid="{00000000-0005-0000-0000-000010050000}"/>
    <cellStyle name="Cálculo 2 4 7" xfId="481" xr:uid="{00000000-0005-0000-0000-000011050000}"/>
    <cellStyle name="Cálculo 2 4 7 2" xfId="1446" xr:uid="{00000000-0005-0000-0000-000012050000}"/>
    <cellStyle name="Cálculo 2 4 7 2 2" xfId="6632" xr:uid="{00000000-0005-0000-0000-000013050000}"/>
    <cellStyle name="Cálculo 2 4 7 3" xfId="1447" xr:uid="{00000000-0005-0000-0000-000014050000}"/>
    <cellStyle name="Cálculo 2 4 7 3 2" xfId="6633" xr:uid="{00000000-0005-0000-0000-000015050000}"/>
    <cellStyle name="Cálculo 2 4 7 4" xfId="1448" xr:uid="{00000000-0005-0000-0000-000016050000}"/>
    <cellStyle name="Cálculo 2 4 7 4 2" xfId="6634" xr:uid="{00000000-0005-0000-0000-000017050000}"/>
    <cellStyle name="Cálculo 2 4 7 5" xfId="1449" xr:uid="{00000000-0005-0000-0000-000018050000}"/>
    <cellStyle name="Cálculo 2 4 7 5 2" xfId="6635" xr:uid="{00000000-0005-0000-0000-000019050000}"/>
    <cellStyle name="Cálculo 2 4 7 6" xfId="4035" xr:uid="{00000000-0005-0000-0000-00001A050000}"/>
    <cellStyle name="Cálculo 2 4 7 7" xfId="5037" xr:uid="{00000000-0005-0000-0000-00001B050000}"/>
    <cellStyle name="Cálculo 2 4 8" xfId="4029" xr:uid="{00000000-0005-0000-0000-00001C050000}"/>
    <cellStyle name="Cálculo 2 4 9" xfId="5069" xr:uid="{00000000-0005-0000-0000-00001D050000}"/>
    <cellStyle name="Cálculo 2 5" xfId="482" xr:uid="{00000000-0005-0000-0000-00001E050000}"/>
    <cellStyle name="Cálculo 2 5 2" xfId="1450" xr:uid="{00000000-0005-0000-0000-00001F050000}"/>
    <cellStyle name="Cálculo 2 5 2 2" xfId="6636" xr:uid="{00000000-0005-0000-0000-000020050000}"/>
    <cellStyle name="Cálculo 2 5 3" xfId="1451" xr:uid="{00000000-0005-0000-0000-000021050000}"/>
    <cellStyle name="Cálculo 2 5 3 2" xfId="6637" xr:uid="{00000000-0005-0000-0000-000022050000}"/>
    <cellStyle name="Cálculo 2 5 4" xfId="1452" xr:uid="{00000000-0005-0000-0000-000023050000}"/>
    <cellStyle name="Cálculo 2 5 4 2" xfId="6638" xr:uid="{00000000-0005-0000-0000-000024050000}"/>
    <cellStyle name="Cálculo 2 5 5" xfId="1453" xr:uid="{00000000-0005-0000-0000-000025050000}"/>
    <cellStyle name="Cálculo 2 5 5 2" xfId="6639" xr:uid="{00000000-0005-0000-0000-000026050000}"/>
    <cellStyle name="Cálculo 2 5 6" xfId="4036" xr:uid="{00000000-0005-0000-0000-000027050000}"/>
    <cellStyle name="Cálculo 2 5 7" xfId="5036" xr:uid="{00000000-0005-0000-0000-000028050000}"/>
    <cellStyle name="Cálculo 2 6" xfId="483" xr:uid="{00000000-0005-0000-0000-000029050000}"/>
    <cellStyle name="Cálculo 2 6 2" xfId="1454" xr:uid="{00000000-0005-0000-0000-00002A050000}"/>
    <cellStyle name="Cálculo 2 6 2 2" xfId="6640" xr:uid="{00000000-0005-0000-0000-00002B050000}"/>
    <cellStyle name="Cálculo 2 6 3" xfId="1455" xr:uid="{00000000-0005-0000-0000-00002C050000}"/>
    <cellStyle name="Cálculo 2 6 3 2" xfId="6641" xr:uid="{00000000-0005-0000-0000-00002D050000}"/>
    <cellStyle name="Cálculo 2 6 4" xfId="1456" xr:uid="{00000000-0005-0000-0000-00002E050000}"/>
    <cellStyle name="Cálculo 2 6 4 2" xfId="6642" xr:uid="{00000000-0005-0000-0000-00002F050000}"/>
    <cellStyle name="Cálculo 2 6 5" xfId="1457" xr:uid="{00000000-0005-0000-0000-000030050000}"/>
    <cellStyle name="Cálculo 2 6 5 2" xfId="6643" xr:uid="{00000000-0005-0000-0000-000031050000}"/>
    <cellStyle name="Cálculo 2 6 6" xfId="4037" xr:uid="{00000000-0005-0000-0000-000032050000}"/>
    <cellStyle name="Cálculo 2 6 7" xfId="4464" xr:uid="{00000000-0005-0000-0000-000033050000}"/>
    <cellStyle name="Cálculo 2 7" xfId="484" xr:uid="{00000000-0005-0000-0000-000034050000}"/>
    <cellStyle name="Cálculo 2 7 2" xfId="1458" xr:uid="{00000000-0005-0000-0000-000035050000}"/>
    <cellStyle name="Cálculo 2 7 2 2" xfId="6644" xr:uid="{00000000-0005-0000-0000-000036050000}"/>
    <cellStyle name="Cálculo 2 7 3" xfId="1459" xr:uid="{00000000-0005-0000-0000-000037050000}"/>
    <cellStyle name="Cálculo 2 7 3 2" xfId="6645" xr:uid="{00000000-0005-0000-0000-000038050000}"/>
    <cellStyle name="Cálculo 2 7 4" xfId="1460" xr:uid="{00000000-0005-0000-0000-000039050000}"/>
    <cellStyle name="Cálculo 2 7 4 2" xfId="6646" xr:uid="{00000000-0005-0000-0000-00003A050000}"/>
    <cellStyle name="Cálculo 2 7 5" xfId="1461" xr:uid="{00000000-0005-0000-0000-00003B050000}"/>
    <cellStyle name="Cálculo 2 7 5 2" xfId="6647" xr:uid="{00000000-0005-0000-0000-00003C050000}"/>
    <cellStyle name="Cálculo 2 7 6" xfId="4038" xr:uid="{00000000-0005-0000-0000-00003D050000}"/>
    <cellStyle name="Cálculo 2 7 7" xfId="5035" xr:uid="{00000000-0005-0000-0000-00003E050000}"/>
    <cellStyle name="Cálculo 2 8" xfId="1462" xr:uid="{00000000-0005-0000-0000-00003F050000}"/>
    <cellStyle name="Cálculo 2 8 2" xfId="6648" xr:uid="{00000000-0005-0000-0000-000040050000}"/>
    <cellStyle name="Cálculo 2 9" xfId="3892" xr:uid="{00000000-0005-0000-0000-000041050000}"/>
    <cellStyle name="Cálculo 3" xfId="244" xr:uid="{00000000-0005-0000-0000-000042050000}"/>
    <cellStyle name="Cálculo 3 2" xfId="673" xr:uid="{00000000-0005-0000-0000-000043050000}"/>
    <cellStyle name="Cálculo 3 2 2" xfId="4531" xr:uid="{00000000-0005-0000-0000-000044050000}"/>
    <cellStyle name="Cálculo 3 2 3" xfId="4951" xr:uid="{00000000-0005-0000-0000-000045050000}"/>
    <cellStyle name="Cálculo 3 3" xfId="4303" xr:uid="{00000000-0005-0000-0000-000046050000}"/>
    <cellStyle name="Cálculo 3 4" xfId="4409" xr:uid="{00000000-0005-0000-0000-000047050000}"/>
    <cellStyle name="Cálculo 4" xfId="6449" xr:uid="{00000000-0005-0000-0000-000048050000}"/>
    <cellStyle name="Celda de comprobación" xfId="21" builtinId="23" customBuiltin="1"/>
    <cellStyle name="Celda de comprobación 2" xfId="154" xr:uid="{00000000-0005-0000-0000-00004A050000}"/>
    <cellStyle name="Celda de comprobación 2 2" xfId="3893" xr:uid="{00000000-0005-0000-0000-00004B050000}"/>
    <cellStyle name="Celda de comprobación 3" xfId="245" xr:uid="{00000000-0005-0000-0000-00004C050000}"/>
    <cellStyle name="Celda vinculada" xfId="22" builtinId="24" customBuiltin="1"/>
    <cellStyle name="Celda vinculada 2" xfId="155" xr:uid="{00000000-0005-0000-0000-00004E050000}"/>
    <cellStyle name="Celda vinculada 2 2" xfId="3894" xr:uid="{00000000-0005-0000-0000-00004F050000}"/>
    <cellStyle name="Celda vinculada 3" xfId="246" xr:uid="{00000000-0005-0000-0000-000050050000}"/>
    <cellStyle name="Comma" xfId="349" xr:uid="{00000000-0005-0000-0000-000051050000}"/>
    <cellStyle name="Comma [0]" xfId="350" xr:uid="{00000000-0005-0000-0000-000052050000}"/>
    <cellStyle name="Comma [0] 2" xfId="1463" xr:uid="{00000000-0005-0000-0000-000053050000}"/>
    <cellStyle name="Comma 2" xfId="1464" xr:uid="{00000000-0005-0000-0000-000054050000}"/>
    <cellStyle name="Comma 2 2" xfId="1465" xr:uid="{00000000-0005-0000-0000-000055050000}"/>
    <cellStyle name="Comma 2 2 2" xfId="5015" xr:uid="{00000000-0005-0000-0000-000056050000}"/>
    <cellStyle name="Comma 3" xfId="1466" xr:uid="{00000000-0005-0000-0000-000057050000}"/>
    <cellStyle name="Comma 4" xfId="1467" xr:uid="{00000000-0005-0000-0000-000058050000}"/>
    <cellStyle name="Comma 5" xfId="1468" xr:uid="{00000000-0005-0000-0000-000059050000}"/>
    <cellStyle name="Currency" xfId="351" xr:uid="{00000000-0005-0000-0000-00005A050000}"/>
    <cellStyle name="Currency [0]" xfId="352" xr:uid="{00000000-0005-0000-0000-00005B050000}"/>
    <cellStyle name="Currency [0] 2" xfId="1469" xr:uid="{00000000-0005-0000-0000-00005C050000}"/>
    <cellStyle name="Currency [0] 2 2" xfId="5019" xr:uid="{00000000-0005-0000-0000-00005D050000}"/>
    <cellStyle name="Currency [0] 3" xfId="3895" xr:uid="{00000000-0005-0000-0000-00005E050000}"/>
    <cellStyle name="Currency 2" xfId="1470" xr:uid="{00000000-0005-0000-0000-00005F050000}"/>
    <cellStyle name="Currency 2 2" xfId="1471" xr:uid="{00000000-0005-0000-0000-000060050000}"/>
    <cellStyle name="Currency 2 2 2" xfId="5021" xr:uid="{00000000-0005-0000-0000-000061050000}"/>
    <cellStyle name="Currency 3" xfId="1472" xr:uid="{00000000-0005-0000-0000-000062050000}"/>
    <cellStyle name="Currency 3 2" xfId="1473" xr:uid="{00000000-0005-0000-0000-000063050000}"/>
    <cellStyle name="Currency 3 2 2" xfId="5023" xr:uid="{00000000-0005-0000-0000-000064050000}"/>
    <cellStyle name="Currency 4" xfId="1474" xr:uid="{00000000-0005-0000-0000-000065050000}"/>
    <cellStyle name="Currency 5" xfId="1475" xr:uid="{00000000-0005-0000-0000-000066050000}"/>
    <cellStyle name="Date" xfId="353" xr:uid="{00000000-0005-0000-0000-000067050000}"/>
    <cellStyle name="Encabezado 1" xfId="55" builtinId="16" customBuiltin="1"/>
    <cellStyle name="Encabezado 4" xfId="23" builtinId="19" customBuiltin="1"/>
    <cellStyle name="Encabezado 4 2" xfId="156" xr:uid="{00000000-0005-0000-0000-00006A050000}"/>
    <cellStyle name="Encabezado 4 2 2" xfId="3896" xr:uid="{00000000-0005-0000-0000-00006B050000}"/>
    <cellStyle name="Encabezado 4 3" xfId="247" xr:uid="{00000000-0005-0000-0000-00006C050000}"/>
    <cellStyle name="Énfasis1" xfId="24" builtinId="29" customBuiltin="1"/>
    <cellStyle name="Énfasis1 2" xfId="157" xr:uid="{00000000-0005-0000-0000-00006E050000}"/>
    <cellStyle name="Énfasis1 2 2" xfId="3897" xr:uid="{00000000-0005-0000-0000-00006F050000}"/>
    <cellStyle name="Énfasis1 3" xfId="248" xr:uid="{00000000-0005-0000-0000-000070050000}"/>
    <cellStyle name="Énfasis2" xfId="25" builtinId="33" customBuiltin="1"/>
    <cellStyle name="Énfasis2 2" xfId="158" xr:uid="{00000000-0005-0000-0000-000072050000}"/>
    <cellStyle name="Énfasis2 2 2" xfId="3898" xr:uid="{00000000-0005-0000-0000-000073050000}"/>
    <cellStyle name="Énfasis2 3" xfId="249" xr:uid="{00000000-0005-0000-0000-000074050000}"/>
    <cellStyle name="Énfasis3" xfId="26" builtinId="37" customBuiltin="1"/>
    <cellStyle name="Énfasis3 2" xfId="159" xr:uid="{00000000-0005-0000-0000-000076050000}"/>
    <cellStyle name="Énfasis3 2 2" xfId="3899" xr:uid="{00000000-0005-0000-0000-000077050000}"/>
    <cellStyle name="Énfasis3 3" xfId="250" xr:uid="{00000000-0005-0000-0000-000078050000}"/>
    <cellStyle name="Énfasis4" xfId="27" builtinId="41" customBuiltin="1"/>
    <cellStyle name="Énfasis4 2" xfId="160" xr:uid="{00000000-0005-0000-0000-00007A050000}"/>
    <cellStyle name="Énfasis4 2 2" xfId="3900" xr:uid="{00000000-0005-0000-0000-00007B050000}"/>
    <cellStyle name="Énfasis4 3" xfId="251" xr:uid="{00000000-0005-0000-0000-00007C050000}"/>
    <cellStyle name="Énfasis5" xfId="28" builtinId="45" customBuiltin="1"/>
    <cellStyle name="Énfasis5 2" xfId="161" xr:uid="{00000000-0005-0000-0000-00007E050000}"/>
    <cellStyle name="Énfasis5 2 2" xfId="3901" xr:uid="{00000000-0005-0000-0000-00007F050000}"/>
    <cellStyle name="Énfasis5 3" xfId="252" xr:uid="{00000000-0005-0000-0000-000080050000}"/>
    <cellStyle name="Énfasis6" xfId="29" builtinId="49" customBuiltin="1"/>
    <cellStyle name="Énfasis6 2" xfId="162" xr:uid="{00000000-0005-0000-0000-000082050000}"/>
    <cellStyle name="Énfasis6 2 2" xfId="3902" xr:uid="{00000000-0005-0000-0000-000083050000}"/>
    <cellStyle name="Énfasis6 3" xfId="253" xr:uid="{00000000-0005-0000-0000-000084050000}"/>
    <cellStyle name="Entrada" xfId="30" builtinId="20" customBuiltin="1"/>
    <cellStyle name="Entrada 2" xfId="163" xr:uid="{00000000-0005-0000-0000-000086050000}"/>
    <cellStyle name="Entrada 2 10" xfId="4207" xr:uid="{00000000-0005-0000-0000-000087050000}"/>
    <cellStyle name="Entrada 2 11" xfId="6261" xr:uid="{00000000-0005-0000-0000-000088050000}"/>
    <cellStyle name="Entrada 2 2" xfId="408" xr:uid="{00000000-0005-0000-0000-000089050000}"/>
    <cellStyle name="Entrada 2 2 2" xfId="433" xr:uid="{00000000-0005-0000-0000-00008A050000}"/>
    <cellStyle name="Entrada 2 2 2 10" xfId="1476" xr:uid="{00000000-0005-0000-0000-00008B050000}"/>
    <cellStyle name="Entrada 2 2 2 10 2" xfId="6649" xr:uid="{00000000-0005-0000-0000-00008C050000}"/>
    <cellStyle name="Entrada 2 2 2 11" xfId="1477" xr:uid="{00000000-0005-0000-0000-00008D050000}"/>
    <cellStyle name="Entrada 2 2 2 11 2" xfId="6650" xr:uid="{00000000-0005-0000-0000-00008E050000}"/>
    <cellStyle name="Entrada 2 2 2 12" xfId="4039" xr:uid="{00000000-0005-0000-0000-00008F050000}"/>
    <cellStyle name="Entrada 2 2 2 13" xfId="5062" xr:uid="{00000000-0005-0000-0000-000090050000}"/>
    <cellStyle name="Entrada 2 2 2 2" xfId="485" xr:uid="{00000000-0005-0000-0000-000091050000}"/>
    <cellStyle name="Entrada 2 2 2 2 2" xfId="1478" xr:uid="{00000000-0005-0000-0000-000092050000}"/>
    <cellStyle name="Entrada 2 2 2 2 2 2" xfId="6651" xr:uid="{00000000-0005-0000-0000-000093050000}"/>
    <cellStyle name="Entrada 2 2 2 2 3" xfId="1479" xr:uid="{00000000-0005-0000-0000-000094050000}"/>
    <cellStyle name="Entrada 2 2 2 2 3 2" xfId="6652" xr:uid="{00000000-0005-0000-0000-000095050000}"/>
    <cellStyle name="Entrada 2 2 2 2 4" xfId="1480" xr:uid="{00000000-0005-0000-0000-000096050000}"/>
    <cellStyle name="Entrada 2 2 2 2 4 2" xfId="6653" xr:uid="{00000000-0005-0000-0000-000097050000}"/>
    <cellStyle name="Entrada 2 2 2 2 5" xfId="1481" xr:uid="{00000000-0005-0000-0000-000098050000}"/>
    <cellStyle name="Entrada 2 2 2 2 5 2" xfId="6654" xr:uid="{00000000-0005-0000-0000-000099050000}"/>
    <cellStyle name="Entrada 2 2 2 2 6" xfId="4040" xr:uid="{00000000-0005-0000-0000-00009A050000}"/>
    <cellStyle name="Entrada 2 2 2 2 7" xfId="5034" xr:uid="{00000000-0005-0000-0000-00009B050000}"/>
    <cellStyle name="Entrada 2 2 2 3" xfId="486" xr:uid="{00000000-0005-0000-0000-00009C050000}"/>
    <cellStyle name="Entrada 2 2 2 3 2" xfId="1482" xr:uid="{00000000-0005-0000-0000-00009D050000}"/>
    <cellStyle name="Entrada 2 2 2 3 2 2" xfId="6655" xr:uid="{00000000-0005-0000-0000-00009E050000}"/>
    <cellStyle name="Entrada 2 2 2 3 3" xfId="1483" xr:uid="{00000000-0005-0000-0000-00009F050000}"/>
    <cellStyle name="Entrada 2 2 2 3 3 2" xfId="6656" xr:uid="{00000000-0005-0000-0000-0000A0050000}"/>
    <cellStyle name="Entrada 2 2 2 3 4" xfId="1484" xr:uid="{00000000-0005-0000-0000-0000A1050000}"/>
    <cellStyle name="Entrada 2 2 2 3 4 2" xfId="6657" xr:uid="{00000000-0005-0000-0000-0000A2050000}"/>
    <cellStyle name="Entrada 2 2 2 3 5" xfId="1485" xr:uid="{00000000-0005-0000-0000-0000A3050000}"/>
    <cellStyle name="Entrada 2 2 2 3 5 2" xfId="6658" xr:uid="{00000000-0005-0000-0000-0000A4050000}"/>
    <cellStyle name="Entrada 2 2 2 3 6" xfId="4041" xr:uid="{00000000-0005-0000-0000-0000A5050000}"/>
    <cellStyle name="Entrada 2 2 2 3 7" xfId="5033" xr:uid="{00000000-0005-0000-0000-0000A6050000}"/>
    <cellStyle name="Entrada 2 2 2 4" xfId="487" xr:uid="{00000000-0005-0000-0000-0000A7050000}"/>
    <cellStyle name="Entrada 2 2 2 4 2" xfId="1486" xr:uid="{00000000-0005-0000-0000-0000A8050000}"/>
    <cellStyle name="Entrada 2 2 2 4 2 2" xfId="6659" xr:uid="{00000000-0005-0000-0000-0000A9050000}"/>
    <cellStyle name="Entrada 2 2 2 4 3" xfId="1487" xr:uid="{00000000-0005-0000-0000-0000AA050000}"/>
    <cellStyle name="Entrada 2 2 2 4 3 2" xfId="6660" xr:uid="{00000000-0005-0000-0000-0000AB050000}"/>
    <cellStyle name="Entrada 2 2 2 4 4" xfId="1488" xr:uid="{00000000-0005-0000-0000-0000AC050000}"/>
    <cellStyle name="Entrada 2 2 2 4 4 2" xfId="6661" xr:uid="{00000000-0005-0000-0000-0000AD050000}"/>
    <cellStyle name="Entrada 2 2 2 4 5" xfId="1489" xr:uid="{00000000-0005-0000-0000-0000AE050000}"/>
    <cellStyle name="Entrada 2 2 2 4 5 2" xfId="6662" xr:uid="{00000000-0005-0000-0000-0000AF050000}"/>
    <cellStyle name="Entrada 2 2 2 4 6" xfId="4042" xr:uid="{00000000-0005-0000-0000-0000B0050000}"/>
    <cellStyle name="Entrada 2 2 2 4 7" xfId="5032" xr:uid="{00000000-0005-0000-0000-0000B1050000}"/>
    <cellStyle name="Entrada 2 2 2 5" xfId="488" xr:uid="{00000000-0005-0000-0000-0000B2050000}"/>
    <cellStyle name="Entrada 2 2 2 5 2" xfId="1490" xr:uid="{00000000-0005-0000-0000-0000B3050000}"/>
    <cellStyle name="Entrada 2 2 2 5 2 2" xfId="6663" xr:uid="{00000000-0005-0000-0000-0000B4050000}"/>
    <cellStyle name="Entrada 2 2 2 5 3" xfId="1491" xr:uid="{00000000-0005-0000-0000-0000B5050000}"/>
    <cellStyle name="Entrada 2 2 2 5 3 2" xfId="6664" xr:uid="{00000000-0005-0000-0000-0000B6050000}"/>
    <cellStyle name="Entrada 2 2 2 5 4" xfId="1492" xr:uid="{00000000-0005-0000-0000-0000B7050000}"/>
    <cellStyle name="Entrada 2 2 2 5 4 2" xfId="6665" xr:uid="{00000000-0005-0000-0000-0000B8050000}"/>
    <cellStyle name="Entrada 2 2 2 5 5" xfId="1493" xr:uid="{00000000-0005-0000-0000-0000B9050000}"/>
    <cellStyle name="Entrada 2 2 2 5 5 2" xfId="6666" xr:uid="{00000000-0005-0000-0000-0000BA050000}"/>
    <cellStyle name="Entrada 2 2 2 5 6" xfId="4043" xr:uid="{00000000-0005-0000-0000-0000BB050000}"/>
    <cellStyle name="Entrada 2 2 2 5 7" xfId="4463" xr:uid="{00000000-0005-0000-0000-0000BC050000}"/>
    <cellStyle name="Entrada 2 2 2 6" xfId="489" xr:uid="{00000000-0005-0000-0000-0000BD050000}"/>
    <cellStyle name="Entrada 2 2 2 6 2" xfId="1494" xr:uid="{00000000-0005-0000-0000-0000BE050000}"/>
    <cellStyle name="Entrada 2 2 2 6 2 2" xfId="6667" xr:uid="{00000000-0005-0000-0000-0000BF050000}"/>
    <cellStyle name="Entrada 2 2 2 6 3" xfId="1495" xr:uid="{00000000-0005-0000-0000-0000C0050000}"/>
    <cellStyle name="Entrada 2 2 2 6 3 2" xfId="6668" xr:uid="{00000000-0005-0000-0000-0000C1050000}"/>
    <cellStyle name="Entrada 2 2 2 6 4" xfId="1496" xr:uid="{00000000-0005-0000-0000-0000C2050000}"/>
    <cellStyle name="Entrada 2 2 2 6 4 2" xfId="6669" xr:uid="{00000000-0005-0000-0000-0000C3050000}"/>
    <cellStyle name="Entrada 2 2 2 6 5" xfId="1497" xr:uid="{00000000-0005-0000-0000-0000C4050000}"/>
    <cellStyle name="Entrada 2 2 2 6 5 2" xfId="6670" xr:uid="{00000000-0005-0000-0000-0000C5050000}"/>
    <cellStyle name="Entrada 2 2 2 6 6" xfId="4044" xr:uid="{00000000-0005-0000-0000-0000C6050000}"/>
    <cellStyle name="Entrada 2 2 2 6 7" xfId="5031" xr:uid="{00000000-0005-0000-0000-0000C7050000}"/>
    <cellStyle name="Entrada 2 2 2 7" xfId="490" xr:uid="{00000000-0005-0000-0000-0000C8050000}"/>
    <cellStyle name="Entrada 2 2 2 7 2" xfId="1498" xr:uid="{00000000-0005-0000-0000-0000C9050000}"/>
    <cellStyle name="Entrada 2 2 2 7 2 2" xfId="6671" xr:uid="{00000000-0005-0000-0000-0000CA050000}"/>
    <cellStyle name="Entrada 2 2 2 7 3" xfId="1499" xr:uid="{00000000-0005-0000-0000-0000CB050000}"/>
    <cellStyle name="Entrada 2 2 2 7 3 2" xfId="6672" xr:uid="{00000000-0005-0000-0000-0000CC050000}"/>
    <cellStyle name="Entrada 2 2 2 7 4" xfId="1500" xr:uid="{00000000-0005-0000-0000-0000CD050000}"/>
    <cellStyle name="Entrada 2 2 2 7 4 2" xfId="6673" xr:uid="{00000000-0005-0000-0000-0000CE050000}"/>
    <cellStyle name="Entrada 2 2 2 7 5" xfId="1501" xr:uid="{00000000-0005-0000-0000-0000CF050000}"/>
    <cellStyle name="Entrada 2 2 2 7 5 2" xfId="6674" xr:uid="{00000000-0005-0000-0000-0000D0050000}"/>
    <cellStyle name="Entrada 2 2 2 7 6" xfId="4045" xr:uid="{00000000-0005-0000-0000-0000D1050000}"/>
    <cellStyle name="Entrada 2 2 2 7 7" xfId="5030" xr:uid="{00000000-0005-0000-0000-0000D2050000}"/>
    <cellStyle name="Entrada 2 2 2 8" xfId="1502" xr:uid="{00000000-0005-0000-0000-0000D3050000}"/>
    <cellStyle name="Entrada 2 2 2 8 2" xfId="6675" xr:uid="{00000000-0005-0000-0000-0000D4050000}"/>
    <cellStyle name="Entrada 2 2 2 9" xfId="1503" xr:uid="{00000000-0005-0000-0000-0000D5050000}"/>
    <cellStyle name="Entrada 2 2 2 9 2" xfId="6676" xr:uid="{00000000-0005-0000-0000-0000D6050000}"/>
    <cellStyle name="Entrada 2 2 3" xfId="491" xr:uid="{00000000-0005-0000-0000-0000D7050000}"/>
    <cellStyle name="Entrada 2 2 3 2" xfId="1504" xr:uid="{00000000-0005-0000-0000-0000D8050000}"/>
    <cellStyle name="Entrada 2 2 3 2 2" xfId="6677" xr:uid="{00000000-0005-0000-0000-0000D9050000}"/>
    <cellStyle name="Entrada 2 2 3 3" xfId="1505" xr:uid="{00000000-0005-0000-0000-0000DA050000}"/>
    <cellStyle name="Entrada 2 2 3 3 2" xfId="6678" xr:uid="{00000000-0005-0000-0000-0000DB050000}"/>
    <cellStyle name="Entrada 2 2 3 4" xfId="1506" xr:uid="{00000000-0005-0000-0000-0000DC050000}"/>
    <cellStyle name="Entrada 2 2 3 4 2" xfId="6679" xr:uid="{00000000-0005-0000-0000-0000DD050000}"/>
    <cellStyle name="Entrada 2 2 3 5" xfId="1507" xr:uid="{00000000-0005-0000-0000-0000DE050000}"/>
    <cellStyle name="Entrada 2 2 3 5 2" xfId="6680" xr:uid="{00000000-0005-0000-0000-0000DF050000}"/>
    <cellStyle name="Entrada 2 2 3 6" xfId="4046" xr:uid="{00000000-0005-0000-0000-0000E0050000}"/>
    <cellStyle name="Entrada 2 2 3 7" xfId="5029" xr:uid="{00000000-0005-0000-0000-0000E1050000}"/>
    <cellStyle name="Entrada 2 2 4" xfId="492" xr:uid="{00000000-0005-0000-0000-0000E2050000}"/>
    <cellStyle name="Entrada 2 2 4 2" xfId="1508" xr:uid="{00000000-0005-0000-0000-0000E3050000}"/>
    <cellStyle name="Entrada 2 2 4 2 2" xfId="6681" xr:uid="{00000000-0005-0000-0000-0000E4050000}"/>
    <cellStyle name="Entrada 2 2 4 3" xfId="1509" xr:uid="{00000000-0005-0000-0000-0000E5050000}"/>
    <cellStyle name="Entrada 2 2 4 3 2" xfId="6682" xr:uid="{00000000-0005-0000-0000-0000E6050000}"/>
    <cellStyle name="Entrada 2 2 4 4" xfId="1510" xr:uid="{00000000-0005-0000-0000-0000E7050000}"/>
    <cellStyle name="Entrada 2 2 4 4 2" xfId="6683" xr:uid="{00000000-0005-0000-0000-0000E8050000}"/>
    <cellStyle name="Entrada 2 2 4 5" xfId="1511" xr:uid="{00000000-0005-0000-0000-0000E9050000}"/>
    <cellStyle name="Entrada 2 2 4 5 2" xfId="6684" xr:uid="{00000000-0005-0000-0000-0000EA050000}"/>
    <cellStyle name="Entrada 2 2 4 6" xfId="4047" xr:uid="{00000000-0005-0000-0000-0000EB050000}"/>
    <cellStyle name="Entrada 2 2 4 7" xfId="5028" xr:uid="{00000000-0005-0000-0000-0000EC050000}"/>
    <cellStyle name="Entrada 2 2 5" xfId="493" xr:uid="{00000000-0005-0000-0000-0000ED050000}"/>
    <cellStyle name="Entrada 2 2 5 2" xfId="1512" xr:uid="{00000000-0005-0000-0000-0000EE050000}"/>
    <cellStyle name="Entrada 2 2 5 2 2" xfId="6685" xr:uid="{00000000-0005-0000-0000-0000EF050000}"/>
    <cellStyle name="Entrada 2 2 5 3" xfId="1513" xr:uid="{00000000-0005-0000-0000-0000F0050000}"/>
    <cellStyle name="Entrada 2 2 5 3 2" xfId="6686" xr:uid="{00000000-0005-0000-0000-0000F1050000}"/>
    <cellStyle name="Entrada 2 2 5 4" xfId="1514" xr:uid="{00000000-0005-0000-0000-0000F2050000}"/>
    <cellStyle name="Entrada 2 2 5 4 2" xfId="6687" xr:uid="{00000000-0005-0000-0000-0000F3050000}"/>
    <cellStyle name="Entrada 2 2 5 5" xfId="1515" xr:uid="{00000000-0005-0000-0000-0000F4050000}"/>
    <cellStyle name="Entrada 2 2 5 5 2" xfId="6688" xr:uid="{00000000-0005-0000-0000-0000F5050000}"/>
    <cellStyle name="Entrada 2 2 5 6" xfId="4048" xr:uid="{00000000-0005-0000-0000-0000F6050000}"/>
    <cellStyle name="Entrada 2 2 5 7" xfId="4462" xr:uid="{00000000-0005-0000-0000-0000F7050000}"/>
    <cellStyle name="Entrada 2 2 6" xfId="3994" xr:uid="{00000000-0005-0000-0000-0000F8050000}"/>
    <cellStyle name="Entrada 2 2 7" xfId="4198" xr:uid="{00000000-0005-0000-0000-0000F9050000}"/>
    <cellStyle name="Entrada 2 2 8" xfId="5076" xr:uid="{00000000-0005-0000-0000-0000FA050000}"/>
    <cellStyle name="Entrada 2 3" xfId="409" xr:uid="{00000000-0005-0000-0000-0000FB050000}"/>
    <cellStyle name="Entrada 2 3 2" xfId="434" xr:uid="{00000000-0005-0000-0000-0000FC050000}"/>
    <cellStyle name="Entrada 2 3 2 10" xfId="1516" xr:uid="{00000000-0005-0000-0000-0000FD050000}"/>
    <cellStyle name="Entrada 2 3 2 10 2" xfId="6689" xr:uid="{00000000-0005-0000-0000-0000FE050000}"/>
    <cellStyle name="Entrada 2 3 2 11" xfId="1517" xr:uid="{00000000-0005-0000-0000-0000FF050000}"/>
    <cellStyle name="Entrada 2 3 2 11 2" xfId="6690" xr:uid="{00000000-0005-0000-0000-000000060000}"/>
    <cellStyle name="Entrada 2 3 2 12" xfId="4049" xr:uid="{00000000-0005-0000-0000-000001060000}"/>
    <cellStyle name="Entrada 2 3 2 13" xfId="4470" xr:uid="{00000000-0005-0000-0000-000002060000}"/>
    <cellStyle name="Entrada 2 3 2 2" xfId="494" xr:uid="{00000000-0005-0000-0000-000003060000}"/>
    <cellStyle name="Entrada 2 3 2 2 2" xfId="1518" xr:uid="{00000000-0005-0000-0000-000004060000}"/>
    <cellStyle name="Entrada 2 3 2 2 2 2" xfId="6691" xr:uid="{00000000-0005-0000-0000-000005060000}"/>
    <cellStyle name="Entrada 2 3 2 2 3" xfId="1519" xr:uid="{00000000-0005-0000-0000-000006060000}"/>
    <cellStyle name="Entrada 2 3 2 2 3 2" xfId="6692" xr:uid="{00000000-0005-0000-0000-000007060000}"/>
    <cellStyle name="Entrada 2 3 2 2 4" xfId="1520" xr:uid="{00000000-0005-0000-0000-000008060000}"/>
    <cellStyle name="Entrada 2 3 2 2 4 2" xfId="6693" xr:uid="{00000000-0005-0000-0000-000009060000}"/>
    <cellStyle name="Entrada 2 3 2 2 5" xfId="1521" xr:uid="{00000000-0005-0000-0000-00000A060000}"/>
    <cellStyle name="Entrada 2 3 2 2 5 2" xfId="6694" xr:uid="{00000000-0005-0000-0000-00000B060000}"/>
    <cellStyle name="Entrada 2 3 2 2 6" xfId="4050" xr:uid="{00000000-0005-0000-0000-00000C060000}"/>
    <cellStyle name="Entrada 2 3 2 2 7" xfId="5027" xr:uid="{00000000-0005-0000-0000-00000D060000}"/>
    <cellStyle name="Entrada 2 3 2 3" xfId="495" xr:uid="{00000000-0005-0000-0000-00000E060000}"/>
    <cellStyle name="Entrada 2 3 2 3 2" xfId="1522" xr:uid="{00000000-0005-0000-0000-00000F060000}"/>
    <cellStyle name="Entrada 2 3 2 3 2 2" xfId="6695" xr:uid="{00000000-0005-0000-0000-000010060000}"/>
    <cellStyle name="Entrada 2 3 2 3 3" xfId="1523" xr:uid="{00000000-0005-0000-0000-000011060000}"/>
    <cellStyle name="Entrada 2 3 2 3 3 2" xfId="6696" xr:uid="{00000000-0005-0000-0000-000012060000}"/>
    <cellStyle name="Entrada 2 3 2 3 4" xfId="1524" xr:uid="{00000000-0005-0000-0000-000013060000}"/>
    <cellStyle name="Entrada 2 3 2 3 4 2" xfId="6697" xr:uid="{00000000-0005-0000-0000-000014060000}"/>
    <cellStyle name="Entrada 2 3 2 3 5" xfId="1525" xr:uid="{00000000-0005-0000-0000-000015060000}"/>
    <cellStyle name="Entrada 2 3 2 3 5 2" xfId="6698" xr:uid="{00000000-0005-0000-0000-000016060000}"/>
    <cellStyle name="Entrada 2 3 2 3 6" xfId="4051" xr:uid="{00000000-0005-0000-0000-000017060000}"/>
    <cellStyle name="Entrada 2 3 2 3 7" xfId="5026" xr:uid="{00000000-0005-0000-0000-000018060000}"/>
    <cellStyle name="Entrada 2 3 2 4" xfId="496" xr:uid="{00000000-0005-0000-0000-000019060000}"/>
    <cellStyle name="Entrada 2 3 2 4 2" xfId="1526" xr:uid="{00000000-0005-0000-0000-00001A060000}"/>
    <cellStyle name="Entrada 2 3 2 4 2 2" xfId="6699" xr:uid="{00000000-0005-0000-0000-00001B060000}"/>
    <cellStyle name="Entrada 2 3 2 4 3" xfId="1527" xr:uid="{00000000-0005-0000-0000-00001C060000}"/>
    <cellStyle name="Entrada 2 3 2 4 3 2" xfId="6700" xr:uid="{00000000-0005-0000-0000-00001D060000}"/>
    <cellStyle name="Entrada 2 3 2 4 4" xfId="1528" xr:uid="{00000000-0005-0000-0000-00001E060000}"/>
    <cellStyle name="Entrada 2 3 2 4 4 2" xfId="6701" xr:uid="{00000000-0005-0000-0000-00001F060000}"/>
    <cellStyle name="Entrada 2 3 2 4 5" xfId="1529" xr:uid="{00000000-0005-0000-0000-000020060000}"/>
    <cellStyle name="Entrada 2 3 2 4 5 2" xfId="6702" xr:uid="{00000000-0005-0000-0000-000021060000}"/>
    <cellStyle name="Entrada 2 3 2 4 6" xfId="4052" xr:uid="{00000000-0005-0000-0000-000022060000}"/>
    <cellStyle name="Entrada 2 3 2 4 7" xfId="4431" xr:uid="{00000000-0005-0000-0000-000023060000}"/>
    <cellStyle name="Entrada 2 3 2 5" xfId="497" xr:uid="{00000000-0005-0000-0000-000024060000}"/>
    <cellStyle name="Entrada 2 3 2 5 2" xfId="1530" xr:uid="{00000000-0005-0000-0000-000025060000}"/>
    <cellStyle name="Entrada 2 3 2 5 2 2" xfId="6703" xr:uid="{00000000-0005-0000-0000-000026060000}"/>
    <cellStyle name="Entrada 2 3 2 5 3" xfId="1531" xr:uid="{00000000-0005-0000-0000-000027060000}"/>
    <cellStyle name="Entrada 2 3 2 5 3 2" xfId="6704" xr:uid="{00000000-0005-0000-0000-000028060000}"/>
    <cellStyle name="Entrada 2 3 2 5 4" xfId="1532" xr:uid="{00000000-0005-0000-0000-000029060000}"/>
    <cellStyle name="Entrada 2 3 2 5 4 2" xfId="6705" xr:uid="{00000000-0005-0000-0000-00002A060000}"/>
    <cellStyle name="Entrada 2 3 2 5 5" xfId="1533" xr:uid="{00000000-0005-0000-0000-00002B060000}"/>
    <cellStyle name="Entrada 2 3 2 5 5 2" xfId="6706" xr:uid="{00000000-0005-0000-0000-00002C060000}"/>
    <cellStyle name="Entrada 2 3 2 5 6" xfId="4053" xr:uid="{00000000-0005-0000-0000-00002D060000}"/>
    <cellStyle name="Entrada 2 3 2 5 7" xfId="4427" xr:uid="{00000000-0005-0000-0000-00002E060000}"/>
    <cellStyle name="Entrada 2 3 2 6" xfId="498" xr:uid="{00000000-0005-0000-0000-00002F060000}"/>
    <cellStyle name="Entrada 2 3 2 6 2" xfId="1534" xr:uid="{00000000-0005-0000-0000-000030060000}"/>
    <cellStyle name="Entrada 2 3 2 6 2 2" xfId="6707" xr:uid="{00000000-0005-0000-0000-000031060000}"/>
    <cellStyle name="Entrada 2 3 2 6 3" xfId="1535" xr:uid="{00000000-0005-0000-0000-000032060000}"/>
    <cellStyle name="Entrada 2 3 2 6 3 2" xfId="6708" xr:uid="{00000000-0005-0000-0000-000033060000}"/>
    <cellStyle name="Entrada 2 3 2 6 4" xfId="1536" xr:uid="{00000000-0005-0000-0000-000034060000}"/>
    <cellStyle name="Entrada 2 3 2 6 4 2" xfId="6709" xr:uid="{00000000-0005-0000-0000-000035060000}"/>
    <cellStyle name="Entrada 2 3 2 6 5" xfId="1537" xr:uid="{00000000-0005-0000-0000-000036060000}"/>
    <cellStyle name="Entrada 2 3 2 6 5 2" xfId="6710" xr:uid="{00000000-0005-0000-0000-000037060000}"/>
    <cellStyle name="Entrada 2 3 2 6 6" xfId="4054" xr:uid="{00000000-0005-0000-0000-000038060000}"/>
    <cellStyle name="Entrada 2 3 2 6 7" xfId="4270" xr:uid="{00000000-0005-0000-0000-000039060000}"/>
    <cellStyle name="Entrada 2 3 2 7" xfId="499" xr:uid="{00000000-0005-0000-0000-00003A060000}"/>
    <cellStyle name="Entrada 2 3 2 7 2" xfId="1538" xr:uid="{00000000-0005-0000-0000-00003B060000}"/>
    <cellStyle name="Entrada 2 3 2 7 2 2" xfId="6711" xr:uid="{00000000-0005-0000-0000-00003C060000}"/>
    <cellStyle name="Entrada 2 3 2 7 3" xfId="1539" xr:uid="{00000000-0005-0000-0000-00003D060000}"/>
    <cellStyle name="Entrada 2 3 2 7 3 2" xfId="6712" xr:uid="{00000000-0005-0000-0000-00003E060000}"/>
    <cellStyle name="Entrada 2 3 2 7 4" xfId="1540" xr:uid="{00000000-0005-0000-0000-00003F060000}"/>
    <cellStyle name="Entrada 2 3 2 7 4 2" xfId="6713" xr:uid="{00000000-0005-0000-0000-000040060000}"/>
    <cellStyle name="Entrada 2 3 2 7 5" xfId="1541" xr:uid="{00000000-0005-0000-0000-000041060000}"/>
    <cellStyle name="Entrada 2 3 2 7 5 2" xfId="6714" xr:uid="{00000000-0005-0000-0000-000042060000}"/>
    <cellStyle name="Entrada 2 3 2 7 6" xfId="4055" xr:uid="{00000000-0005-0000-0000-000043060000}"/>
    <cellStyle name="Entrada 2 3 2 7 7" xfId="4242" xr:uid="{00000000-0005-0000-0000-000044060000}"/>
    <cellStyle name="Entrada 2 3 2 8" xfId="1542" xr:uid="{00000000-0005-0000-0000-000045060000}"/>
    <cellStyle name="Entrada 2 3 2 8 2" xfId="6715" xr:uid="{00000000-0005-0000-0000-000046060000}"/>
    <cellStyle name="Entrada 2 3 2 9" xfId="1543" xr:uid="{00000000-0005-0000-0000-000047060000}"/>
    <cellStyle name="Entrada 2 3 2 9 2" xfId="6716" xr:uid="{00000000-0005-0000-0000-000048060000}"/>
    <cellStyle name="Entrada 2 3 3" xfId="500" xr:uid="{00000000-0005-0000-0000-000049060000}"/>
    <cellStyle name="Entrada 2 3 3 2" xfId="1544" xr:uid="{00000000-0005-0000-0000-00004A060000}"/>
    <cellStyle name="Entrada 2 3 3 2 2" xfId="6717" xr:uid="{00000000-0005-0000-0000-00004B060000}"/>
    <cellStyle name="Entrada 2 3 3 3" xfId="1545" xr:uid="{00000000-0005-0000-0000-00004C060000}"/>
    <cellStyle name="Entrada 2 3 3 3 2" xfId="6718" xr:uid="{00000000-0005-0000-0000-00004D060000}"/>
    <cellStyle name="Entrada 2 3 3 4" xfId="1546" xr:uid="{00000000-0005-0000-0000-00004E060000}"/>
    <cellStyle name="Entrada 2 3 3 4 2" xfId="6719" xr:uid="{00000000-0005-0000-0000-00004F060000}"/>
    <cellStyle name="Entrada 2 3 3 5" xfId="1547" xr:uid="{00000000-0005-0000-0000-000050060000}"/>
    <cellStyle name="Entrada 2 3 3 5 2" xfId="6720" xr:uid="{00000000-0005-0000-0000-000051060000}"/>
    <cellStyle name="Entrada 2 3 3 6" xfId="4056" xr:uid="{00000000-0005-0000-0000-000052060000}"/>
    <cellStyle name="Entrada 2 3 3 7" xfId="4310" xr:uid="{00000000-0005-0000-0000-000053060000}"/>
    <cellStyle name="Entrada 2 3 4" xfId="501" xr:uid="{00000000-0005-0000-0000-000054060000}"/>
    <cellStyle name="Entrada 2 3 4 2" xfId="1548" xr:uid="{00000000-0005-0000-0000-000055060000}"/>
    <cellStyle name="Entrada 2 3 4 2 2" xfId="6721" xr:uid="{00000000-0005-0000-0000-000056060000}"/>
    <cellStyle name="Entrada 2 3 4 3" xfId="1549" xr:uid="{00000000-0005-0000-0000-000057060000}"/>
    <cellStyle name="Entrada 2 3 4 3 2" xfId="6722" xr:uid="{00000000-0005-0000-0000-000058060000}"/>
    <cellStyle name="Entrada 2 3 4 4" xfId="1550" xr:uid="{00000000-0005-0000-0000-000059060000}"/>
    <cellStyle name="Entrada 2 3 4 4 2" xfId="6723" xr:uid="{00000000-0005-0000-0000-00005A060000}"/>
    <cellStyle name="Entrada 2 3 4 5" xfId="1551" xr:uid="{00000000-0005-0000-0000-00005B060000}"/>
    <cellStyle name="Entrada 2 3 4 5 2" xfId="6724" xr:uid="{00000000-0005-0000-0000-00005C060000}"/>
    <cellStyle name="Entrada 2 3 4 6" xfId="4057" xr:uid="{00000000-0005-0000-0000-00005D060000}"/>
    <cellStyle name="Entrada 2 3 4 7" xfId="4269" xr:uid="{00000000-0005-0000-0000-00005E060000}"/>
    <cellStyle name="Entrada 2 3 5" xfId="502" xr:uid="{00000000-0005-0000-0000-00005F060000}"/>
    <cellStyle name="Entrada 2 3 5 2" xfId="1552" xr:uid="{00000000-0005-0000-0000-000060060000}"/>
    <cellStyle name="Entrada 2 3 5 2 2" xfId="6725" xr:uid="{00000000-0005-0000-0000-000061060000}"/>
    <cellStyle name="Entrada 2 3 5 3" xfId="1553" xr:uid="{00000000-0005-0000-0000-000062060000}"/>
    <cellStyle name="Entrada 2 3 5 3 2" xfId="6726" xr:uid="{00000000-0005-0000-0000-000063060000}"/>
    <cellStyle name="Entrada 2 3 5 4" xfId="1554" xr:uid="{00000000-0005-0000-0000-000064060000}"/>
    <cellStyle name="Entrada 2 3 5 4 2" xfId="6727" xr:uid="{00000000-0005-0000-0000-000065060000}"/>
    <cellStyle name="Entrada 2 3 5 5" xfId="1555" xr:uid="{00000000-0005-0000-0000-000066060000}"/>
    <cellStyle name="Entrada 2 3 5 5 2" xfId="6728" xr:uid="{00000000-0005-0000-0000-000067060000}"/>
    <cellStyle name="Entrada 2 3 5 6" xfId="4058" xr:uid="{00000000-0005-0000-0000-000068060000}"/>
    <cellStyle name="Entrada 2 3 5 7" xfId="4241" xr:uid="{00000000-0005-0000-0000-000069060000}"/>
    <cellStyle name="Entrada 2 3 6" xfId="3995" xr:uid="{00000000-0005-0000-0000-00006A060000}"/>
    <cellStyle name="Entrada 2 3 7" xfId="4197" xr:uid="{00000000-0005-0000-0000-00006B060000}"/>
    <cellStyle name="Entrada 2 3 8" xfId="5075" xr:uid="{00000000-0005-0000-0000-00006C060000}"/>
    <cellStyle name="Entrada 2 4" xfId="426" xr:uid="{00000000-0005-0000-0000-00006D060000}"/>
    <cellStyle name="Entrada 2 4 2" xfId="503" xr:uid="{00000000-0005-0000-0000-00006E060000}"/>
    <cellStyle name="Entrada 2 4 2 2" xfId="1556" xr:uid="{00000000-0005-0000-0000-00006F060000}"/>
    <cellStyle name="Entrada 2 4 2 2 2" xfId="6729" xr:uid="{00000000-0005-0000-0000-000070060000}"/>
    <cellStyle name="Entrada 2 4 2 3" xfId="1557" xr:uid="{00000000-0005-0000-0000-000071060000}"/>
    <cellStyle name="Entrada 2 4 2 3 2" xfId="6730" xr:uid="{00000000-0005-0000-0000-000072060000}"/>
    <cellStyle name="Entrada 2 4 2 4" xfId="1558" xr:uid="{00000000-0005-0000-0000-000073060000}"/>
    <cellStyle name="Entrada 2 4 2 4 2" xfId="6731" xr:uid="{00000000-0005-0000-0000-000074060000}"/>
    <cellStyle name="Entrada 2 4 2 5" xfId="1559" xr:uid="{00000000-0005-0000-0000-000075060000}"/>
    <cellStyle name="Entrada 2 4 2 5 2" xfId="6732" xr:uid="{00000000-0005-0000-0000-000076060000}"/>
    <cellStyle name="Entrada 2 4 2 6" xfId="4060" xr:uid="{00000000-0005-0000-0000-000077060000}"/>
    <cellStyle name="Entrada 2 4 2 7" xfId="4309" xr:uid="{00000000-0005-0000-0000-000078060000}"/>
    <cellStyle name="Entrada 2 4 3" xfId="504" xr:uid="{00000000-0005-0000-0000-000079060000}"/>
    <cellStyle name="Entrada 2 4 3 2" xfId="1560" xr:uid="{00000000-0005-0000-0000-00007A060000}"/>
    <cellStyle name="Entrada 2 4 3 2 2" xfId="6733" xr:uid="{00000000-0005-0000-0000-00007B060000}"/>
    <cellStyle name="Entrada 2 4 3 3" xfId="1561" xr:uid="{00000000-0005-0000-0000-00007C060000}"/>
    <cellStyle name="Entrada 2 4 3 3 2" xfId="6734" xr:uid="{00000000-0005-0000-0000-00007D060000}"/>
    <cellStyle name="Entrada 2 4 3 4" xfId="1562" xr:uid="{00000000-0005-0000-0000-00007E060000}"/>
    <cellStyle name="Entrada 2 4 3 4 2" xfId="6735" xr:uid="{00000000-0005-0000-0000-00007F060000}"/>
    <cellStyle name="Entrada 2 4 3 5" xfId="1563" xr:uid="{00000000-0005-0000-0000-000080060000}"/>
    <cellStyle name="Entrada 2 4 3 5 2" xfId="6736" xr:uid="{00000000-0005-0000-0000-000081060000}"/>
    <cellStyle name="Entrada 2 4 3 6" xfId="4061" xr:uid="{00000000-0005-0000-0000-000082060000}"/>
    <cellStyle name="Entrada 2 4 3 7" xfId="4268" xr:uid="{00000000-0005-0000-0000-000083060000}"/>
    <cellStyle name="Entrada 2 4 4" xfId="505" xr:uid="{00000000-0005-0000-0000-000084060000}"/>
    <cellStyle name="Entrada 2 4 4 2" xfId="1564" xr:uid="{00000000-0005-0000-0000-000085060000}"/>
    <cellStyle name="Entrada 2 4 4 2 2" xfId="6737" xr:uid="{00000000-0005-0000-0000-000086060000}"/>
    <cellStyle name="Entrada 2 4 4 3" xfId="1565" xr:uid="{00000000-0005-0000-0000-000087060000}"/>
    <cellStyle name="Entrada 2 4 4 3 2" xfId="6738" xr:uid="{00000000-0005-0000-0000-000088060000}"/>
    <cellStyle name="Entrada 2 4 4 4" xfId="1566" xr:uid="{00000000-0005-0000-0000-000089060000}"/>
    <cellStyle name="Entrada 2 4 4 4 2" xfId="6739" xr:uid="{00000000-0005-0000-0000-00008A060000}"/>
    <cellStyle name="Entrada 2 4 4 5" xfId="1567" xr:uid="{00000000-0005-0000-0000-00008B060000}"/>
    <cellStyle name="Entrada 2 4 4 5 2" xfId="6740" xr:uid="{00000000-0005-0000-0000-00008C060000}"/>
    <cellStyle name="Entrada 2 4 4 6" xfId="4062" xr:uid="{00000000-0005-0000-0000-00008D060000}"/>
    <cellStyle name="Entrada 2 4 4 7" xfId="4240" xr:uid="{00000000-0005-0000-0000-00008E060000}"/>
    <cellStyle name="Entrada 2 4 5" xfId="506" xr:uid="{00000000-0005-0000-0000-00008F060000}"/>
    <cellStyle name="Entrada 2 4 5 2" xfId="1568" xr:uid="{00000000-0005-0000-0000-000090060000}"/>
    <cellStyle name="Entrada 2 4 5 2 2" xfId="6741" xr:uid="{00000000-0005-0000-0000-000091060000}"/>
    <cellStyle name="Entrada 2 4 5 3" xfId="1569" xr:uid="{00000000-0005-0000-0000-000092060000}"/>
    <cellStyle name="Entrada 2 4 5 3 2" xfId="6742" xr:uid="{00000000-0005-0000-0000-000093060000}"/>
    <cellStyle name="Entrada 2 4 5 4" xfId="1570" xr:uid="{00000000-0005-0000-0000-000094060000}"/>
    <cellStyle name="Entrada 2 4 5 4 2" xfId="6743" xr:uid="{00000000-0005-0000-0000-000095060000}"/>
    <cellStyle name="Entrada 2 4 5 5" xfId="1571" xr:uid="{00000000-0005-0000-0000-000096060000}"/>
    <cellStyle name="Entrada 2 4 5 5 2" xfId="6744" xr:uid="{00000000-0005-0000-0000-000097060000}"/>
    <cellStyle name="Entrada 2 4 5 6" xfId="4063" xr:uid="{00000000-0005-0000-0000-000098060000}"/>
    <cellStyle name="Entrada 2 4 5 7" xfId="4308" xr:uid="{00000000-0005-0000-0000-000099060000}"/>
    <cellStyle name="Entrada 2 4 6" xfId="507" xr:uid="{00000000-0005-0000-0000-00009A060000}"/>
    <cellStyle name="Entrada 2 4 6 2" xfId="1572" xr:uid="{00000000-0005-0000-0000-00009B060000}"/>
    <cellStyle name="Entrada 2 4 6 2 2" xfId="6745" xr:uid="{00000000-0005-0000-0000-00009C060000}"/>
    <cellStyle name="Entrada 2 4 6 3" xfId="1573" xr:uid="{00000000-0005-0000-0000-00009D060000}"/>
    <cellStyle name="Entrada 2 4 6 3 2" xfId="6746" xr:uid="{00000000-0005-0000-0000-00009E060000}"/>
    <cellStyle name="Entrada 2 4 6 4" xfId="1574" xr:uid="{00000000-0005-0000-0000-00009F060000}"/>
    <cellStyle name="Entrada 2 4 6 4 2" xfId="6747" xr:uid="{00000000-0005-0000-0000-0000A0060000}"/>
    <cellStyle name="Entrada 2 4 6 5" xfId="1575" xr:uid="{00000000-0005-0000-0000-0000A1060000}"/>
    <cellStyle name="Entrada 2 4 6 5 2" xfId="6748" xr:uid="{00000000-0005-0000-0000-0000A2060000}"/>
    <cellStyle name="Entrada 2 4 6 6" xfId="4064" xr:uid="{00000000-0005-0000-0000-0000A3060000}"/>
    <cellStyle name="Entrada 2 4 6 7" xfId="4267" xr:uid="{00000000-0005-0000-0000-0000A4060000}"/>
    <cellStyle name="Entrada 2 4 7" xfId="508" xr:uid="{00000000-0005-0000-0000-0000A5060000}"/>
    <cellStyle name="Entrada 2 4 7 2" xfId="1576" xr:uid="{00000000-0005-0000-0000-0000A6060000}"/>
    <cellStyle name="Entrada 2 4 7 2 2" xfId="6749" xr:uid="{00000000-0005-0000-0000-0000A7060000}"/>
    <cellStyle name="Entrada 2 4 7 3" xfId="1577" xr:uid="{00000000-0005-0000-0000-0000A8060000}"/>
    <cellStyle name="Entrada 2 4 7 3 2" xfId="6750" xr:uid="{00000000-0005-0000-0000-0000A9060000}"/>
    <cellStyle name="Entrada 2 4 7 4" xfId="1578" xr:uid="{00000000-0005-0000-0000-0000AA060000}"/>
    <cellStyle name="Entrada 2 4 7 4 2" xfId="6751" xr:uid="{00000000-0005-0000-0000-0000AB060000}"/>
    <cellStyle name="Entrada 2 4 7 5" xfId="1579" xr:uid="{00000000-0005-0000-0000-0000AC060000}"/>
    <cellStyle name="Entrada 2 4 7 5 2" xfId="6752" xr:uid="{00000000-0005-0000-0000-0000AD060000}"/>
    <cellStyle name="Entrada 2 4 7 6" xfId="4065" xr:uid="{00000000-0005-0000-0000-0000AE060000}"/>
    <cellStyle name="Entrada 2 4 7 7" xfId="4239" xr:uid="{00000000-0005-0000-0000-0000AF060000}"/>
    <cellStyle name="Entrada 2 4 8" xfId="4059" xr:uid="{00000000-0005-0000-0000-0000B0060000}"/>
    <cellStyle name="Entrada 2 4 9" xfId="5068" xr:uid="{00000000-0005-0000-0000-0000B1060000}"/>
    <cellStyle name="Entrada 2 5" xfId="509" xr:uid="{00000000-0005-0000-0000-0000B2060000}"/>
    <cellStyle name="Entrada 2 5 2" xfId="1580" xr:uid="{00000000-0005-0000-0000-0000B3060000}"/>
    <cellStyle name="Entrada 2 5 2 2" xfId="6753" xr:uid="{00000000-0005-0000-0000-0000B4060000}"/>
    <cellStyle name="Entrada 2 5 3" xfId="1581" xr:uid="{00000000-0005-0000-0000-0000B5060000}"/>
    <cellStyle name="Entrada 2 5 3 2" xfId="6754" xr:uid="{00000000-0005-0000-0000-0000B6060000}"/>
    <cellStyle name="Entrada 2 5 4" xfId="1582" xr:uid="{00000000-0005-0000-0000-0000B7060000}"/>
    <cellStyle name="Entrada 2 5 4 2" xfId="6755" xr:uid="{00000000-0005-0000-0000-0000B8060000}"/>
    <cellStyle name="Entrada 2 5 5" xfId="1583" xr:uid="{00000000-0005-0000-0000-0000B9060000}"/>
    <cellStyle name="Entrada 2 5 5 2" xfId="6756" xr:uid="{00000000-0005-0000-0000-0000BA060000}"/>
    <cellStyle name="Entrada 2 5 6" xfId="4066" xr:uid="{00000000-0005-0000-0000-0000BB060000}"/>
    <cellStyle name="Entrada 2 5 7" xfId="4307" xr:uid="{00000000-0005-0000-0000-0000BC060000}"/>
    <cellStyle name="Entrada 2 6" xfId="510" xr:uid="{00000000-0005-0000-0000-0000BD060000}"/>
    <cellStyle name="Entrada 2 6 2" xfId="1584" xr:uid="{00000000-0005-0000-0000-0000BE060000}"/>
    <cellStyle name="Entrada 2 6 2 2" xfId="6757" xr:uid="{00000000-0005-0000-0000-0000BF060000}"/>
    <cellStyle name="Entrada 2 6 3" xfId="1585" xr:uid="{00000000-0005-0000-0000-0000C0060000}"/>
    <cellStyle name="Entrada 2 6 3 2" xfId="6758" xr:uid="{00000000-0005-0000-0000-0000C1060000}"/>
    <cellStyle name="Entrada 2 6 4" xfId="1586" xr:uid="{00000000-0005-0000-0000-0000C2060000}"/>
    <cellStyle name="Entrada 2 6 4 2" xfId="6759" xr:uid="{00000000-0005-0000-0000-0000C3060000}"/>
    <cellStyle name="Entrada 2 6 5" xfId="1587" xr:uid="{00000000-0005-0000-0000-0000C4060000}"/>
    <cellStyle name="Entrada 2 6 5 2" xfId="6760" xr:uid="{00000000-0005-0000-0000-0000C5060000}"/>
    <cellStyle name="Entrada 2 6 6" xfId="4067" xr:uid="{00000000-0005-0000-0000-0000C6060000}"/>
    <cellStyle name="Entrada 2 6 7" xfId="4266" xr:uid="{00000000-0005-0000-0000-0000C7060000}"/>
    <cellStyle name="Entrada 2 7" xfId="511" xr:uid="{00000000-0005-0000-0000-0000C8060000}"/>
    <cellStyle name="Entrada 2 7 2" xfId="1588" xr:uid="{00000000-0005-0000-0000-0000C9060000}"/>
    <cellStyle name="Entrada 2 7 2 2" xfId="6761" xr:uid="{00000000-0005-0000-0000-0000CA060000}"/>
    <cellStyle name="Entrada 2 7 3" xfId="1589" xr:uid="{00000000-0005-0000-0000-0000CB060000}"/>
    <cellStyle name="Entrada 2 7 3 2" xfId="6762" xr:uid="{00000000-0005-0000-0000-0000CC060000}"/>
    <cellStyle name="Entrada 2 7 4" xfId="1590" xr:uid="{00000000-0005-0000-0000-0000CD060000}"/>
    <cellStyle name="Entrada 2 7 4 2" xfId="6763" xr:uid="{00000000-0005-0000-0000-0000CE060000}"/>
    <cellStyle name="Entrada 2 7 5" xfId="1591" xr:uid="{00000000-0005-0000-0000-0000CF060000}"/>
    <cellStyle name="Entrada 2 7 5 2" xfId="6764" xr:uid="{00000000-0005-0000-0000-0000D0060000}"/>
    <cellStyle name="Entrada 2 7 6" xfId="4068" xr:uid="{00000000-0005-0000-0000-0000D1060000}"/>
    <cellStyle name="Entrada 2 7 7" xfId="4238" xr:uid="{00000000-0005-0000-0000-0000D2060000}"/>
    <cellStyle name="Entrada 2 8" xfId="1592" xr:uid="{00000000-0005-0000-0000-0000D3060000}"/>
    <cellStyle name="Entrada 2 8 2" xfId="6765" xr:uid="{00000000-0005-0000-0000-0000D4060000}"/>
    <cellStyle name="Entrada 2 9" xfId="3903" xr:uid="{00000000-0005-0000-0000-0000D5060000}"/>
    <cellStyle name="Entrada 3" xfId="254" xr:uid="{00000000-0005-0000-0000-0000D6060000}"/>
    <cellStyle name="Entrada 3 2" xfId="674" xr:uid="{00000000-0005-0000-0000-0000D7060000}"/>
    <cellStyle name="Entrada 3 2 2" xfId="4532" xr:uid="{00000000-0005-0000-0000-0000D8060000}"/>
    <cellStyle name="Entrada 3 2 3" xfId="4950" xr:uid="{00000000-0005-0000-0000-0000D9060000}"/>
    <cellStyle name="Entrada 3 3" xfId="4311" xr:uid="{00000000-0005-0000-0000-0000DA060000}"/>
    <cellStyle name="Entrada 3 4" xfId="5660" xr:uid="{00000000-0005-0000-0000-0000DB060000}"/>
    <cellStyle name="Entrada 4" xfId="4478" xr:uid="{00000000-0005-0000-0000-0000DC060000}"/>
    <cellStyle name="Euro" xfId="31" xr:uid="{00000000-0005-0000-0000-0000DD060000}"/>
    <cellStyle name="Euro 2" xfId="255" xr:uid="{00000000-0005-0000-0000-0000DE060000}"/>
    <cellStyle name="Excel Built-in Normal" xfId="512" xr:uid="{00000000-0005-0000-0000-0000DF060000}"/>
    <cellStyle name="Excel Built-in Normal 2" xfId="1593" xr:uid="{00000000-0005-0000-0000-0000E0060000}"/>
    <cellStyle name="Excel Built-in Normal 3" xfId="4069" xr:uid="{00000000-0005-0000-0000-0000E1060000}"/>
    <cellStyle name="Excel Built-in Normal 4" xfId="7228" xr:uid="{00000000-0005-0000-0000-0000E2060000}"/>
    <cellStyle name="Fixed" xfId="354" xr:uid="{00000000-0005-0000-0000-0000E3060000}"/>
    <cellStyle name="Heading1" xfId="355" xr:uid="{00000000-0005-0000-0000-0000E4060000}"/>
    <cellStyle name="Heading2" xfId="356" xr:uid="{00000000-0005-0000-0000-0000E5060000}"/>
    <cellStyle name="Hipervínculo" xfId="32" builtinId="8"/>
    <cellStyle name="Hipervínculo 14" xfId="1594" xr:uid="{00000000-0005-0000-0000-0000E7060000}"/>
    <cellStyle name="Hipervínculo 2" xfId="357" xr:uid="{00000000-0005-0000-0000-0000E8060000}"/>
    <cellStyle name="Hipervínculo 2 2" xfId="1595" xr:uid="{00000000-0005-0000-0000-0000E9060000}"/>
    <cellStyle name="Hipervínculo 2 3" xfId="3904" xr:uid="{00000000-0005-0000-0000-0000EA060000}"/>
    <cellStyle name="Hipervínculo 3" xfId="1596" xr:uid="{00000000-0005-0000-0000-0000EB060000}"/>
    <cellStyle name="Hipervínculo 4" xfId="1597" xr:uid="{00000000-0005-0000-0000-0000EC060000}"/>
    <cellStyle name="Incorrecto" xfId="33" builtinId="27" customBuiltin="1"/>
    <cellStyle name="Incorrecto 2" xfId="164" xr:uid="{00000000-0005-0000-0000-0000EE060000}"/>
    <cellStyle name="Incorrecto 2 2" xfId="3905" xr:uid="{00000000-0005-0000-0000-0000EF060000}"/>
    <cellStyle name="Incorrecto 3" xfId="256" xr:uid="{00000000-0005-0000-0000-0000F0060000}"/>
    <cellStyle name="Incorrecto 4" xfId="7253" xr:uid="{00000000-0005-0000-0000-0000F1060000}"/>
    <cellStyle name="Millares" xfId="4226" builtinId="3"/>
    <cellStyle name="Millares 10" xfId="165" xr:uid="{00000000-0005-0000-0000-0000F3060000}"/>
    <cellStyle name="Millares 10 10" xfId="1598" xr:uid="{00000000-0005-0000-0000-0000F4060000}"/>
    <cellStyle name="Millares 10 10 2" xfId="1599" xr:uid="{00000000-0005-0000-0000-0000F5060000}"/>
    <cellStyle name="Millares 10 10 2 2" xfId="1600" xr:uid="{00000000-0005-0000-0000-0000F6060000}"/>
    <cellStyle name="Millares 10 10 2 2 2" xfId="1601" xr:uid="{00000000-0005-0000-0000-0000F7060000}"/>
    <cellStyle name="Millares 10 10 2 2 2 2" xfId="5082" xr:uid="{00000000-0005-0000-0000-0000F8060000}"/>
    <cellStyle name="Millares 10 10 2 2 3" xfId="5081" xr:uid="{00000000-0005-0000-0000-0000F9060000}"/>
    <cellStyle name="Millares 10 10 2 3" xfId="1602" xr:uid="{00000000-0005-0000-0000-0000FA060000}"/>
    <cellStyle name="Millares 10 10 2 3 2" xfId="5083" xr:uid="{00000000-0005-0000-0000-0000FB060000}"/>
    <cellStyle name="Millares 10 10 2 4" xfId="5080" xr:uid="{00000000-0005-0000-0000-0000FC060000}"/>
    <cellStyle name="Millares 10 10 3" xfId="1603" xr:uid="{00000000-0005-0000-0000-0000FD060000}"/>
    <cellStyle name="Millares 10 10 3 2" xfId="1604" xr:uid="{00000000-0005-0000-0000-0000FE060000}"/>
    <cellStyle name="Millares 10 10 3 2 2" xfId="5085" xr:uid="{00000000-0005-0000-0000-0000FF060000}"/>
    <cellStyle name="Millares 10 10 3 3" xfId="5084" xr:uid="{00000000-0005-0000-0000-000000070000}"/>
    <cellStyle name="Millares 10 10 4" xfId="1605" xr:uid="{00000000-0005-0000-0000-000001070000}"/>
    <cellStyle name="Millares 10 10 4 2" xfId="5086" xr:uid="{00000000-0005-0000-0000-000002070000}"/>
    <cellStyle name="Millares 10 10 5" xfId="5079" xr:uid="{00000000-0005-0000-0000-000003070000}"/>
    <cellStyle name="Millares 10 11" xfId="1606" xr:uid="{00000000-0005-0000-0000-000004070000}"/>
    <cellStyle name="Millares 10 11 2" xfId="1607" xr:uid="{00000000-0005-0000-0000-000005070000}"/>
    <cellStyle name="Millares 10 11 2 2" xfId="1608" xr:uid="{00000000-0005-0000-0000-000006070000}"/>
    <cellStyle name="Millares 10 11 2 2 2" xfId="5089" xr:uid="{00000000-0005-0000-0000-000007070000}"/>
    <cellStyle name="Millares 10 11 2 3" xfId="5088" xr:uid="{00000000-0005-0000-0000-000008070000}"/>
    <cellStyle name="Millares 10 11 3" xfId="1609" xr:uid="{00000000-0005-0000-0000-000009070000}"/>
    <cellStyle name="Millares 10 11 3 2" xfId="5090" xr:uid="{00000000-0005-0000-0000-00000A070000}"/>
    <cellStyle name="Millares 10 11 4" xfId="5087" xr:uid="{00000000-0005-0000-0000-00000B070000}"/>
    <cellStyle name="Millares 10 12" xfId="1610" xr:uid="{00000000-0005-0000-0000-00000C070000}"/>
    <cellStyle name="Millares 10 12 2" xfId="1611" xr:uid="{00000000-0005-0000-0000-00000D070000}"/>
    <cellStyle name="Millares 10 12 2 2" xfId="5092" xr:uid="{00000000-0005-0000-0000-00000E070000}"/>
    <cellStyle name="Millares 10 12 3" xfId="5091" xr:uid="{00000000-0005-0000-0000-00000F070000}"/>
    <cellStyle name="Millares 10 13" xfId="1612" xr:uid="{00000000-0005-0000-0000-000010070000}"/>
    <cellStyle name="Millares 10 13 2" xfId="5093" xr:uid="{00000000-0005-0000-0000-000011070000}"/>
    <cellStyle name="Millares 10 14" xfId="3907" xr:uid="{00000000-0005-0000-0000-000012070000}"/>
    <cellStyle name="Millares 10 15" xfId="4271" xr:uid="{00000000-0005-0000-0000-000013070000}"/>
    <cellStyle name="Millares 10 2" xfId="166" xr:uid="{00000000-0005-0000-0000-000014070000}"/>
    <cellStyle name="Millares 10 2 10" xfId="1613" xr:uid="{00000000-0005-0000-0000-000015070000}"/>
    <cellStyle name="Millares 10 2 10 2" xfId="1614" xr:uid="{00000000-0005-0000-0000-000016070000}"/>
    <cellStyle name="Millares 10 2 10 2 2" xfId="5094" xr:uid="{00000000-0005-0000-0000-000017070000}"/>
    <cellStyle name="Millares 10 2 11" xfId="1615" xr:uid="{00000000-0005-0000-0000-000018070000}"/>
    <cellStyle name="Millares 10 2 11 2" xfId="5095" xr:uid="{00000000-0005-0000-0000-000019070000}"/>
    <cellStyle name="Millares 10 2 12" xfId="3908" xr:uid="{00000000-0005-0000-0000-00001A070000}"/>
    <cellStyle name="Millares 10 2 13" xfId="4272" xr:uid="{00000000-0005-0000-0000-00001B070000}"/>
    <cellStyle name="Millares 10 2 2" xfId="279" xr:uid="{00000000-0005-0000-0000-00001C070000}"/>
    <cellStyle name="Millares 10 2 2 2" xfId="296" xr:uid="{00000000-0005-0000-0000-00001D070000}"/>
    <cellStyle name="Millares 10 2 2 2 2" xfId="703" xr:uid="{00000000-0005-0000-0000-00001E070000}"/>
    <cellStyle name="Millares 10 2 2 2 2 2" xfId="4561" xr:uid="{00000000-0005-0000-0000-00001F070000}"/>
    <cellStyle name="Millares 10 2 2 2 3" xfId="4342" xr:uid="{00000000-0005-0000-0000-000020070000}"/>
    <cellStyle name="Millares 10 2 2 3" xfId="686" xr:uid="{00000000-0005-0000-0000-000021070000}"/>
    <cellStyle name="Millares 10 2 2 3 2" xfId="4544" xr:uid="{00000000-0005-0000-0000-000022070000}"/>
    <cellStyle name="Millares 10 2 2 4" xfId="4070" xr:uid="{00000000-0005-0000-0000-000023070000}"/>
    <cellStyle name="Millares 10 2 2 5" xfId="4325" xr:uid="{00000000-0005-0000-0000-000024070000}"/>
    <cellStyle name="Millares 10 2 3" xfId="295" xr:uid="{00000000-0005-0000-0000-000025070000}"/>
    <cellStyle name="Millares 10 2 3 2" xfId="702" xr:uid="{00000000-0005-0000-0000-000026070000}"/>
    <cellStyle name="Millares 10 2 3 2 2" xfId="1616" xr:uid="{00000000-0005-0000-0000-000027070000}"/>
    <cellStyle name="Millares 10 2 3 2 2 2" xfId="1617" xr:uid="{00000000-0005-0000-0000-000028070000}"/>
    <cellStyle name="Millares 10 2 3 2 2 2 2" xfId="1618" xr:uid="{00000000-0005-0000-0000-000029070000}"/>
    <cellStyle name="Millares 10 2 3 2 2 2 2 2" xfId="5097" xr:uid="{00000000-0005-0000-0000-00002A070000}"/>
    <cellStyle name="Millares 10 2 3 2 2 3" xfId="1619" xr:uid="{00000000-0005-0000-0000-00002B070000}"/>
    <cellStyle name="Millares 10 2 3 2 2 3 2" xfId="5098" xr:uid="{00000000-0005-0000-0000-00002C070000}"/>
    <cellStyle name="Millares 10 2 3 2 2 4" xfId="5096" xr:uid="{00000000-0005-0000-0000-00002D070000}"/>
    <cellStyle name="Millares 10 2 3 2 3" xfId="1620" xr:uid="{00000000-0005-0000-0000-00002E070000}"/>
    <cellStyle name="Millares 10 2 3 2 3 2" xfId="1621" xr:uid="{00000000-0005-0000-0000-00002F070000}"/>
    <cellStyle name="Millares 10 2 3 2 3 2 2" xfId="5099" xr:uid="{00000000-0005-0000-0000-000030070000}"/>
    <cellStyle name="Millares 10 2 3 2 4" xfId="1622" xr:uid="{00000000-0005-0000-0000-000031070000}"/>
    <cellStyle name="Millares 10 2 3 2 4 2" xfId="5100" xr:uid="{00000000-0005-0000-0000-000032070000}"/>
    <cellStyle name="Millares 10 2 3 2 5" xfId="4560" xr:uid="{00000000-0005-0000-0000-000033070000}"/>
    <cellStyle name="Millares 10 2 3 3" xfId="1623" xr:uid="{00000000-0005-0000-0000-000034070000}"/>
    <cellStyle name="Millares 10 2 3 3 2" xfId="1624" xr:uid="{00000000-0005-0000-0000-000035070000}"/>
    <cellStyle name="Millares 10 2 3 3 2 2" xfId="1625" xr:uid="{00000000-0005-0000-0000-000036070000}"/>
    <cellStyle name="Millares 10 2 3 3 2 2 2" xfId="5102" xr:uid="{00000000-0005-0000-0000-000037070000}"/>
    <cellStyle name="Millares 10 2 3 3 3" xfId="1626" xr:uid="{00000000-0005-0000-0000-000038070000}"/>
    <cellStyle name="Millares 10 2 3 3 3 2" xfId="5103" xr:uid="{00000000-0005-0000-0000-000039070000}"/>
    <cellStyle name="Millares 10 2 3 3 4" xfId="5101" xr:uid="{00000000-0005-0000-0000-00003A070000}"/>
    <cellStyle name="Millares 10 2 3 4" xfId="1627" xr:uid="{00000000-0005-0000-0000-00003B070000}"/>
    <cellStyle name="Millares 10 2 3 4 2" xfId="1628" xr:uid="{00000000-0005-0000-0000-00003C070000}"/>
    <cellStyle name="Millares 10 2 3 4 2 2" xfId="5104" xr:uid="{00000000-0005-0000-0000-00003D070000}"/>
    <cellStyle name="Millares 10 2 3 5" xfId="1629" xr:uid="{00000000-0005-0000-0000-00003E070000}"/>
    <cellStyle name="Millares 10 2 3 5 2" xfId="5105" xr:uid="{00000000-0005-0000-0000-00003F070000}"/>
    <cellStyle name="Millares 10 2 3 6" xfId="4341" xr:uid="{00000000-0005-0000-0000-000040070000}"/>
    <cellStyle name="Millares 10 2 4" xfId="360" xr:uid="{00000000-0005-0000-0000-000041070000}"/>
    <cellStyle name="Millares 10 2 4 2" xfId="758" xr:uid="{00000000-0005-0000-0000-000042070000}"/>
    <cellStyle name="Millares 10 2 4 2 2" xfId="1630" xr:uid="{00000000-0005-0000-0000-000043070000}"/>
    <cellStyle name="Millares 10 2 4 2 2 2" xfId="1631" xr:uid="{00000000-0005-0000-0000-000044070000}"/>
    <cellStyle name="Millares 10 2 4 2 2 2 2" xfId="1632" xr:uid="{00000000-0005-0000-0000-000045070000}"/>
    <cellStyle name="Millares 10 2 4 2 2 2 2 2" xfId="5107" xr:uid="{00000000-0005-0000-0000-000046070000}"/>
    <cellStyle name="Millares 10 2 4 2 2 3" xfId="1633" xr:uid="{00000000-0005-0000-0000-000047070000}"/>
    <cellStyle name="Millares 10 2 4 2 2 3 2" xfId="5108" xr:uid="{00000000-0005-0000-0000-000048070000}"/>
    <cellStyle name="Millares 10 2 4 2 2 4" xfId="5106" xr:uid="{00000000-0005-0000-0000-000049070000}"/>
    <cellStyle name="Millares 10 2 4 2 3" xfId="1634" xr:uid="{00000000-0005-0000-0000-00004A070000}"/>
    <cellStyle name="Millares 10 2 4 2 3 2" xfId="1635" xr:uid="{00000000-0005-0000-0000-00004B070000}"/>
    <cellStyle name="Millares 10 2 4 2 3 2 2" xfId="5109" xr:uid="{00000000-0005-0000-0000-00004C070000}"/>
    <cellStyle name="Millares 10 2 4 2 4" xfId="1636" xr:uid="{00000000-0005-0000-0000-00004D070000}"/>
    <cellStyle name="Millares 10 2 4 2 4 2" xfId="5110" xr:uid="{00000000-0005-0000-0000-00004E070000}"/>
    <cellStyle name="Millares 10 2 4 2 5" xfId="4616" xr:uid="{00000000-0005-0000-0000-00004F070000}"/>
    <cellStyle name="Millares 10 2 4 3" xfId="1637" xr:uid="{00000000-0005-0000-0000-000050070000}"/>
    <cellStyle name="Millares 10 2 4 3 2" xfId="1638" xr:uid="{00000000-0005-0000-0000-000051070000}"/>
    <cellStyle name="Millares 10 2 4 3 2 2" xfId="1639" xr:uid="{00000000-0005-0000-0000-000052070000}"/>
    <cellStyle name="Millares 10 2 4 3 2 2 2" xfId="5112" xr:uid="{00000000-0005-0000-0000-000053070000}"/>
    <cellStyle name="Millares 10 2 4 3 3" xfId="1640" xr:uid="{00000000-0005-0000-0000-000054070000}"/>
    <cellStyle name="Millares 10 2 4 3 3 2" xfId="5113" xr:uid="{00000000-0005-0000-0000-000055070000}"/>
    <cellStyle name="Millares 10 2 4 3 4" xfId="5111" xr:uid="{00000000-0005-0000-0000-000056070000}"/>
    <cellStyle name="Millares 10 2 4 4" xfId="1641" xr:uid="{00000000-0005-0000-0000-000057070000}"/>
    <cellStyle name="Millares 10 2 4 4 2" xfId="1642" xr:uid="{00000000-0005-0000-0000-000058070000}"/>
    <cellStyle name="Millares 10 2 4 4 2 2" xfId="5114" xr:uid="{00000000-0005-0000-0000-000059070000}"/>
    <cellStyle name="Millares 10 2 4 5" xfId="1643" xr:uid="{00000000-0005-0000-0000-00005A070000}"/>
    <cellStyle name="Millares 10 2 4 5 2" xfId="5115" xr:uid="{00000000-0005-0000-0000-00005B070000}"/>
    <cellStyle name="Millares 10 2 4 6" xfId="4402" xr:uid="{00000000-0005-0000-0000-00005C070000}"/>
    <cellStyle name="Millares 10 2 5" xfId="656" xr:uid="{00000000-0005-0000-0000-00005D070000}"/>
    <cellStyle name="Millares 10 2 5 2" xfId="1644" xr:uid="{00000000-0005-0000-0000-00005E070000}"/>
    <cellStyle name="Millares 10 2 5 2 2" xfId="1645" xr:uid="{00000000-0005-0000-0000-00005F070000}"/>
    <cellStyle name="Millares 10 2 5 2 2 2" xfId="1646" xr:uid="{00000000-0005-0000-0000-000060070000}"/>
    <cellStyle name="Millares 10 2 5 2 2 2 2" xfId="1647" xr:uid="{00000000-0005-0000-0000-000061070000}"/>
    <cellStyle name="Millares 10 2 5 2 2 2 2 2" xfId="5118" xr:uid="{00000000-0005-0000-0000-000062070000}"/>
    <cellStyle name="Millares 10 2 5 2 2 3" xfId="1648" xr:uid="{00000000-0005-0000-0000-000063070000}"/>
    <cellStyle name="Millares 10 2 5 2 2 3 2" xfId="5119" xr:uid="{00000000-0005-0000-0000-000064070000}"/>
    <cellStyle name="Millares 10 2 5 2 2 4" xfId="5117" xr:uid="{00000000-0005-0000-0000-000065070000}"/>
    <cellStyle name="Millares 10 2 5 2 3" xfId="1649" xr:uid="{00000000-0005-0000-0000-000066070000}"/>
    <cellStyle name="Millares 10 2 5 2 3 2" xfId="1650" xr:uid="{00000000-0005-0000-0000-000067070000}"/>
    <cellStyle name="Millares 10 2 5 2 3 2 2" xfId="5120" xr:uid="{00000000-0005-0000-0000-000068070000}"/>
    <cellStyle name="Millares 10 2 5 2 4" xfId="1651" xr:uid="{00000000-0005-0000-0000-000069070000}"/>
    <cellStyle name="Millares 10 2 5 2 4 2" xfId="5121" xr:uid="{00000000-0005-0000-0000-00006A070000}"/>
    <cellStyle name="Millares 10 2 5 2 5" xfId="5116" xr:uid="{00000000-0005-0000-0000-00006B070000}"/>
    <cellStyle name="Millares 10 2 5 3" xfId="1652" xr:uid="{00000000-0005-0000-0000-00006C070000}"/>
    <cellStyle name="Millares 10 2 5 3 2" xfId="1653" xr:uid="{00000000-0005-0000-0000-00006D070000}"/>
    <cellStyle name="Millares 10 2 5 3 2 2" xfId="1654" xr:uid="{00000000-0005-0000-0000-00006E070000}"/>
    <cellStyle name="Millares 10 2 5 3 2 2 2" xfId="5123" xr:uid="{00000000-0005-0000-0000-00006F070000}"/>
    <cellStyle name="Millares 10 2 5 3 3" xfId="1655" xr:uid="{00000000-0005-0000-0000-000070070000}"/>
    <cellStyle name="Millares 10 2 5 3 3 2" xfId="5124" xr:uid="{00000000-0005-0000-0000-000071070000}"/>
    <cellStyle name="Millares 10 2 5 3 4" xfId="5122" xr:uid="{00000000-0005-0000-0000-000072070000}"/>
    <cellStyle name="Millares 10 2 5 4" xfId="1656" xr:uid="{00000000-0005-0000-0000-000073070000}"/>
    <cellStyle name="Millares 10 2 5 4 2" xfId="1657" xr:uid="{00000000-0005-0000-0000-000074070000}"/>
    <cellStyle name="Millares 10 2 5 4 2 2" xfId="5125" xr:uid="{00000000-0005-0000-0000-000075070000}"/>
    <cellStyle name="Millares 10 2 5 5" xfId="1658" xr:uid="{00000000-0005-0000-0000-000076070000}"/>
    <cellStyle name="Millares 10 2 5 5 2" xfId="5126" xr:uid="{00000000-0005-0000-0000-000077070000}"/>
    <cellStyle name="Millares 10 2 5 6" xfId="4514" xr:uid="{00000000-0005-0000-0000-000078070000}"/>
    <cellStyle name="Millares 10 2 6" xfId="1659" xr:uid="{00000000-0005-0000-0000-000079070000}"/>
    <cellStyle name="Millares 10 2 6 2" xfId="1660" xr:uid="{00000000-0005-0000-0000-00007A070000}"/>
    <cellStyle name="Millares 10 2 6 2 2" xfId="1661" xr:uid="{00000000-0005-0000-0000-00007B070000}"/>
    <cellStyle name="Millares 10 2 6 2 2 2" xfId="1662" xr:uid="{00000000-0005-0000-0000-00007C070000}"/>
    <cellStyle name="Millares 10 2 6 2 2 2 2" xfId="1663" xr:uid="{00000000-0005-0000-0000-00007D070000}"/>
    <cellStyle name="Millares 10 2 6 2 2 2 2 2" xfId="5130" xr:uid="{00000000-0005-0000-0000-00007E070000}"/>
    <cellStyle name="Millares 10 2 6 2 2 3" xfId="1664" xr:uid="{00000000-0005-0000-0000-00007F070000}"/>
    <cellStyle name="Millares 10 2 6 2 2 3 2" xfId="5131" xr:uid="{00000000-0005-0000-0000-000080070000}"/>
    <cellStyle name="Millares 10 2 6 2 2 4" xfId="5129" xr:uid="{00000000-0005-0000-0000-000081070000}"/>
    <cellStyle name="Millares 10 2 6 2 3" xfId="1665" xr:uid="{00000000-0005-0000-0000-000082070000}"/>
    <cellStyle name="Millares 10 2 6 2 3 2" xfId="1666" xr:uid="{00000000-0005-0000-0000-000083070000}"/>
    <cellStyle name="Millares 10 2 6 2 3 2 2" xfId="5132" xr:uid="{00000000-0005-0000-0000-000084070000}"/>
    <cellStyle name="Millares 10 2 6 2 4" xfId="1667" xr:uid="{00000000-0005-0000-0000-000085070000}"/>
    <cellStyle name="Millares 10 2 6 2 4 2" xfId="5133" xr:uid="{00000000-0005-0000-0000-000086070000}"/>
    <cellStyle name="Millares 10 2 6 2 5" xfId="5128" xr:uid="{00000000-0005-0000-0000-000087070000}"/>
    <cellStyle name="Millares 10 2 6 3" xfId="1668" xr:uid="{00000000-0005-0000-0000-000088070000}"/>
    <cellStyle name="Millares 10 2 6 3 2" xfId="1669" xr:uid="{00000000-0005-0000-0000-000089070000}"/>
    <cellStyle name="Millares 10 2 6 3 2 2" xfId="1670" xr:uid="{00000000-0005-0000-0000-00008A070000}"/>
    <cellStyle name="Millares 10 2 6 3 2 2 2" xfId="5135" xr:uid="{00000000-0005-0000-0000-00008B070000}"/>
    <cellStyle name="Millares 10 2 6 3 3" xfId="1671" xr:uid="{00000000-0005-0000-0000-00008C070000}"/>
    <cellStyle name="Millares 10 2 6 3 3 2" xfId="5136" xr:uid="{00000000-0005-0000-0000-00008D070000}"/>
    <cellStyle name="Millares 10 2 6 3 4" xfId="5134" xr:uid="{00000000-0005-0000-0000-00008E070000}"/>
    <cellStyle name="Millares 10 2 6 4" xfId="1672" xr:uid="{00000000-0005-0000-0000-00008F070000}"/>
    <cellStyle name="Millares 10 2 6 4 2" xfId="1673" xr:uid="{00000000-0005-0000-0000-000090070000}"/>
    <cellStyle name="Millares 10 2 6 4 2 2" xfId="5137" xr:uid="{00000000-0005-0000-0000-000091070000}"/>
    <cellStyle name="Millares 10 2 6 5" xfId="1674" xr:uid="{00000000-0005-0000-0000-000092070000}"/>
    <cellStyle name="Millares 10 2 6 5 2" xfId="5138" xr:uid="{00000000-0005-0000-0000-000093070000}"/>
    <cellStyle name="Millares 10 2 6 6" xfId="5127" xr:uid="{00000000-0005-0000-0000-000094070000}"/>
    <cellStyle name="Millares 10 2 7" xfId="1675" xr:uid="{00000000-0005-0000-0000-000095070000}"/>
    <cellStyle name="Millares 10 2 7 2" xfId="1676" xr:uid="{00000000-0005-0000-0000-000096070000}"/>
    <cellStyle name="Millares 10 2 7 2 2" xfId="1677" xr:uid="{00000000-0005-0000-0000-000097070000}"/>
    <cellStyle name="Millares 10 2 7 2 2 2" xfId="1678" xr:uid="{00000000-0005-0000-0000-000098070000}"/>
    <cellStyle name="Millares 10 2 7 2 2 2 2" xfId="1679" xr:uid="{00000000-0005-0000-0000-000099070000}"/>
    <cellStyle name="Millares 10 2 7 2 2 2 2 2" xfId="5142" xr:uid="{00000000-0005-0000-0000-00009A070000}"/>
    <cellStyle name="Millares 10 2 7 2 2 3" xfId="1680" xr:uid="{00000000-0005-0000-0000-00009B070000}"/>
    <cellStyle name="Millares 10 2 7 2 2 3 2" xfId="5143" xr:uid="{00000000-0005-0000-0000-00009C070000}"/>
    <cellStyle name="Millares 10 2 7 2 2 4" xfId="5141" xr:uid="{00000000-0005-0000-0000-00009D070000}"/>
    <cellStyle name="Millares 10 2 7 2 3" xfId="1681" xr:uid="{00000000-0005-0000-0000-00009E070000}"/>
    <cellStyle name="Millares 10 2 7 2 3 2" xfId="1682" xr:uid="{00000000-0005-0000-0000-00009F070000}"/>
    <cellStyle name="Millares 10 2 7 2 3 2 2" xfId="5144" xr:uid="{00000000-0005-0000-0000-0000A0070000}"/>
    <cellStyle name="Millares 10 2 7 2 4" xfId="1683" xr:uid="{00000000-0005-0000-0000-0000A1070000}"/>
    <cellStyle name="Millares 10 2 7 2 4 2" xfId="5145" xr:uid="{00000000-0005-0000-0000-0000A2070000}"/>
    <cellStyle name="Millares 10 2 7 2 5" xfId="5140" xr:uid="{00000000-0005-0000-0000-0000A3070000}"/>
    <cellStyle name="Millares 10 2 7 3" xfId="1684" xr:uid="{00000000-0005-0000-0000-0000A4070000}"/>
    <cellStyle name="Millares 10 2 7 3 2" xfId="1685" xr:uid="{00000000-0005-0000-0000-0000A5070000}"/>
    <cellStyle name="Millares 10 2 7 3 2 2" xfId="1686" xr:uid="{00000000-0005-0000-0000-0000A6070000}"/>
    <cellStyle name="Millares 10 2 7 3 2 2 2" xfId="5147" xr:uid="{00000000-0005-0000-0000-0000A7070000}"/>
    <cellStyle name="Millares 10 2 7 3 3" xfId="1687" xr:uid="{00000000-0005-0000-0000-0000A8070000}"/>
    <cellStyle name="Millares 10 2 7 3 3 2" xfId="5148" xr:uid="{00000000-0005-0000-0000-0000A9070000}"/>
    <cellStyle name="Millares 10 2 7 3 4" xfId="5146" xr:uid="{00000000-0005-0000-0000-0000AA070000}"/>
    <cellStyle name="Millares 10 2 7 4" xfId="1688" xr:uid="{00000000-0005-0000-0000-0000AB070000}"/>
    <cellStyle name="Millares 10 2 7 4 2" xfId="1689" xr:uid="{00000000-0005-0000-0000-0000AC070000}"/>
    <cellStyle name="Millares 10 2 7 4 2 2" xfId="5149" xr:uid="{00000000-0005-0000-0000-0000AD070000}"/>
    <cellStyle name="Millares 10 2 7 5" xfId="1690" xr:uid="{00000000-0005-0000-0000-0000AE070000}"/>
    <cellStyle name="Millares 10 2 7 5 2" xfId="5150" xr:uid="{00000000-0005-0000-0000-0000AF070000}"/>
    <cellStyle name="Millares 10 2 7 6" xfId="5139" xr:uid="{00000000-0005-0000-0000-0000B0070000}"/>
    <cellStyle name="Millares 10 2 8" xfId="1691" xr:uid="{00000000-0005-0000-0000-0000B1070000}"/>
    <cellStyle name="Millares 10 2 8 2" xfId="1692" xr:uid="{00000000-0005-0000-0000-0000B2070000}"/>
    <cellStyle name="Millares 10 2 8 2 2" xfId="1693" xr:uid="{00000000-0005-0000-0000-0000B3070000}"/>
    <cellStyle name="Millares 10 2 8 2 2 2" xfId="1694" xr:uid="{00000000-0005-0000-0000-0000B4070000}"/>
    <cellStyle name="Millares 10 2 8 2 2 2 2" xfId="5153" xr:uid="{00000000-0005-0000-0000-0000B5070000}"/>
    <cellStyle name="Millares 10 2 8 2 3" xfId="1695" xr:uid="{00000000-0005-0000-0000-0000B6070000}"/>
    <cellStyle name="Millares 10 2 8 2 3 2" xfId="5154" xr:uid="{00000000-0005-0000-0000-0000B7070000}"/>
    <cellStyle name="Millares 10 2 8 2 4" xfId="5152" xr:uid="{00000000-0005-0000-0000-0000B8070000}"/>
    <cellStyle name="Millares 10 2 8 3" xfId="1696" xr:uid="{00000000-0005-0000-0000-0000B9070000}"/>
    <cellStyle name="Millares 10 2 8 3 2" xfId="1697" xr:uid="{00000000-0005-0000-0000-0000BA070000}"/>
    <cellStyle name="Millares 10 2 8 3 2 2" xfId="5155" xr:uid="{00000000-0005-0000-0000-0000BB070000}"/>
    <cellStyle name="Millares 10 2 8 4" xfId="1698" xr:uid="{00000000-0005-0000-0000-0000BC070000}"/>
    <cellStyle name="Millares 10 2 8 4 2" xfId="5156" xr:uid="{00000000-0005-0000-0000-0000BD070000}"/>
    <cellStyle name="Millares 10 2 8 5" xfId="5151" xr:uid="{00000000-0005-0000-0000-0000BE070000}"/>
    <cellStyle name="Millares 10 2 9" xfId="1699" xr:uid="{00000000-0005-0000-0000-0000BF070000}"/>
    <cellStyle name="Millares 10 2 9 2" xfId="1700" xr:uid="{00000000-0005-0000-0000-0000C0070000}"/>
    <cellStyle name="Millares 10 2 9 2 2" xfId="1701" xr:uid="{00000000-0005-0000-0000-0000C1070000}"/>
    <cellStyle name="Millares 10 2 9 2 2 2" xfId="5158" xr:uid="{00000000-0005-0000-0000-0000C2070000}"/>
    <cellStyle name="Millares 10 2 9 3" xfId="1702" xr:uid="{00000000-0005-0000-0000-0000C3070000}"/>
    <cellStyle name="Millares 10 2 9 3 2" xfId="5159" xr:uid="{00000000-0005-0000-0000-0000C4070000}"/>
    <cellStyle name="Millares 10 2 9 4" xfId="5157" xr:uid="{00000000-0005-0000-0000-0000C5070000}"/>
    <cellStyle name="Millares 10 3" xfId="278" xr:uid="{00000000-0005-0000-0000-0000C6070000}"/>
    <cellStyle name="Millares 10 3 2" xfId="297" xr:uid="{00000000-0005-0000-0000-0000C7070000}"/>
    <cellStyle name="Millares 10 3 2 2" xfId="704" xr:uid="{00000000-0005-0000-0000-0000C8070000}"/>
    <cellStyle name="Millares 10 3 2 2 2" xfId="4562" xr:uid="{00000000-0005-0000-0000-0000C9070000}"/>
    <cellStyle name="Millares 10 3 2 3" xfId="4343" xr:uid="{00000000-0005-0000-0000-0000CA070000}"/>
    <cellStyle name="Millares 10 3 3" xfId="410" xr:uid="{00000000-0005-0000-0000-0000CB070000}"/>
    <cellStyle name="Millares 10 3 3 2" xfId="4428" xr:uid="{00000000-0005-0000-0000-0000CC070000}"/>
    <cellStyle name="Millares 10 3 4" xfId="685" xr:uid="{00000000-0005-0000-0000-0000CD070000}"/>
    <cellStyle name="Millares 10 3 4 2" xfId="4543" xr:uid="{00000000-0005-0000-0000-0000CE070000}"/>
    <cellStyle name="Millares 10 3 5" xfId="3996" xr:uid="{00000000-0005-0000-0000-0000CF070000}"/>
    <cellStyle name="Millares 10 3 6" xfId="4324" xr:uid="{00000000-0005-0000-0000-0000D0070000}"/>
    <cellStyle name="Millares 10 4" xfId="294" xr:uid="{00000000-0005-0000-0000-0000D1070000}"/>
    <cellStyle name="Millares 10 4 2" xfId="701" xr:uid="{00000000-0005-0000-0000-0000D2070000}"/>
    <cellStyle name="Millares 10 4 2 2" xfId="1703" xr:uid="{00000000-0005-0000-0000-0000D3070000}"/>
    <cellStyle name="Millares 10 4 2 2 2" xfId="1704" xr:uid="{00000000-0005-0000-0000-0000D4070000}"/>
    <cellStyle name="Millares 10 4 2 2 2 2" xfId="1705" xr:uid="{00000000-0005-0000-0000-0000D5070000}"/>
    <cellStyle name="Millares 10 4 2 2 2 2 2" xfId="5162" xr:uid="{00000000-0005-0000-0000-0000D6070000}"/>
    <cellStyle name="Millares 10 4 2 2 2 3" xfId="5161" xr:uid="{00000000-0005-0000-0000-0000D7070000}"/>
    <cellStyle name="Millares 10 4 2 2 3" xfId="1706" xr:uid="{00000000-0005-0000-0000-0000D8070000}"/>
    <cellStyle name="Millares 10 4 2 2 3 2" xfId="5163" xr:uid="{00000000-0005-0000-0000-0000D9070000}"/>
    <cellStyle name="Millares 10 4 2 2 4" xfId="5160" xr:uid="{00000000-0005-0000-0000-0000DA070000}"/>
    <cellStyle name="Millares 10 4 2 3" xfId="1707" xr:uid="{00000000-0005-0000-0000-0000DB070000}"/>
    <cellStyle name="Millares 10 4 2 3 2" xfId="1708" xr:uid="{00000000-0005-0000-0000-0000DC070000}"/>
    <cellStyle name="Millares 10 4 2 3 2 2" xfId="5165" xr:uid="{00000000-0005-0000-0000-0000DD070000}"/>
    <cellStyle name="Millares 10 4 2 3 3" xfId="5164" xr:uid="{00000000-0005-0000-0000-0000DE070000}"/>
    <cellStyle name="Millares 10 4 2 4" xfId="1709" xr:uid="{00000000-0005-0000-0000-0000DF070000}"/>
    <cellStyle name="Millares 10 4 2 4 2" xfId="5166" xr:uid="{00000000-0005-0000-0000-0000E0070000}"/>
    <cellStyle name="Millares 10 4 2 5" xfId="4559" xr:uid="{00000000-0005-0000-0000-0000E1070000}"/>
    <cellStyle name="Millares 10 4 3" xfId="1710" xr:uid="{00000000-0005-0000-0000-0000E2070000}"/>
    <cellStyle name="Millares 10 4 3 2" xfId="1711" xr:uid="{00000000-0005-0000-0000-0000E3070000}"/>
    <cellStyle name="Millares 10 4 3 2 2" xfId="1712" xr:uid="{00000000-0005-0000-0000-0000E4070000}"/>
    <cellStyle name="Millares 10 4 3 2 2 2" xfId="5169" xr:uid="{00000000-0005-0000-0000-0000E5070000}"/>
    <cellStyle name="Millares 10 4 3 2 3" xfId="5168" xr:uid="{00000000-0005-0000-0000-0000E6070000}"/>
    <cellStyle name="Millares 10 4 3 3" xfId="1713" xr:uid="{00000000-0005-0000-0000-0000E7070000}"/>
    <cellStyle name="Millares 10 4 3 3 2" xfId="5170" xr:uid="{00000000-0005-0000-0000-0000E8070000}"/>
    <cellStyle name="Millares 10 4 3 4" xfId="5167" xr:uid="{00000000-0005-0000-0000-0000E9070000}"/>
    <cellStyle name="Millares 10 4 4" xfId="1714" xr:uid="{00000000-0005-0000-0000-0000EA070000}"/>
    <cellStyle name="Millares 10 4 4 2" xfId="1715" xr:uid="{00000000-0005-0000-0000-0000EB070000}"/>
    <cellStyle name="Millares 10 4 4 2 2" xfId="5172" xr:uid="{00000000-0005-0000-0000-0000EC070000}"/>
    <cellStyle name="Millares 10 4 4 3" xfId="5171" xr:uid="{00000000-0005-0000-0000-0000ED070000}"/>
    <cellStyle name="Millares 10 4 5" xfId="1716" xr:uid="{00000000-0005-0000-0000-0000EE070000}"/>
    <cellStyle name="Millares 10 4 5 2" xfId="5173" xr:uid="{00000000-0005-0000-0000-0000EF070000}"/>
    <cellStyle name="Millares 10 4 6" xfId="4340" xr:uid="{00000000-0005-0000-0000-0000F0070000}"/>
    <cellStyle name="Millares 10 5" xfId="359" xr:uid="{00000000-0005-0000-0000-0000F1070000}"/>
    <cellStyle name="Millares 10 5 2" xfId="757" xr:uid="{00000000-0005-0000-0000-0000F2070000}"/>
    <cellStyle name="Millares 10 5 2 2" xfId="1717" xr:uid="{00000000-0005-0000-0000-0000F3070000}"/>
    <cellStyle name="Millares 10 5 2 2 2" xfId="1718" xr:uid="{00000000-0005-0000-0000-0000F4070000}"/>
    <cellStyle name="Millares 10 5 2 2 2 2" xfId="1719" xr:uid="{00000000-0005-0000-0000-0000F5070000}"/>
    <cellStyle name="Millares 10 5 2 2 2 2 2" xfId="5176" xr:uid="{00000000-0005-0000-0000-0000F6070000}"/>
    <cellStyle name="Millares 10 5 2 2 2 3" xfId="5175" xr:uid="{00000000-0005-0000-0000-0000F7070000}"/>
    <cellStyle name="Millares 10 5 2 2 3" xfId="1720" xr:uid="{00000000-0005-0000-0000-0000F8070000}"/>
    <cellStyle name="Millares 10 5 2 2 3 2" xfId="5177" xr:uid="{00000000-0005-0000-0000-0000F9070000}"/>
    <cellStyle name="Millares 10 5 2 2 4" xfId="5174" xr:uid="{00000000-0005-0000-0000-0000FA070000}"/>
    <cellStyle name="Millares 10 5 2 3" xfId="1721" xr:uid="{00000000-0005-0000-0000-0000FB070000}"/>
    <cellStyle name="Millares 10 5 2 3 2" xfId="1722" xr:uid="{00000000-0005-0000-0000-0000FC070000}"/>
    <cellStyle name="Millares 10 5 2 3 2 2" xfId="5179" xr:uid="{00000000-0005-0000-0000-0000FD070000}"/>
    <cellStyle name="Millares 10 5 2 3 3" xfId="5178" xr:uid="{00000000-0005-0000-0000-0000FE070000}"/>
    <cellStyle name="Millares 10 5 2 4" xfId="1723" xr:uid="{00000000-0005-0000-0000-0000FF070000}"/>
    <cellStyle name="Millares 10 5 2 4 2" xfId="5180" xr:uid="{00000000-0005-0000-0000-000000080000}"/>
    <cellStyle name="Millares 10 5 2 5" xfId="4615" xr:uid="{00000000-0005-0000-0000-000001080000}"/>
    <cellStyle name="Millares 10 5 3" xfId="1724" xr:uid="{00000000-0005-0000-0000-000002080000}"/>
    <cellStyle name="Millares 10 5 3 2" xfId="1725" xr:uid="{00000000-0005-0000-0000-000003080000}"/>
    <cellStyle name="Millares 10 5 3 2 2" xfId="1726" xr:uid="{00000000-0005-0000-0000-000004080000}"/>
    <cellStyle name="Millares 10 5 3 2 2 2" xfId="5183" xr:uid="{00000000-0005-0000-0000-000005080000}"/>
    <cellStyle name="Millares 10 5 3 2 3" xfId="5182" xr:uid="{00000000-0005-0000-0000-000006080000}"/>
    <cellStyle name="Millares 10 5 3 3" xfId="1727" xr:uid="{00000000-0005-0000-0000-000007080000}"/>
    <cellStyle name="Millares 10 5 3 3 2" xfId="5184" xr:uid="{00000000-0005-0000-0000-000008080000}"/>
    <cellStyle name="Millares 10 5 3 4" xfId="5181" xr:uid="{00000000-0005-0000-0000-000009080000}"/>
    <cellStyle name="Millares 10 5 4" xfId="1728" xr:uid="{00000000-0005-0000-0000-00000A080000}"/>
    <cellStyle name="Millares 10 5 4 2" xfId="1729" xr:uid="{00000000-0005-0000-0000-00000B080000}"/>
    <cellStyle name="Millares 10 5 4 2 2" xfId="5186" xr:uid="{00000000-0005-0000-0000-00000C080000}"/>
    <cellStyle name="Millares 10 5 4 3" xfId="5185" xr:uid="{00000000-0005-0000-0000-00000D080000}"/>
    <cellStyle name="Millares 10 5 5" xfId="1730" xr:uid="{00000000-0005-0000-0000-00000E080000}"/>
    <cellStyle name="Millares 10 5 5 2" xfId="5187" xr:uid="{00000000-0005-0000-0000-00000F080000}"/>
    <cellStyle name="Millares 10 5 6" xfId="4401" xr:uid="{00000000-0005-0000-0000-000010080000}"/>
    <cellStyle name="Millares 10 6" xfId="655" xr:uid="{00000000-0005-0000-0000-000011080000}"/>
    <cellStyle name="Millares 10 6 2" xfId="1731" xr:uid="{00000000-0005-0000-0000-000012080000}"/>
    <cellStyle name="Millares 10 6 2 2" xfId="1732" xr:uid="{00000000-0005-0000-0000-000013080000}"/>
    <cellStyle name="Millares 10 6 2 2 2" xfId="1733" xr:uid="{00000000-0005-0000-0000-000014080000}"/>
    <cellStyle name="Millares 10 6 2 2 2 2" xfId="1734" xr:uid="{00000000-0005-0000-0000-000015080000}"/>
    <cellStyle name="Millares 10 6 2 2 2 2 2" xfId="5191" xr:uid="{00000000-0005-0000-0000-000016080000}"/>
    <cellStyle name="Millares 10 6 2 2 2 3" xfId="5190" xr:uid="{00000000-0005-0000-0000-000017080000}"/>
    <cellStyle name="Millares 10 6 2 2 3" xfId="1735" xr:uid="{00000000-0005-0000-0000-000018080000}"/>
    <cellStyle name="Millares 10 6 2 2 3 2" xfId="5192" xr:uid="{00000000-0005-0000-0000-000019080000}"/>
    <cellStyle name="Millares 10 6 2 2 4" xfId="5189" xr:uid="{00000000-0005-0000-0000-00001A080000}"/>
    <cellStyle name="Millares 10 6 2 3" xfId="1736" xr:uid="{00000000-0005-0000-0000-00001B080000}"/>
    <cellStyle name="Millares 10 6 2 3 2" xfId="1737" xr:uid="{00000000-0005-0000-0000-00001C080000}"/>
    <cellStyle name="Millares 10 6 2 3 2 2" xfId="5194" xr:uid="{00000000-0005-0000-0000-00001D080000}"/>
    <cellStyle name="Millares 10 6 2 3 3" xfId="5193" xr:uid="{00000000-0005-0000-0000-00001E080000}"/>
    <cellStyle name="Millares 10 6 2 4" xfId="1738" xr:uid="{00000000-0005-0000-0000-00001F080000}"/>
    <cellStyle name="Millares 10 6 2 4 2" xfId="5195" xr:uid="{00000000-0005-0000-0000-000020080000}"/>
    <cellStyle name="Millares 10 6 2 5" xfId="5188" xr:uid="{00000000-0005-0000-0000-000021080000}"/>
    <cellStyle name="Millares 10 6 3" xfId="1739" xr:uid="{00000000-0005-0000-0000-000022080000}"/>
    <cellStyle name="Millares 10 6 3 2" xfId="1740" xr:uid="{00000000-0005-0000-0000-000023080000}"/>
    <cellStyle name="Millares 10 6 3 2 2" xfId="1741" xr:uid="{00000000-0005-0000-0000-000024080000}"/>
    <cellStyle name="Millares 10 6 3 2 2 2" xfId="5198" xr:uid="{00000000-0005-0000-0000-000025080000}"/>
    <cellStyle name="Millares 10 6 3 2 3" xfId="5197" xr:uid="{00000000-0005-0000-0000-000026080000}"/>
    <cellStyle name="Millares 10 6 3 3" xfId="1742" xr:uid="{00000000-0005-0000-0000-000027080000}"/>
    <cellStyle name="Millares 10 6 3 3 2" xfId="5199" xr:uid="{00000000-0005-0000-0000-000028080000}"/>
    <cellStyle name="Millares 10 6 3 4" xfId="5196" xr:uid="{00000000-0005-0000-0000-000029080000}"/>
    <cellStyle name="Millares 10 6 4" xfId="1743" xr:uid="{00000000-0005-0000-0000-00002A080000}"/>
    <cellStyle name="Millares 10 6 4 2" xfId="1744" xr:uid="{00000000-0005-0000-0000-00002B080000}"/>
    <cellStyle name="Millares 10 6 4 2 2" xfId="5201" xr:uid="{00000000-0005-0000-0000-00002C080000}"/>
    <cellStyle name="Millares 10 6 4 3" xfId="5200" xr:uid="{00000000-0005-0000-0000-00002D080000}"/>
    <cellStyle name="Millares 10 6 5" xfId="1745" xr:uid="{00000000-0005-0000-0000-00002E080000}"/>
    <cellStyle name="Millares 10 6 5 2" xfId="5202" xr:uid="{00000000-0005-0000-0000-00002F080000}"/>
    <cellStyle name="Millares 10 6 6" xfId="4513" xr:uid="{00000000-0005-0000-0000-000030080000}"/>
    <cellStyle name="Millares 10 7" xfId="1746" xr:uid="{00000000-0005-0000-0000-000031080000}"/>
    <cellStyle name="Millares 10 7 2" xfId="1747" xr:uid="{00000000-0005-0000-0000-000032080000}"/>
    <cellStyle name="Millares 10 7 2 2" xfId="1748" xr:uid="{00000000-0005-0000-0000-000033080000}"/>
    <cellStyle name="Millares 10 7 2 2 2" xfId="1749" xr:uid="{00000000-0005-0000-0000-000034080000}"/>
    <cellStyle name="Millares 10 7 2 2 2 2" xfId="1750" xr:uid="{00000000-0005-0000-0000-000035080000}"/>
    <cellStyle name="Millares 10 7 2 2 2 2 2" xfId="5207" xr:uid="{00000000-0005-0000-0000-000036080000}"/>
    <cellStyle name="Millares 10 7 2 2 2 3" xfId="5206" xr:uid="{00000000-0005-0000-0000-000037080000}"/>
    <cellStyle name="Millares 10 7 2 2 3" xfId="1751" xr:uid="{00000000-0005-0000-0000-000038080000}"/>
    <cellStyle name="Millares 10 7 2 2 3 2" xfId="5208" xr:uid="{00000000-0005-0000-0000-000039080000}"/>
    <cellStyle name="Millares 10 7 2 2 4" xfId="5205" xr:uid="{00000000-0005-0000-0000-00003A080000}"/>
    <cellStyle name="Millares 10 7 2 3" xfId="1752" xr:uid="{00000000-0005-0000-0000-00003B080000}"/>
    <cellStyle name="Millares 10 7 2 3 2" xfId="1753" xr:uid="{00000000-0005-0000-0000-00003C080000}"/>
    <cellStyle name="Millares 10 7 2 3 2 2" xfId="5210" xr:uid="{00000000-0005-0000-0000-00003D080000}"/>
    <cellStyle name="Millares 10 7 2 3 3" xfId="5209" xr:uid="{00000000-0005-0000-0000-00003E080000}"/>
    <cellStyle name="Millares 10 7 2 4" xfId="1754" xr:uid="{00000000-0005-0000-0000-00003F080000}"/>
    <cellStyle name="Millares 10 7 2 4 2" xfId="5211" xr:uid="{00000000-0005-0000-0000-000040080000}"/>
    <cellStyle name="Millares 10 7 2 5" xfId="5204" xr:uid="{00000000-0005-0000-0000-000041080000}"/>
    <cellStyle name="Millares 10 7 3" xfId="1755" xr:uid="{00000000-0005-0000-0000-000042080000}"/>
    <cellStyle name="Millares 10 7 3 2" xfId="1756" xr:uid="{00000000-0005-0000-0000-000043080000}"/>
    <cellStyle name="Millares 10 7 3 2 2" xfId="1757" xr:uid="{00000000-0005-0000-0000-000044080000}"/>
    <cellStyle name="Millares 10 7 3 2 2 2" xfId="5214" xr:uid="{00000000-0005-0000-0000-000045080000}"/>
    <cellStyle name="Millares 10 7 3 2 3" xfId="5213" xr:uid="{00000000-0005-0000-0000-000046080000}"/>
    <cellStyle name="Millares 10 7 3 3" xfId="1758" xr:uid="{00000000-0005-0000-0000-000047080000}"/>
    <cellStyle name="Millares 10 7 3 3 2" xfId="5215" xr:uid="{00000000-0005-0000-0000-000048080000}"/>
    <cellStyle name="Millares 10 7 3 4" xfId="5212" xr:uid="{00000000-0005-0000-0000-000049080000}"/>
    <cellStyle name="Millares 10 7 4" xfId="1759" xr:uid="{00000000-0005-0000-0000-00004A080000}"/>
    <cellStyle name="Millares 10 7 4 2" xfId="1760" xr:uid="{00000000-0005-0000-0000-00004B080000}"/>
    <cellStyle name="Millares 10 7 4 2 2" xfId="5217" xr:uid="{00000000-0005-0000-0000-00004C080000}"/>
    <cellStyle name="Millares 10 7 4 3" xfId="5216" xr:uid="{00000000-0005-0000-0000-00004D080000}"/>
    <cellStyle name="Millares 10 7 5" xfId="1761" xr:uid="{00000000-0005-0000-0000-00004E080000}"/>
    <cellStyle name="Millares 10 7 5 2" xfId="5218" xr:uid="{00000000-0005-0000-0000-00004F080000}"/>
    <cellStyle name="Millares 10 7 6" xfId="5203" xr:uid="{00000000-0005-0000-0000-000050080000}"/>
    <cellStyle name="Millares 10 8" xfId="1762" xr:uid="{00000000-0005-0000-0000-000051080000}"/>
    <cellStyle name="Millares 10 8 2" xfId="1763" xr:uid="{00000000-0005-0000-0000-000052080000}"/>
    <cellStyle name="Millares 10 8 2 2" xfId="1764" xr:uid="{00000000-0005-0000-0000-000053080000}"/>
    <cellStyle name="Millares 10 8 2 2 2" xfId="1765" xr:uid="{00000000-0005-0000-0000-000054080000}"/>
    <cellStyle name="Millares 10 8 2 2 2 2" xfId="1766" xr:uid="{00000000-0005-0000-0000-000055080000}"/>
    <cellStyle name="Millares 10 8 2 2 2 2 2" xfId="5223" xr:uid="{00000000-0005-0000-0000-000056080000}"/>
    <cellStyle name="Millares 10 8 2 2 2 3" xfId="5222" xr:uid="{00000000-0005-0000-0000-000057080000}"/>
    <cellStyle name="Millares 10 8 2 2 3" xfId="1767" xr:uid="{00000000-0005-0000-0000-000058080000}"/>
    <cellStyle name="Millares 10 8 2 2 3 2" xfId="5224" xr:uid="{00000000-0005-0000-0000-000059080000}"/>
    <cellStyle name="Millares 10 8 2 2 4" xfId="5221" xr:uid="{00000000-0005-0000-0000-00005A080000}"/>
    <cellStyle name="Millares 10 8 2 3" xfId="1768" xr:uid="{00000000-0005-0000-0000-00005B080000}"/>
    <cellStyle name="Millares 10 8 2 3 2" xfId="1769" xr:uid="{00000000-0005-0000-0000-00005C080000}"/>
    <cellStyle name="Millares 10 8 2 3 2 2" xfId="5226" xr:uid="{00000000-0005-0000-0000-00005D080000}"/>
    <cellStyle name="Millares 10 8 2 3 3" xfId="5225" xr:uid="{00000000-0005-0000-0000-00005E080000}"/>
    <cellStyle name="Millares 10 8 2 4" xfId="1770" xr:uid="{00000000-0005-0000-0000-00005F080000}"/>
    <cellStyle name="Millares 10 8 2 4 2" xfId="5227" xr:uid="{00000000-0005-0000-0000-000060080000}"/>
    <cellStyle name="Millares 10 8 2 5" xfId="5220" xr:uid="{00000000-0005-0000-0000-000061080000}"/>
    <cellStyle name="Millares 10 8 3" xfId="1771" xr:uid="{00000000-0005-0000-0000-000062080000}"/>
    <cellStyle name="Millares 10 8 3 2" xfId="1772" xr:uid="{00000000-0005-0000-0000-000063080000}"/>
    <cellStyle name="Millares 10 8 3 2 2" xfId="1773" xr:uid="{00000000-0005-0000-0000-000064080000}"/>
    <cellStyle name="Millares 10 8 3 2 2 2" xfId="5230" xr:uid="{00000000-0005-0000-0000-000065080000}"/>
    <cellStyle name="Millares 10 8 3 2 3" xfId="5229" xr:uid="{00000000-0005-0000-0000-000066080000}"/>
    <cellStyle name="Millares 10 8 3 3" xfId="1774" xr:uid="{00000000-0005-0000-0000-000067080000}"/>
    <cellStyle name="Millares 10 8 3 3 2" xfId="5231" xr:uid="{00000000-0005-0000-0000-000068080000}"/>
    <cellStyle name="Millares 10 8 3 4" xfId="5228" xr:uid="{00000000-0005-0000-0000-000069080000}"/>
    <cellStyle name="Millares 10 8 4" xfId="1775" xr:uid="{00000000-0005-0000-0000-00006A080000}"/>
    <cellStyle name="Millares 10 8 4 2" xfId="1776" xr:uid="{00000000-0005-0000-0000-00006B080000}"/>
    <cellStyle name="Millares 10 8 4 2 2" xfId="5233" xr:uid="{00000000-0005-0000-0000-00006C080000}"/>
    <cellStyle name="Millares 10 8 4 3" xfId="5232" xr:uid="{00000000-0005-0000-0000-00006D080000}"/>
    <cellStyle name="Millares 10 8 5" xfId="1777" xr:uid="{00000000-0005-0000-0000-00006E080000}"/>
    <cellStyle name="Millares 10 8 5 2" xfId="5234" xr:uid="{00000000-0005-0000-0000-00006F080000}"/>
    <cellStyle name="Millares 10 8 6" xfId="5219" xr:uid="{00000000-0005-0000-0000-000070080000}"/>
    <cellStyle name="Millares 10 9" xfId="1778" xr:uid="{00000000-0005-0000-0000-000071080000}"/>
    <cellStyle name="Millares 10 9 2" xfId="1779" xr:uid="{00000000-0005-0000-0000-000072080000}"/>
    <cellStyle name="Millares 10 9 2 2" xfId="1780" xr:uid="{00000000-0005-0000-0000-000073080000}"/>
    <cellStyle name="Millares 10 9 2 2 2" xfId="1781" xr:uid="{00000000-0005-0000-0000-000074080000}"/>
    <cellStyle name="Millares 10 9 2 2 2 2" xfId="5238" xr:uid="{00000000-0005-0000-0000-000075080000}"/>
    <cellStyle name="Millares 10 9 2 2 3" xfId="5237" xr:uid="{00000000-0005-0000-0000-000076080000}"/>
    <cellStyle name="Millares 10 9 2 3" xfId="1782" xr:uid="{00000000-0005-0000-0000-000077080000}"/>
    <cellStyle name="Millares 10 9 2 3 2" xfId="5239" xr:uid="{00000000-0005-0000-0000-000078080000}"/>
    <cellStyle name="Millares 10 9 2 4" xfId="5236" xr:uid="{00000000-0005-0000-0000-000079080000}"/>
    <cellStyle name="Millares 10 9 3" xfId="1783" xr:uid="{00000000-0005-0000-0000-00007A080000}"/>
    <cellStyle name="Millares 10 9 3 2" xfId="1784" xr:uid="{00000000-0005-0000-0000-00007B080000}"/>
    <cellStyle name="Millares 10 9 3 2 2" xfId="5241" xr:uid="{00000000-0005-0000-0000-00007C080000}"/>
    <cellStyle name="Millares 10 9 3 3" xfId="5240" xr:uid="{00000000-0005-0000-0000-00007D080000}"/>
    <cellStyle name="Millares 10 9 4" xfId="1785" xr:uid="{00000000-0005-0000-0000-00007E080000}"/>
    <cellStyle name="Millares 10 9 4 2" xfId="5242" xr:uid="{00000000-0005-0000-0000-00007F080000}"/>
    <cellStyle name="Millares 10 9 5" xfId="5235" xr:uid="{00000000-0005-0000-0000-000080080000}"/>
    <cellStyle name="Millares 11" xfId="167" xr:uid="{00000000-0005-0000-0000-000081080000}"/>
    <cellStyle name="Millares 11 2" xfId="168" xr:uid="{00000000-0005-0000-0000-000082080000}"/>
    <cellStyle name="Millares 11 2 2" xfId="1786" xr:uid="{00000000-0005-0000-0000-000083080000}"/>
    <cellStyle name="Millares 11 2 2 2" xfId="1787" xr:uid="{00000000-0005-0000-0000-000084080000}"/>
    <cellStyle name="Millares 11 2 2 2 2" xfId="5243" xr:uid="{00000000-0005-0000-0000-000085080000}"/>
    <cellStyle name="Millares 11 2 3" xfId="1788" xr:uid="{00000000-0005-0000-0000-000086080000}"/>
    <cellStyle name="Millares 11 2 3 2" xfId="5244" xr:uid="{00000000-0005-0000-0000-000087080000}"/>
    <cellStyle name="Millares 11 3" xfId="1789" xr:uid="{00000000-0005-0000-0000-000088080000}"/>
    <cellStyle name="Millares 11 3 2" xfId="1790" xr:uid="{00000000-0005-0000-0000-000089080000}"/>
    <cellStyle name="Millares 11 3 2 2" xfId="5245" xr:uid="{00000000-0005-0000-0000-00008A080000}"/>
    <cellStyle name="Millares 11 4" xfId="1791" xr:uid="{00000000-0005-0000-0000-00008B080000}"/>
    <cellStyle name="Millares 11 4 2" xfId="5246" xr:uid="{00000000-0005-0000-0000-00008C080000}"/>
    <cellStyle name="Millares 12" xfId="217" xr:uid="{00000000-0005-0000-0000-00008D080000}"/>
    <cellStyle name="Millares 12 10" xfId="1792" xr:uid="{00000000-0005-0000-0000-00008E080000}"/>
    <cellStyle name="Millares 12 10 2" xfId="1793" xr:uid="{00000000-0005-0000-0000-00008F080000}"/>
    <cellStyle name="Millares 12 10 2 2" xfId="5248" xr:uid="{00000000-0005-0000-0000-000090080000}"/>
    <cellStyle name="Millares 12 10 3" xfId="5247" xr:uid="{00000000-0005-0000-0000-000091080000}"/>
    <cellStyle name="Millares 12 11" xfId="1794" xr:uid="{00000000-0005-0000-0000-000092080000}"/>
    <cellStyle name="Millares 12 11 2" xfId="5249" xr:uid="{00000000-0005-0000-0000-000093080000}"/>
    <cellStyle name="Millares 12 12" xfId="3906" xr:uid="{00000000-0005-0000-0000-000094080000}"/>
    <cellStyle name="Millares 12 13" xfId="4296" xr:uid="{00000000-0005-0000-0000-000095080000}"/>
    <cellStyle name="Millares 12 2" xfId="289" xr:uid="{00000000-0005-0000-0000-000096080000}"/>
    <cellStyle name="Millares 12 2 2" xfId="299" xr:uid="{00000000-0005-0000-0000-000097080000}"/>
    <cellStyle name="Millares 12 2 2 2" xfId="706" xr:uid="{00000000-0005-0000-0000-000098080000}"/>
    <cellStyle name="Millares 12 2 2 2 2" xfId="4564" xr:uid="{00000000-0005-0000-0000-000099080000}"/>
    <cellStyle name="Millares 12 2 2 3" xfId="4345" xr:uid="{00000000-0005-0000-0000-00009A080000}"/>
    <cellStyle name="Millares 12 2 3" xfId="696" xr:uid="{00000000-0005-0000-0000-00009B080000}"/>
    <cellStyle name="Millares 12 2 3 2" xfId="4554" xr:uid="{00000000-0005-0000-0000-00009C080000}"/>
    <cellStyle name="Millares 12 2 4" xfId="4071" xr:uid="{00000000-0005-0000-0000-00009D080000}"/>
    <cellStyle name="Millares 12 2 5" xfId="4335" xr:uid="{00000000-0005-0000-0000-00009E080000}"/>
    <cellStyle name="Millares 12 3" xfId="298" xr:uid="{00000000-0005-0000-0000-00009F080000}"/>
    <cellStyle name="Millares 12 3 2" xfId="705" xr:uid="{00000000-0005-0000-0000-0000A0080000}"/>
    <cellStyle name="Millares 12 3 2 2" xfId="1795" xr:uid="{00000000-0005-0000-0000-0000A1080000}"/>
    <cellStyle name="Millares 12 3 2 2 2" xfId="1796" xr:uid="{00000000-0005-0000-0000-0000A2080000}"/>
    <cellStyle name="Millares 12 3 2 2 2 2" xfId="1797" xr:uid="{00000000-0005-0000-0000-0000A3080000}"/>
    <cellStyle name="Millares 12 3 2 2 2 2 2" xfId="5252" xr:uid="{00000000-0005-0000-0000-0000A4080000}"/>
    <cellStyle name="Millares 12 3 2 2 2 3" xfId="5251" xr:uid="{00000000-0005-0000-0000-0000A5080000}"/>
    <cellStyle name="Millares 12 3 2 2 3" xfId="1798" xr:uid="{00000000-0005-0000-0000-0000A6080000}"/>
    <cellStyle name="Millares 12 3 2 2 3 2" xfId="5253" xr:uid="{00000000-0005-0000-0000-0000A7080000}"/>
    <cellStyle name="Millares 12 3 2 2 4" xfId="5250" xr:uid="{00000000-0005-0000-0000-0000A8080000}"/>
    <cellStyle name="Millares 12 3 2 3" xfId="1799" xr:uid="{00000000-0005-0000-0000-0000A9080000}"/>
    <cellStyle name="Millares 12 3 2 3 2" xfId="1800" xr:uid="{00000000-0005-0000-0000-0000AA080000}"/>
    <cellStyle name="Millares 12 3 2 3 2 2" xfId="5255" xr:uid="{00000000-0005-0000-0000-0000AB080000}"/>
    <cellStyle name="Millares 12 3 2 3 3" xfId="5254" xr:uid="{00000000-0005-0000-0000-0000AC080000}"/>
    <cellStyle name="Millares 12 3 2 4" xfId="1801" xr:uid="{00000000-0005-0000-0000-0000AD080000}"/>
    <cellStyle name="Millares 12 3 2 4 2" xfId="5256" xr:uid="{00000000-0005-0000-0000-0000AE080000}"/>
    <cellStyle name="Millares 12 3 2 5" xfId="4563" xr:uid="{00000000-0005-0000-0000-0000AF080000}"/>
    <cellStyle name="Millares 12 3 3" xfId="1802" xr:uid="{00000000-0005-0000-0000-0000B0080000}"/>
    <cellStyle name="Millares 12 3 3 2" xfId="1803" xr:uid="{00000000-0005-0000-0000-0000B1080000}"/>
    <cellStyle name="Millares 12 3 3 2 2" xfId="1804" xr:uid="{00000000-0005-0000-0000-0000B2080000}"/>
    <cellStyle name="Millares 12 3 3 2 2 2" xfId="5259" xr:uid="{00000000-0005-0000-0000-0000B3080000}"/>
    <cellStyle name="Millares 12 3 3 2 3" xfId="5258" xr:uid="{00000000-0005-0000-0000-0000B4080000}"/>
    <cellStyle name="Millares 12 3 3 3" xfId="1805" xr:uid="{00000000-0005-0000-0000-0000B5080000}"/>
    <cellStyle name="Millares 12 3 3 3 2" xfId="5260" xr:uid="{00000000-0005-0000-0000-0000B6080000}"/>
    <cellStyle name="Millares 12 3 3 4" xfId="5257" xr:uid="{00000000-0005-0000-0000-0000B7080000}"/>
    <cellStyle name="Millares 12 3 4" xfId="1806" xr:uid="{00000000-0005-0000-0000-0000B8080000}"/>
    <cellStyle name="Millares 12 3 4 2" xfId="1807" xr:uid="{00000000-0005-0000-0000-0000B9080000}"/>
    <cellStyle name="Millares 12 3 4 2 2" xfId="5262" xr:uid="{00000000-0005-0000-0000-0000BA080000}"/>
    <cellStyle name="Millares 12 3 4 3" xfId="5261" xr:uid="{00000000-0005-0000-0000-0000BB080000}"/>
    <cellStyle name="Millares 12 3 5" xfId="1808" xr:uid="{00000000-0005-0000-0000-0000BC080000}"/>
    <cellStyle name="Millares 12 3 5 2" xfId="5263" xr:uid="{00000000-0005-0000-0000-0000BD080000}"/>
    <cellStyle name="Millares 12 3 6" xfId="4344" xr:uid="{00000000-0005-0000-0000-0000BE080000}"/>
    <cellStyle name="Millares 12 4" xfId="358" xr:uid="{00000000-0005-0000-0000-0000BF080000}"/>
    <cellStyle name="Millares 12 4 2" xfId="756" xr:uid="{00000000-0005-0000-0000-0000C0080000}"/>
    <cellStyle name="Millares 12 4 2 2" xfId="1809" xr:uid="{00000000-0005-0000-0000-0000C1080000}"/>
    <cellStyle name="Millares 12 4 2 2 2" xfId="1810" xr:uid="{00000000-0005-0000-0000-0000C2080000}"/>
    <cellStyle name="Millares 12 4 2 2 2 2" xfId="1811" xr:uid="{00000000-0005-0000-0000-0000C3080000}"/>
    <cellStyle name="Millares 12 4 2 2 2 2 2" xfId="5266" xr:uid="{00000000-0005-0000-0000-0000C4080000}"/>
    <cellStyle name="Millares 12 4 2 2 2 3" xfId="5265" xr:uid="{00000000-0005-0000-0000-0000C5080000}"/>
    <cellStyle name="Millares 12 4 2 2 3" xfId="1812" xr:uid="{00000000-0005-0000-0000-0000C6080000}"/>
    <cellStyle name="Millares 12 4 2 2 3 2" xfId="5267" xr:uid="{00000000-0005-0000-0000-0000C7080000}"/>
    <cellStyle name="Millares 12 4 2 2 4" xfId="5264" xr:uid="{00000000-0005-0000-0000-0000C8080000}"/>
    <cellStyle name="Millares 12 4 2 3" xfId="1813" xr:uid="{00000000-0005-0000-0000-0000C9080000}"/>
    <cellStyle name="Millares 12 4 2 3 2" xfId="1814" xr:uid="{00000000-0005-0000-0000-0000CA080000}"/>
    <cellStyle name="Millares 12 4 2 3 2 2" xfId="5269" xr:uid="{00000000-0005-0000-0000-0000CB080000}"/>
    <cellStyle name="Millares 12 4 2 3 3" xfId="5268" xr:uid="{00000000-0005-0000-0000-0000CC080000}"/>
    <cellStyle name="Millares 12 4 2 4" xfId="1815" xr:uid="{00000000-0005-0000-0000-0000CD080000}"/>
    <cellStyle name="Millares 12 4 2 4 2" xfId="5270" xr:uid="{00000000-0005-0000-0000-0000CE080000}"/>
    <cellStyle name="Millares 12 4 2 5" xfId="4614" xr:uid="{00000000-0005-0000-0000-0000CF080000}"/>
    <cellStyle name="Millares 12 4 3" xfId="1816" xr:uid="{00000000-0005-0000-0000-0000D0080000}"/>
    <cellStyle name="Millares 12 4 3 2" xfId="1817" xr:uid="{00000000-0005-0000-0000-0000D1080000}"/>
    <cellStyle name="Millares 12 4 3 2 2" xfId="1818" xr:uid="{00000000-0005-0000-0000-0000D2080000}"/>
    <cellStyle name="Millares 12 4 3 2 2 2" xfId="5273" xr:uid="{00000000-0005-0000-0000-0000D3080000}"/>
    <cellStyle name="Millares 12 4 3 2 3" xfId="5272" xr:uid="{00000000-0005-0000-0000-0000D4080000}"/>
    <cellStyle name="Millares 12 4 3 3" xfId="1819" xr:uid="{00000000-0005-0000-0000-0000D5080000}"/>
    <cellStyle name="Millares 12 4 3 3 2" xfId="5274" xr:uid="{00000000-0005-0000-0000-0000D6080000}"/>
    <cellStyle name="Millares 12 4 3 4" xfId="5271" xr:uid="{00000000-0005-0000-0000-0000D7080000}"/>
    <cellStyle name="Millares 12 4 4" xfId="1820" xr:uid="{00000000-0005-0000-0000-0000D8080000}"/>
    <cellStyle name="Millares 12 4 4 2" xfId="1821" xr:uid="{00000000-0005-0000-0000-0000D9080000}"/>
    <cellStyle name="Millares 12 4 4 2 2" xfId="5276" xr:uid="{00000000-0005-0000-0000-0000DA080000}"/>
    <cellStyle name="Millares 12 4 4 3" xfId="5275" xr:uid="{00000000-0005-0000-0000-0000DB080000}"/>
    <cellStyle name="Millares 12 4 5" xfId="1822" xr:uid="{00000000-0005-0000-0000-0000DC080000}"/>
    <cellStyle name="Millares 12 4 5 2" xfId="5277" xr:uid="{00000000-0005-0000-0000-0000DD080000}"/>
    <cellStyle name="Millares 12 4 6" xfId="4400" xr:uid="{00000000-0005-0000-0000-0000DE080000}"/>
    <cellStyle name="Millares 12 5" xfId="666" xr:uid="{00000000-0005-0000-0000-0000DF080000}"/>
    <cellStyle name="Millares 12 5 2" xfId="1823" xr:uid="{00000000-0005-0000-0000-0000E0080000}"/>
    <cellStyle name="Millares 12 5 2 2" xfId="1824" xr:uid="{00000000-0005-0000-0000-0000E1080000}"/>
    <cellStyle name="Millares 12 5 2 2 2" xfId="1825" xr:uid="{00000000-0005-0000-0000-0000E2080000}"/>
    <cellStyle name="Millares 12 5 2 2 2 2" xfId="1826" xr:uid="{00000000-0005-0000-0000-0000E3080000}"/>
    <cellStyle name="Millares 12 5 2 2 2 2 2" xfId="5281" xr:uid="{00000000-0005-0000-0000-0000E4080000}"/>
    <cellStyle name="Millares 12 5 2 2 2 3" xfId="5280" xr:uid="{00000000-0005-0000-0000-0000E5080000}"/>
    <cellStyle name="Millares 12 5 2 2 3" xfId="1827" xr:uid="{00000000-0005-0000-0000-0000E6080000}"/>
    <cellStyle name="Millares 12 5 2 2 3 2" xfId="5282" xr:uid="{00000000-0005-0000-0000-0000E7080000}"/>
    <cellStyle name="Millares 12 5 2 2 4" xfId="5279" xr:uid="{00000000-0005-0000-0000-0000E8080000}"/>
    <cellStyle name="Millares 12 5 2 3" xfId="1828" xr:uid="{00000000-0005-0000-0000-0000E9080000}"/>
    <cellStyle name="Millares 12 5 2 3 2" xfId="1829" xr:uid="{00000000-0005-0000-0000-0000EA080000}"/>
    <cellStyle name="Millares 12 5 2 3 2 2" xfId="5284" xr:uid="{00000000-0005-0000-0000-0000EB080000}"/>
    <cellStyle name="Millares 12 5 2 3 3" xfId="5283" xr:uid="{00000000-0005-0000-0000-0000EC080000}"/>
    <cellStyle name="Millares 12 5 2 4" xfId="1830" xr:uid="{00000000-0005-0000-0000-0000ED080000}"/>
    <cellStyle name="Millares 12 5 2 4 2" xfId="5285" xr:uid="{00000000-0005-0000-0000-0000EE080000}"/>
    <cellStyle name="Millares 12 5 2 5" xfId="5278" xr:uid="{00000000-0005-0000-0000-0000EF080000}"/>
    <cellStyle name="Millares 12 5 3" xfId="1831" xr:uid="{00000000-0005-0000-0000-0000F0080000}"/>
    <cellStyle name="Millares 12 5 3 2" xfId="1832" xr:uid="{00000000-0005-0000-0000-0000F1080000}"/>
    <cellStyle name="Millares 12 5 3 2 2" xfId="1833" xr:uid="{00000000-0005-0000-0000-0000F2080000}"/>
    <cellStyle name="Millares 12 5 3 2 2 2" xfId="5288" xr:uid="{00000000-0005-0000-0000-0000F3080000}"/>
    <cellStyle name="Millares 12 5 3 2 3" xfId="5287" xr:uid="{00000000-0005-0000-0000-0000F4080000}"/>
    <cellStyle name="Millares 12 5 3 3" xfId="1834" xr:uid="{00000000-0005-0000-0000-0000F5080000}"/>
    <cellStyle name="Millares 12 5 3 3 2" xfId="5289" xr:uid="{00000000-0005-0000-0000-0000F6080000}"/>
    <cellStyle name="Millares 12 5 3 4" xfId="5286" xr:uid="{00000000-0005-0000-0000-0000F7080000}"/>
    <cellStyle name="Millares 12 5 4" xfId="1835" xr:uid="{00000000-0005-0000-0000-0000F8080000}"/>
    <cellStyle name="Millares 12 5 4 2" xfId="1836" xr:uid="{00000000-0005-0000-0000-0000F9080000}"/>
    <cellStyle name="Millares 12 5 4 2 2" xfId="5291" xr:uid="{00000000-0005-0000-0000-0000FA080000}"/>
    <cellStyle name="Millares 12 5 4 3" xfId="5290" xr:uid="{00000000-0005-0000-0000-0000FB080000}"/>
    <cellStyle name="Millares 12 5 5" xfId="1837" xr:uid="{00000000-0005-0000-0000-0000FC080000}"/>
    <cellStyle name="Millares 12 5 5 2" xfId="5292" xr:uid="{00000000-0005-0000-0000-0000FD080000}"/>
    <cellStyle name="Millares 12 5 6" xfId="4524" xr:uid="{00000000-0005-0000-0000-0000FE080000}"/>
    <cellStyle name="Millares 12 6" xfId="1838" xr:uid="{00000000-0005-0000-0000-0000FF080000}"/>
    <cellStyle name="Millares 12 6 2" xfId="1839" xr:uid="{00000000-0005-0000-0000-000000090000}"/>
    <cellStyle name="Millares 12 6 2 2" xfId="1840" xr:uid="{00000000-0005-0000-0000-000001090000}"/>
    <cellStyle name="Millares 12 6 2 2 2" xfId="1841" xr:uid="{00000000-0005-0000-0000-000002090000}"/>
    <cellStyle name="Millares 12 6 2 2 2 2" xfId="1842" xr:uid="{00000000-0005-0000-0000-000003090000}"/>
    <cellStyle name="Millares 12 6 2 2 2 2 2" xfId="5297" xr:uid="{00000000-0005-0000-0000-000004090000}"/>
    <cellStyle name="Millares 12 6 2 2 2 3" xfId="5296" xr:uid="{00000000-0005-0000-0000-000005090000}"/>
    <cellStyle name="Millares 12 6 2 2 3" xfId="1843" xr:uid="{00000000-0005-0000-0000-000006090000}"/>
    <cellStyle name="Millares 12 6 2 2 3 2" xfId="5298" xr:uid="{00000000-0005-0000-0000-000007090000}"/>
    <cellStyle name="Millares 12 6 2 2 4" xfId="5295" xr:uid="{00000000-0005-0000-0000-000008090000}"/>
    <cellStyle name="Millares 12 6 2 3" xfId="1844" xr:uid="{00000000-0005-0000-0000-000009090000}"/>
    <cellStyle name="Millares 12 6 2 3 2" xfId="1845" xr:uid="{00000000-0005-0000-0000-00000A090000}"/>
    <cellStyle name="Millares 12 6 2 3 2 2" xfId="5300" xr:uid="{00000000-0005-0000-0000-00000B090000}"/>
    <cellStyle name="Millares 12 6 2 3 3" xfId="5299" xr:uid="{00000000-0005-0000-0000-00000C090000}"/>
    <cellStyle name="Millares 12 6 2 4" xfId="1846" xr:uid="{00000000-0005-0000-0000-00000D090000}"/>
    <cellStyle name="Millares 12 6 2 4 2" xfId="5301" xr:uid="{00000000-0005-0000-0000-00000E090000}"/>
    <cellStyle name="Millares 12 6 2 5" xfId="5294" xr:uid="{00000000-0005-0000-0000-00000F090000}"/>
    <cellStyle name="Millares 12 6 3" xfId="1847" xr:uid="{00000000-0005-0000-0000-000010090000}"/>
    <cellStyle name="Millares 12 6 3 2" xfId="1848" xr:uid="{00000000-0005-0000-0000-000011090000}"/>
    <cellStyle name="Millares 12 6 3 2 2" xfId="1849" xr:uid="{00000000-0005-0000-0000-000012090000}"/>
    <cellStyle name="Millares 12 6 3 2 2 2" xfId="5304" xr:uid="{00000000-0005-0000-0000-000013090000}"/>
    <cellStyle name="Millares 12 6 3 2 3" xfId="5303" xr:uid="{00000000-0005-0000-0000-000014090000}"/>
    <cellStyle name="Millares 12 6 3 3" xfId="1850" xr:uid="{00000000-0005-0000-0000-000015090000}"/>
    <cellStyle name="Millares 12 6 3 3 2" xfId="5305" xr:uid="{00000000-0005-0000-0000-000016090000}"/>
    <cellStyle name="Millares 12 6 3 4" xfId="5302" xr:uid="{00000000-0005-0000-0000-000017090000}"/>
    <cellStyle name="Millares 12 6 4" xfId="1851" xr:uid="{00000000-0005-0000-0000-000018090000}"/>
    <cellStyle name="Millares 12 6 4 2" xfId="1852" xr:uid="{00000000-0005-0000-0000-000019090000}"/>
    <cellStyle name="Millares 12 6 4 2 2" xfId="5307" xr:uid="{00000000-0005-0000-0000-00001A090000}"/>
    <cellStyle name="Millares 12 6 4 3" xfId="5306" xr:uid="{00000000-0005-0000-0000-00001B090000}"/>
    <cellStyle name="Millares 12 6 5" xfId="1853" xr:uid="{00000000-0005-0000-0000-00001C090000}"/>
    <cellStyle name="Millares 12 6 5 2" xfId="5308" xr:uid="{00000000-0005-0000-0000-00001D090000}"/>
    <cellStyle name="Millares 12 6 6" xfId="5293" xr:uid="{00000000-0005-0000-0000-00001E090000}"/>
    <cellStyle name="Millares 12 7" xfId="1854" xr:uid="{00000000-0005-0000-0000-00001F090000}"/>
    <cellStyle name="Millares 12 7 2" xfId="1855" xr:uid="{00000000-0005-0000-0000-000020090000}"/>
    <cellStyle name="Millares 12 7 2 2" xfId="1856" xr:uid="{00000000-0005-0000-0000-000021090000}"/>
    <cellStyle name="Millares 12 7 2 2 2" xfId="1857" xr:uid="{00000000-0005-0000-0000-000022090000}"/>
    <cellStyle name="Millares 12 7 2 2 2 2" xfId="1858" xr:uid="{00000000-0005-0000-0000-000023090000}"/>
    <cellStyle name="Millares 12 7 2 2 2 2 2" xfId="5313" xr:uid="{00000000-0005-0000-0000-000024090000}"/>
    <cellStyle name="Millares 12 7 2 2 2 3" xfId="5312" xr:uid="{00000000-0005-0000-0000-000025090000}"/>
    <cellStyle name="Millares 12 7 2 2 3" xfId="1859" xr:uid="{00000000-0005-0000-0000-000026090000}"/>
    <cellStyle name="Millares 12 7 2 2 3 2" xfId="5314" xr:uid="{00000000-0005-0000-0000-000027090000}"/>
    <cellStyle name="Millares 12 7 2 2 4" xfId="5311" xr:uid="{00000000-0005-0000-0000-000028090000}"/>
    <cellStyle name="Millares 12 7 2 3" xfId="1860" xr:uid="{00000000-0005-0000-0000-000029090000}"/>
    <cellStyle name="Millares 12 7 2 3 2" xfId="1861" xr:uid="{00000000-0005-0000-0000-00002A090000}"/>
    <cellStyle name="Millares 12 7 2 3 2 2" xfId="5316" xr:uid="{00000000-0005-0000-0000-00002B090000}"/>
    <cellStyle name="Millares 12 7 2 3 3" xfId="5315" xr:uid="{00000000-0005-0000-0000-00002C090000}"/>
    <cellStyle name="Millares 12 7 2 4" xfId="1862" xr:uid="{00000000-0005-0000-0000-00002D090000}"/>
    <cellStyle name="Millares 12 7 2 4 2" xfId="5317" xr:uid="{00000000-0005-0000-0000-00002E090000}"/>
    <cellStyle name="Millares 12 7 2 5" xfId="5310" xr:uid="{00000000-0005-0000-0000-00002F090000}"/>
    <cellStyle name="Millares 12 7 3" xfId="1863" xr:uid="{00000000-0005-0000-0000-000030090000}"/>
    <cellStyle name="Millares 12 7 3 2" xfId="1864" xr:uid="{00000000-0005-0000-0000-000031090000}"/>
    <cellStyle name="Millares 12 7 3 2 2" xfId="1865" xr:uid="{00000000-0005-0000-0000-000032090000}"/>
    <cellStyle name="Millares 12 7 3 2 2 2" xfId="5320" xr:uid="{00000000-0005-0000-0000-000033090000}"/>
    <cellStyle name="Millares 12 7 3 2 3" xfId="5319" xr:uid="{00000000-0005-0000-0000-000034090000}"/>
    <cellStyle name="Millares 12 7 3 3" xfId="1866" xr:uid="{00000000-0005-0000-0000-000035090000}"/>
    <cellStyle name="Millares 12 7 3 3 2" xfId="5321" xr:uid="{00000000-0005-0000-0000-000036090000}"/>
    <cellStyle name="Millares 12 7 3 4" xfId="5318" xr:uid="{00000000-0005-0000-0000-000037090000}"/>
    <cellStyle name="Millares 12 7 4" xfId="1867" xr:uid="{00000000-0005-0000-0000-000038090000}"/>
    <cellStyle name="Millares 12 7 4 2" xfId="1868" xr:uid="{00000000-0005-0000-0000-000039090000}"/>
    <cellStyle name="Millares 12 7 4 2 2" xfId="5323" xr:uid="{00000000-0005-0000-0000-00003A090000}"/>
    <cellStyle name="Millares 12 7 4 3" xfId="5322" xr:uid="{00000000-0005-0000-0000-00003B090000}"/>
    <cellStyle name="Millares 12 7 5" xfId="1869" xr:uid="{00000000-0005-0000-0000-00003C090000}"/>
    <cellStyle name="Millares 12 7 5 2" xfId="5324" xr:uid="{00000000-0005-0000-0000-00003D090000}"/>
    <cellStyle name="Millares 12 7 6" xfId="5309" xr:uid="{00000000-0005-0000-0000-00003E090000}"/>
    <cellStyle name="Millares 12 8" xfId="1870" xr:uid="{00000000-0005-0000-0000-00003F090000}"/>
    <cellStyle name="Millares 12 8 2" xfId="1871" xr:uid="{00000000-0005-0000-0000-000040090000}"/>
    <cellStyle name="Millares 12 8 2 2" xfId="1872" xr:uid="{00000000-0005-0000-0000-000041090000}"/>
    <cellStyle name="Millares 12 8 2 2 2" xfId="1873" xr:uid="{00000000-0005-0000-0000-000042090000}"/>
    <cellStyle name="Millares 12 8 2 2 2 2" xfId="5328" xr:uid="{00000000-0005-0000-0000-000043090000}"/>
    <cellStyle name="Millares 12 8 2 2 3" xfId="5327" xr:uid="{00000000-0005-0000-0000-000044090000}"/>
    <cellStyle name="Millares 12 8 2 3" xfId="1874" xr:uid="{00000000-0005-0000-0000-000045090000}"/>
    <cellStyle name="Millares 12 8 2 3 2" xfId="5329" xr:uid="{00000000-0005-0000-0000-000046090000}"/>
    <cellStyle name="Millares 12 8 2 4" xfId="5326" xr:uid="{00000000-0005-0000-0000-000047090000}"/>
    <cellStyle name="Millares 12 8 3" xfId="1875" xr:uid="{00000000-0005-0000-0000-000048090000}"/>
    <cellStyle name="Millares 12 8 3 2" xfId="1876" xr:uid="{00000000-0005-0000-0000-000049090000}"/>
    <cellStyle name="Millares 12 8 3 2 2" xfId="5331" xr:uid="{00000000-0005-0000-0000-00004A090000}"/>
    <cellStyle name="Millares 12 8 3 3" xfId="5330" xr:uid="{00000000-0005-0000-0000-00004B090000}"/>
    <cellStyle name="Millares 12 8 4" xfId="1877" xr:uid="{00000000-0005-0000-0000-00004C090000}"/>
    <cellStyle name="Millares 12 8 4 2" xfId="5332" xr:uid="{00000000-0005-0000-0000-00004D090000}"/>
    <cellStyle name="Millares 12 8 5" xfId="5325" xr:uid="{00000000-0005-0000-0000-00004E090000}"/>
    <cellStyle name="Millares 12 9" xfId="1878" xr:uid="{00000000-0005-0000-0000-00004F090000}"/>
    <cellStyle name="Millares 12 9 2" xfId="1879" xr:uid="{00000000-0005-0000-0000-000050090000}"/>
    <cellStyle name="Millares 12 9 2 2" xfId="1880" xr:uid="{00000000-0005-0000-0000-000051090000}"/>
    <cellStyle name="Millares 12 9 2 2 2" xfId="5335" xr:uid="{00000000-0005-0000-0000-000052090000}"/>
    <cellStyle name="Millares 12 9 2 3" xfId="5334" xr:uid="{00000000-0005-0000-0000-000053090000}"/>
    <cellStyle name="Millares 12 9 3" xfId="1881" xr:uid="{00000000-0005-0000-0000-000054090000}"/>
    <cellStyle name="Millares 12 9 3 2" xfId="5336" xr:uid="{00000000-0005-0000-0000-000055090000}"/>
    <cellStyle name="Millares 12 9 4" xfId="5333" xr:uid="{00000000-0005-0000-0000-000056090000}"/>
    <cellStyle name="Millares 13" xfId="220" xr:uid="{00000000-0005-0000-0000-000057090000}"/>
    <cellStyle name="Millares 13 2" xfId="292" xr:uid="{00000000-0005-0000-0000-000058090000}"/>
    <cellStyle name="Millares 13 2 2" xfId="301" xr:uid="{00000000-0005-0000-0000-000059090000}"/>
    <cellStyle name="Millares 13 2 2 2" xfId="708" xr:uid="{00000000-0005-0000-0000-00005A090000}"/>
    <cellStyle name="Millares 13 2 2 2 2" xfId="1882" xr:uid="{00000000-0005-0000-0000-00005B090000}"/>
    <cellStyle name="Millares 13 2 2 2 2 2" xfId="5337" xr:uid="{00000000-0005-0000-0000-00005C090000}"/>
    <cellStyle name="Millares 13 2 2 2 3" xfId="4566" xr:uid="{00000000-0005-0000-0000-00005D090000}"/>
    <cellStyle name="Millares 13 2 2 3" xfId="1883" xr:uid="{00000000-0005-0000-0000-00005E090000}"/>
    <cellStyle name="Millares 13 2 2 3 2" xfId="5338" xr:uid="{00000000-0005-0000-0000-00005F090000}"/>
    <cellStyle name="Millares 13 2 2 4" xfId="4347" xr:uid="{00000000-0005-0000-0000-000060090000}"/>
    <cellStyle name="Millares 13 2 3" xfId="699" xr:uid="{00000000-0005-0000-0000-000061090000}"/>
    <cellStyle name="Millares 13 2 3 2" xfId="1884" xr:uid="{00000000-0005-0000-0000-000062090000}"/>
    <cellStyle name="Millares 13 2 3 2 2" xfId="5339" xr:uid="{00000000-0005-0000-0000-000063090000}"/>
    <cellStyle name="Millares 13 2 3 3" xfId="4557" xr:uid="{00000000-0005-0000-0000-000064090000}"/>
    <cellStyle name="Millares 13 2 4" xfId="1885" xr:uid="{00000000-0005-0000-0000-000065090000}"/>
    <cellStyle name="Millares 13 2 4 2" xfId="5340" xr:uid="{00000000-0005-0000-0000-000066090000}"/>
    <cellStyle name="Millares 13 2 5" xfId="4338" xr:uid="{00000000-0005-0000-0000-000067090000}"/>
    <cellStyle name="Millares 13 3" xfId="300" xr:uid="{00000000-0005-0000-0000-000068090000}"/>
    <cellStyle name="Millares 13 3 2" xfId="707" xr:uid="{00000000-0005-0000-0000-000069090000}"/>
    <cellStyle name="Millares 13 3 2 2" xfId="4565" xr:uid="{00000000-0005-0000-0000-00006A090000}"/>
    <cellStyle name="Millares 13 3 3" xfId="4346" xr:uid="{00000000-0005-0000-0000-00006B090000}"/>
    <cellStyle name="Millares 13 4" xfId="669" xr:uid="{00000000-0005-0000-0000-00006C090000}"/>
    <cellStyle name="Millares 13 4 2" xfId="4527" xr:uid="{00000000-0005-0000-0000-00006D090000}"/>
    <cellStyle name="Millares 13 5" xfId="4299" xr:uid="{00000000-0005-0000-0000-00006E090000}"/>
    <cellStyle name="Millares 14" xfId="443" xr:uid="{00000000-0005-0000-0000-00006F090000}"/>
    <cellStyle name="Millares 14 2" xfId="775" xr:uid="{00000000-0005-0000-0000-000070090000}"/>
    <cellStyle name="Millares 14 2 2" xfId="4633" xr:uid="{00000000-0005-0000-0000-000071090000}"/>
    <cellStyle name="Millares 14 3" xfId="4434" xr:uid="{00000000-0005-0000-0000-000072090000}"/>
    <cellStyle name="Millares 15" xfId="621" xr:uid="{00000000-0005-0000-0000-000073090000}"/>
    <cellStyle name="Millares 15 2" xfId="792" xr:uid="{00000000-0005-0000-0000-000074090000}"/>
    <cellStyle name="Millares 15 2 2" xfId="4649" xr:uid="{00000000-0005-0000-0000-000075090000}"/>
    <cellStyle name="Millares 15 3" xfId="4480" xr:uid="{00000000-0005-0000-0000-000076090000}"/>
    <cellStyle name="Millares 16" xfId="513" xr:uid="{00000000-0005-0000-0000-000077090000}"/>
    <cellStyle name="Millares 16 2" xfId="4072" xr:uid="{00000000-0005-0000-0000-000078090000}"/>
    <cellStyle name="Millares 16 3" xfId="4474" xr:uid="{00000000-0005-0000-0000-000079090000}"/>
    <cellStyle name="Millares 17" xfId="624" xr:uid="{00000000-0005-0000-0000-00007A090000}"/>
    <cellStyle name="Millares 17 2" xfId="795" xr:uid="{00000000-0005-0000-0000-00007B090000}"/>
    <cellStyle name="Millares 17 2 2" xfId="4652" xr:uid="{00000000-0005-0000-0000-00007C090000}"/>
    <cellStyle name="Millares 17 3" xfId="4483" xr:uid="{00000000-0005-0000-0000-00007D090000}"/>
    <cellStyle name="Millares 18" xfId="627" xr:uid="{00000000-0005-0000-0000-00007E090000}"/>
    <cellStyle name="Millares 18 2" xfId="798" xr:uid="{00000000-0005-0000-0000-00007F090000}"/>
    <cellStyle name="Millares 18 2 2" xfId="4655" xr:uid="{00000000-0005-0000-0000-000080090000}"/>
    <cellStyle name="Millares 18 3" xfId="4486" xr:uid="{00000000-0005-0000-0000-000081090000}"/>
    <cellStyle name="Millares 19" xfId="634" xr:uid="{00000000-0005-0000-0000-000082090000}"/>
    <cellStyle name="Millares 19 2" xfId="639" xr:uid="{00000000-0005-0000-0000-000083090000}"/>
    <cellStyle name="Millares 19 2 2" xfId="810" xr:uid="{00000000-0005-0000-0000-000084090000}"/>
    <cellStyle name="Millares 19 2 2 2" xfId="4667" xr:uid="{00000000-0005-0000-0000-000085090000}"/>
    <cellStyle name="Millares 19 2 3" xfId="4498" xr:uid="{00000000-0005-0000-0000-000086090000}"/>
    <cellStyle name="Millares 19 3" xfId="805" xr:uid="{00000000-0005-0000-0000-000087090000}"/>
    <cellStyle name="Millares 19 3 2" xfId="4662" xr:uid="{00000000-0005-0000-0000-000088090000}"/>
    <cellStyle name="Millares 19 4" xfId="4493" xr:uid="{00000000-0005-0000-0000-000089090000}"/>
    <cellStyle name="Millares 2" xfId="34" xr:uid="{00000000-0005-0000-0000-00008A090000}"/>
    <cellStyle name="Millares 2 2" xfId="60" xr:uid="{00000000-0005-0000-0000-00008B090000}"/>
    <cellStyle name="Millares 2 2 2" xfId="391" xr:uid="{00000000-0005-0000-0000-00008C090000}"/>
    <cellStyle name="Millares 2 2 2 2" xfId="1886" xr:uid="{00000000-0005-0000-0000-00008D090000}"/>
    <cellStyle name="Millares 2 2 2 2 2" xfId="5341" xr:uid="{00000000-0005-0000-0000-00008E090000}"/>
    <cellStyle name="Millares 2 2 2 3" xfId="3978" xr:uid="{00000000-0005-0000-0000-00008F090000}"/>
    <cellStyle name="Millares 2 2 2 4" xfId="4421" xr:uid="{00000000-0005-0000-0000-000090090000}"/>
    <cellStyle name="Millares 2 2 3" xfId="1887" xr:uid="{00000000-0005-0000-0000-000091090000}"/>
    <cellStyle name="Millares 2 2 3 2" xfId="5342" xr:uid="{00000000-0005-0000-0000-000092090000}"/>
    <cellStyle name="Millares 2 2 4" xfId="3909" xr:uid="{00000000-0005-0000-0000-000093090000}"/>
    <cellStyle name="Millares 2 2 5" xfId="4250" xr:uid="{00000000-0005-0000-0000-000094090000}"/>
    <cellStyle name="Millares 2 3" xfId="361" xr:uid="{00000000-0005-0000-0000-000095090000}"/>
    <cellStyle name="Millares 2 3 2" xfId="1888" xr:uid="{00000000-0005-0000-0000-000096090000}"/>
    <cellStyle name="Millares 2 3 2 2" xfId="5343" xr:uid="{00000000-0005-0000-0000-000097090000}"/>
    <cellStyle name="Millares 2 3 3" xfId="3910" xr:uid="{00000000-0005-0000-0000-000098090000}"/>
    <cellStyle name="Millares 2 3 4" xfId="4403" xr:uid="{00000000-0005-0000-0000-000099090000}"/>
    <cellStyle name="Millares 2 4" xfId="1889" xr:uid="{00000000-0005-0000-0000-00009A090000}"/>
    <cellStyle name="Millares 2 4 2" xfId="5344" xr:uid="{00000000-0005-0000-0000-00009B090000}"/>
    <cellStyle name="Millares 2 5" xfId="3802" xr:uid="{00000000-0005-0000-0000-00009C090000}"/>
    <cellStyle name="Millares 2 6" xfId="4244" xr:uid="{00000000-0005-0000-0000-00009D090000}"/>
    <cellStyle name="Millares 20" xfId="3801" xr:uid="{00000000-0005-0000-0000-00009E090000}"/>
    <cellStyle name="Millares 21" xfId="4243" xr:uid="{00000000-0005-0000-0000-00009F090000}"/>
    <cellStyle name="Millares 22" xfId="7254" xr:uid="{00000000-0005-0000-0000-0000A0090000}"/>
    <cellStyle name="Millares 3" xfId="35" xr:uid="{00000000-0005-0000-0000-0000A1090000}"/>
    <cellStyle name="Millares 3 2" xfId="62" xr:uid="{00000000-0005-0000-0000-0000A2090000}"/>
    <cellStyle name="Millares 3 2 2" xfId="393" xr:uid="{00000000-0005-0000-0000-0000A3090000}"/>
    <cellStyle name="Millares 3 2 2 2" xfId="1890" xr:uid="{00000000-0005-0000-0000-0000A4090000}"/>
    <cellStyle name="Millares 3 2 2 2 2" xfId="5345" xr:uid="{00000000-0005-0000-0000-0000A5090000}"/>
    <cellStyle name="Millares 3 2 2 3" xfId="3980" xr:uid="{00000000-0005-0000-0000-0000A6090000}"/>
    <cellStyle name="Millares 3 2 2 4" xfId="4423" xr:uid="{00000000-0005-0000-0000-0000A7090000}"/>
    <cellStyle name="Millares 3 2 3" xfId="1891" xr:uid="{00000000-0005-0000-0000-0000A8090000}"/>
    <cellStyle name="Millares 3 2 3 2" xfId="5346" xr:uid="{00000000-0005-0000-0000-0000A9090000}"/>
    <cellStyle name="Millares 3 2 4" xfId="3912" xr:uid="{00000000-0005-0000-0000-0000AA090000}"/>
    <cellStyle name="Millares 3 2 5" xfId="4252" xr:uid="{00000000-0005-0000-0000-0000AB090000}"/>
    <cellStyle name="Millares 3 3" xfId="392" xr:uid="{00000000-0005-0000-0000-0000AC090000}"/>
    <cellStyle name="Millares 3 3 2" xfId="1892" xr:uid="{00000000-0005-0000-0000-0000AD090000}"/>
    <cellStyle name="Millares 3 3 2 2" xfId="5347" xr:uid="{00000000-0005-0000-0000-0000AE090000}"/>
    <cellStyle name="Millares 3 3 3" xfId="3979" xr:uid="{00000000-0005-0000-0000-0000AF090000}"/>
    <cellStyle name="Millares 3 3 4" xfId="4422" xr:uid="{00000000-0005-0000-0000-0000B0090000}"/>
    <cellStyle name="Millares 3 4" xfId="362" xr:uid="{00000000-0005-0000-0000-0000B1090000}"/>
    <cellStyle name="Millares 3 4 2" xfId="1893" xr:uid="{00000000-0005-0000-0000-0000B2090000}"/>
    <cellStyle name="Millares 3 4 2 2" xfId="5348" xr:uid="{00000000-0005-0000-0000-0000B3090000}"/>
    <cellStyle name="Millares 3 4 3" xfId="3911" xr:uid="{00000000-0005-0000-0000-0000B4090000}"/>
    <cellStyle name="Millares 3 4 4" xfId="4404" xr:uid="{00000000-0005-0000-0000-0000B5090000}"/>
    <cellStyle name="Millares 3 5" xfId="1894" xr:uid="{00000000-0005-0000-0000-0000B6090000}"/>
    <cellStyle name="Millares 3 5 2" xfId="5349" xr:uid="{00000000-0005-0000-0000-0000B7090000}"/>
    <cellStyle name="Millares 3 6" xfId="3803" xr:uid="{00000000-0005-0000-0000-0000B8090000}"/>
    <cellStyle name="Millares 3 7" xfId="4245" xr:uid="{00000000-0005-0000-0000-0000B9090000}"/>
    <cellStyle name="Millares 4" xfId="36" xr:uid="{00000000-0005-0000-0000-0000BA090000}"/>
    <cellStyle name="Millares 4 2" xfId="169" xr:uid="{00000000-0005-0000-0000-0000BB090000}"/>
    <cellStyle name="Millares 4 2 2" xfId="170" xr:uid="{00000000-0005-0000-0000-0000BC090000}"/>
    <cellStyle name="Millares 4 2 2 2" xfId="1895" xr:uid="{00000000-0005-0000-0000-0000BD090000}"/>
    <cellStyle name="Millares 4 2 2 2 2" xfId="1896" xr:uid="{00000000-0005-0000-0000-0000BE090000}"/>
    <cellStyle name="Millares 4 2 2 2 2 2" xfId="5351" xr:uid="{00000000-0005-0000-0000-0000BF090000}"/>
    <cellStyle name="Millares 4 2 2 2 3" xfId="5350" xr:uid="{00000000-0005-0000-0000-0000C0090000}"/>
    <cellStyle name="Millares 4 2 2 3" xfId="1897" xr:uid="{00000000-0005-0000-0000-0000C1090000}"/>
    <cellStyle name="Millares 4 2 2 3 2" xfId="5352" xr:uid="{00000000-0005-0000-0000-0000C2090000}"/>
    <cellStyle name="Millares 4 2 2 4" xfId="3915" xr:uid="{00000000-0005-0000-0000-0000C3090000}"/>
    <cellStyle name="Millares 4 2 2 5" xfId="4274" xr:uid="{00000000-0005-0000-0000-0000C4090000}"/>
    <cellStyle name="Millares 4 2 3" xfId="1898" xr:uid="{00000000-0005-0000-0000-0000C5090000}"/>
    <cellStyle name="Millares 4 2 3 2" xfId="1899" xr:uid="{00000000-0005-0000-0000-0000C6090000}"/>
    <cellStyle name="Millares 4 2 3 2 2" xfId="5354" xr:uid="{00000000-0005-0000-0000-0000C7090000}"/>
    <cellStyle name="Millares 4 2 3 3" xfId="5353" xr:uid="{00000000-0005-0000-0000-0000C8090000}"/>
    <cellStyle name="Millares 4 2 4" xfId="1900" xr:uid="{00000000-0005-0000-0000-0000C9090000}"/>
    <cellStyle name="Millares 4 2 4 2" xfId="5355" xr:uid="{00000000-0005-0000-0000-0000CA090000}"/>
    <cellStyle name="Millares 4 2 5" xfId="3914" xr:uid="{00000000-0005-0000-0000-0000CB090000}"/>
    <cellStyle name="Millares 4 2 6" xfId="4273" xr:uid="{00000000-0005-0000-0000-0000CC090000}"/>
    <cellStyle name="Millares 4 3" xfId="171" xr:uid="{00000000-0005-0000-0000-0000CD090000}"/>
    <cellStyle name="Millares 4 3 2" xfId="172" xr:uid="{00000000-0005-0000-0000-0000CE090000}"/>
    <cellStyle name="Millares 4 3 2 2" xfId="1901" xr:uid="{00000000-0005-0000-0000-0000CF090000}"/>
    <cellStyle name="Millares 4 3 2 2 2" xfId="1902" xr:uid="{00000000-0005-0000-0000-0000D0090000}"/>
    <cellStyle name="Millares 4 3 2 2 2 2" xfId="5357" xr:uid="{00000000-0005-0000-0000-0000D1090000}"/>
    <cellStyle name="Millares 4 3 2 2 3" xfId="5356" xr:uid="{00000000-0005-0000-0000-0000D2090000}"/>
    <cellStyle name="Millares 4 3 2 3" xfId="1903" xr:uid="{00000000-0005-0000-0000-0000D3090000}"/>
    <cellStyle name="Millares 4 3 2 3 2" xfId="5358" xr:uid="{00000000-0005-0000-0000-0000D4090000}"/>
    <cellStyle name="Millares 4 3 2 4" xfId="3917" xr:uid="{00000000-0005-0000-0000-0000D5090000}"/>
    <cellStyle name="Millares 4 3 2 5" xfId="4276" xr:uid="{00000000-0005-0000-0000-0000D6090000}"/>
    <cellStyle name="Millares 4 3 3" xfId="1904" xr:uid="{00000000-0005-0000-0000-0000D7090000}"/>
    <cellStyle name="Millares 4 3 3 2" xfId="1905" xr:uid="{00000000-0005-0000-0000-0000D8090000}"/>
    <cellStyle name="Millares 4 3 3 2 2" xfId="5360" xr:uid="{00000000-0005-0000-0000-0000D9090000}"/>
    <cellStyle name="Millares 4 3 3 3" xfId="5359" xr:uid="{00000000-0005-0000-0000-0000DA090000}"/>
    <cellStyle name="Millares 4 3 4" xfId="1906" xr:uid="{00000000-0005-0000-0000-0000DB090000}"/>
    <cellStyle name="Millares 4 3 4 2" xfId="5361" xr:uid="{00000000-0005-0000-0000-0000DC090000}"/>
    <cellStyle name="Millares 4 3 5" xfId="3916" xr:uid="{00000000-0005-0000-0000-0000DD090000}"/>
    <cellStyle name="Millares 4 3 6" xfId="4275" xr:uid="{00000000-0005-0000-0000-0000DE090000}"/>
    <cellStyle name="Millares 4 4" xfId="173" xr:uid="{00000000-0005-0000-0000-0000DF090000}"/>
    <cellStyle name="Millares 4 4 2" xfId="1907" xr:uid="{00000000-0005-0000-0000-0000E0090000}"/>
    <cellStyle name="Millares 4 4 2 2" xfId="1908" xr:uid="{00000000-0005-0000-0000-0000E1090000}"/>
    <cellStyle name="Millares 4 4 2 2 2" xfId="5363" xr:uid="{00000000-0005-0000-0000-0000E2090000}"/>
    <cellStyle name="Millares 4 4 2 3" xfId="5362" xr:uid="{00000000-0005-0000-0000-0000E3090000}"/>
    <cellStyle name="Millares 4 4 3" xfId="1909" xr:uid="{00000000-0005-0000-0000-0000E4090000}"/>
    <cellStyle name="Millares 4 4 3 2" xfId="5364" xr:uid="{00000000-0005-0000-0000-0000E5090000}"/>
    <cellStyle name="Millares 4 4 4" xfId="3918" xr:uid="{00000000-0005-0000-0000-0000E6090000}"/>
    <cellStyle name="Millares 4 4 5" xfId="4277" xr:uid="{00000000-0005-0000-0000-0000E7090000}"/>
    <cellStyle name="Millares 4 5" xfId="1910" xr:uid="{00000000-0005-0000-0000-0000E8090000}"/>
    <cellStyle name="Millares 4 5 2" xfId="1911" xr:uid="{00000000-0005-0000-0000-0000E9090000}"/>
    <cellStyle name="Millares 4 5 2 2" xfId="5366" xr:uid="{00000000-0005-0000-0000-0000EA090000}"/>
    <cellStyle name="Millares 4 5 3" xfId="5365" xr:uid="{00000000-0005-0000-0000-0000EB090000}"/>
    <cellStyle name="Millares 4 6" xfId="1912" xr:uid="{00000000-0005-0000-0000-0000EC090000}"/>
    <cellStyle name="Millares 4 6 2" xfId="5367" xr:uid="{00000000-0005-0000-0000-0000ED090000}"/>
    <cellStyle name="Millares 4 7" xfId="3913" xr:uid="{00000000-0005-0000-0000-0000EE090000}"/>
    <cellStyle name="Millares 4 8" xfId="4246" xr:uid="{00000000-0005-0000-0000-0000EF090000}"/>
    <cellStyle name="Millares 5" xfId="61" xr:uid="{00000000-0005-0000-0000-0000F0090000}"/>
    <cellStyle name="Millares 5 2" xfId="71" xr:uid="{00000000-0005-0000-0000-0000F1090000}"/>
    <cellStyle name="Millares 5 2 2" xfId="411" xr:uid="{00000000-0005-0000-0000-0000F2090000}"/>
    <cellStyle name="Millares 5 2 2 2" xfId="1913" xr:uid="{00000000-0005-0000-0000-0000F3090000}"/>
    <cellStyle name="Millares 5 2 2 2 2" xfId="5368" xr:uid="{00000000-0005-0000-0000-0000F4090000}"/>
    <cellStyle name="Millares 5 2 2 3" xfId="3997" xr:uid="{00000000-0005-0000-0000-0000F5090000}"/>
    <cellStyle name="Millares 5 2 2 4" xfId="4429" xr:uid="{00000000-0005-0000-0000-0000F6090000}"/>
    <cellStyle name="Millares 5 2 3" xfId="1914" xr:uid="{00000000-0005-0000-0000-0000F7090000}"/>
    <cellStyle name="Millares 5 2 3 2" xfId="5369" xr:uid="{00000000-0005-0000-0000-0000F8090000}"/>
    <cellStyle name="Millares 5 2 4" xfId="3920" xr:uid="{00000000-0005-0000-0000-0000F9090000}"/>
    <cellStyle name="Millares 5 2 5" xfId="4259" xr:uid="{00000000-0005-0000-0000-0000FA090000}"/>
    <cellStyle name="Millares 5 3" xfId="394" xr:uid="{00000000-0005-0000-0000-0000FB090000}"/>
    <cellStyle name="Millares 5 3 2" xfId="1915" xr:uid="{00000000-0005-0000-0000-0000FC090000}"/>
    <cellStyle name="Millares 5 3 2 2" xfId="5370" xr:uid="{00000000-0005-0000-0000-0000FD090000}"/>
    <cellStyle name="Millares 5 3 3" xfId="3981" xr:uid="{00000000-0005-0000-0000-0000FE090000}"/>
    <cellStyle name="Millares 5 3 4" xfId="4424" xr:uid="{00000000-0005-0000-0000-0000FF090000}"/>
    <cellStyle name="Millares 5 4" xfId="1916" xr:uid="{00000000-0005-0000-0000-0000000A0000}"/>
    <cellStyle name="Millares 5 4 2" xfId="5371" xr:uid="{00000000-0005-0000-0000-0000010A0000}"/>
    <cellStyle name="Millares 5 5" xfId="3919" xr:uid="{00000000-0005-0000-0000-0000020A0000}"/>
    <cellStyle name="Millares 5 6" xfId="4251" xr:uid="{00000000-0005-0000-0000-0000030A0000}"/>
    <cellStyle name="Millares 6" xfId="64" xr:uid="{00000000-0005-0000-0000-0000040A0000}"/>
    <cellStyle name="Millares 6 2" xfId="270" xr:uid="{00000000-0005-0000-0000-0000050A0000}"/>
    <cellStyle name="Millares 6 2 2" xfId="1917" xr:uid="{00000000-0005-0000-0000-0000060A0000}"/>
    <cellStyle name="Millares 6 2 2 2" xfId="5372" xr:uid="{00000000-0005-0000-0000-0000070A0000}"/>
    <cellStyle name="Millares 6 2 3" xfId="3982" xr:uid="{00000000-0005-0000-0000-0000080A0000}"/>
    <cellStyle name="Millares 6 2 4" xfId="4316" xr:uid="{00000000-0005-0000-0000-0000090A0000}"/>
    <cellStyle name="Millares 6 3" xfId="1918" xr:uid="{00000000-0005-0000-0000-00000A0A0000}"/>
    <cellStyle name="Millares 6 3 2" xfId="5373" xr:uid="{00000000-0005-0000-0000-00000B0A0000}"/>
    <cellStyle name="Millares 6 4" xfId="3921" xr:uid="{00000000-0005-0000-0000-00000C0A0000}"/>
    <cellStyle name="Millares 6 5" xfId="4253" xr:uid="{00000000-0005-0000-0000-00000D0A0000}"/>
    <cellStyle name="Millares 7" xfId="70" xr:uid="{00000000-0005-0000-0000-00000E0A0000}"/>
    <cellStyle name="Millares 7 2" xfId="174" xr:uid="{00000000-0005-0000-0000-00000F0A0000}"/>
    <cellStyle name="Millares 7 2 10" xfId="1919" xr:uid="{00000000-0005-0000-0000-0000100A0000}"/>
    <cellStyle name="Millares 7 2 10 2" xfId="1920" xr:uid="{00000000-0005-0000-0000-0000110A0000}"/>
    <cellStyle name="Millares 7 2 10 2 2" xfId="5374" xr:uid="{00000000-0005-0000-0000-0000120A0000}"/>
    <cellStyle name="Millares 7 2 11" xfId="1921" xr:uid="{00000000-0005-0000-0000-0000130A0000}"/>
    <cellStyle name="Millares 7 2 11 2" xfId="5375" xr:uid="{00000000-0005-0000-0000-0000140A0000}"/>
    <cellStyle name="Millares 7 2 12" xfId="3923" xr:uid="{00000000-0005-0000-0000-0000150A0000}"/>
    <cellStyle name="Millares 7 2 13" xfId="4278" xr:uid="{00000000-0005-0000-0000-0000160A0000}"/>
    <cellStyle name="Millares 7 2 2" xfId="280" xr:uid="{00000000-0005-0000-0000-0000170A0000}"/>
    <cellStyle name="Millares 7 2 2 2" xfId="304" xr:uid="{00000000-0005-0000-0000-0000180A0000}"/>
    <cellStyle name="Millares 7 2 2 2 2" xfId="711" xr:uid="{00000000-0005-0000-0000-0000190A0000}"/>
    <cellStyle name="Millares 7 2 2 2 2 2" xfId="4569" xr:uid="{00000000-0005-0000-0000-00001A0A0000}"/>
    <cellStyle name="Millares 7 2 2 2 3" xfId="4350" xr:uid="{00000000-0005-0000-0000-00001B0A0000}"/>
    <cellStyle name="Millares 7 2 2 3" xfId="687" xr:uid="{00000000-0005-0000-0000-00001C0A0000}"/>
    <cellStyle name="Millares 7 2 2 3 2" xfId="4545" xr:uid="{00000000-0005-0000-0000-00001D0A0000}"/>
    <cellStyle name="Millares 7 2 2 4" xfId="4073" xr:uid="{00000000-0005-0000-0000-00001E0A0000}"/>
    <cellStyle name="Millares 7 2 2 5" xfId="4326" xr:uid="{00000000-0005-0000-0000-00001F0A0000}"/>
    <cellStyle name="Millares 7 2 3" xfId="303" xr:uid="{00000000-0005-0000-0000-0000200A0000}"/>
    <cellStyle name="Millares 7 2 3 2" xfId="710" xr:uid="{00000000-0005-0000-0000-0000210A0000}"/>
    <cellStyle name="Millares 7 2 3 2 2" xfId="1922" xr:uid="{00000000-0005-0000-0000-0000220A0000}"/>
    <cellStyle name="Millares 7 2 3 2 2 2" xfId="1923" xr:uid="{00000000-0005-0000-0000-0000230A0000}"/>
    <cellStyle name="Millares 7 2 3 2 2 2 2" xfId="1924" xr:uid="{00000000-0005-0000-0000-0000240A0000}"/>
    <cellStyle name="Millares 7 2 3 2 2 2 2 2" xfId="5377" xr:uid="{00000000-0005-0000-0000-0000250A0000}"/>
    <cellStyle name="Millares 7 2 3 2 2 3" xfId="1925" xr:uid="{00000000-0005-0000-0000-0000260A0000}"/>
    <cellStyle name="Millares 7 2 3 2 2 3 2" xfId="5378" xr:uid="{00000000-0005-0000-0000-0000270A0000}"/>
    <cellStyle name="Millares 7 2 3 2 2 4" xfId="5376" xr:uid="{00000000-0005-0000-0000-0000280A0000}"/>
    <cellStyle name="Millares 7 2 3 2 3" xfId="1926" xr:uid="{00000000-0005-0000-0000-0000290A0000}"/>
    <cellStyle name="Millares 7 2 3 2 3 2" xfId="1927" xr:uid="{00000000-0005-0000-0000-00002A0A0000}"/>
    <cellStyle name="Millares 7 2 3 2 3 2 2" xfId="5379" xr:uid="{00000000-0005-0000-0000-00002B0A0000}"/>
    <cellStyle name="Millares 7 2 3 2 4" xfId="1928" xr:uid="{00000000-0005-0000-0000-00002C0A0000}"/>
    <cellStyle name="Millares 7 2 3 2 4 2" xfId="5380" xr:uid="{00000000-0005-0000-0000-00002D0A0000}"/>
    <cellStyle name="Millares 7 2 3 2 5" xfId="4568" xr:uid="{00000000-0005-0000-0000-00002E0A0000}"/>
    <cellStyle name="Millares 7 2 3 3" xfId="1929" xr:uid="{00000000-0005-0000-0000-00002F0A0000}"/>
    <cellStyle name="Millares 7 2 3 3 2" xfId="1930" xr:uid="{00000000-0005-0000-0000-0000300A0000}"/>
    <cellStyle name="Millares 7 2 3 3 2 2" xfId="1931" xr:uid="{00000000-0005-0000-0000-0000310A0000}"/>
    <cellStyle name="Millares 7 2 3 3 2 2 2" xfId="5382" xr:uid="{00000000-0005-0000-0000-0000320A0000}"/>
    <cellStyle name="Millares 7 2 3 3 3" xfId="1932" xr:uid="{00000000-0005-0000-0000-0000330A0000}"/>
    <cellStyle name="Millares 7 2 3 3 3 2" xfId="5383" xr:uid="{00000000-0005-0000-0000-0000340A0000}"/>
    <cellStyle name="Millares 7 2 3 3 4" xfId="5381" xr:uid="{00000000-0005-0000-0000-0000350A0000}"/>
    <cellStyle name="Millares 7 2 3 4" xfId="1933" xr:uid="{00000000-0005-0000-0000-0000360A0000}"/>
    <cellStyle name="Millares 7 2 3 4 2" xfId="1934" xr:uid="{00000000-0005-0000-0000-0000370A0000}"/>
    <cellStyle name="Millares 7 2 3 4 2 2" xfId="5384" xr:uid="{00000000-0005-0000-0000-0000380A0000}"/>
    <cellStyle name="Millares 7 2 3 5" xfId="1935" xr:uid="{00000000-0005-0000-0000-0000390A0000}"/>
    <cellStyle name="Millares 7 2 3 5 2" xfId="5385" xr:uid="{00000000-0005-0000-0000-00003A0A0000}"/>
    <cellStyle name="Millares 7 2 3 6" xfId="4349" xr:uid="{00000000-0005-0000-0000-00003B0A0000}"/>
    <cellStyle name="Millares 7 2 4" xfId="364" xr:uid="{00000000-0005-0000-0000-00003C0A0000}"/>
    <cellStyle name="Millares 7 2 4 2" xfId="759" xr:uid="{00000000-0005-0000-0000-00003D0A0000}"/>
    <cellStyle name="Millares 7 2 4 2 2" xfId="1936" xr:uid="{00000000-0005-0000-0000-00003E0A0000}"/>
    <cellStyle name="Millares 7 2 4 2 2 2" xfId="1937" xr:uid="{00000000-0005-0000-0000-00003F0A0000}"/>
    <cellStyle name="Millares 7 2 4 2 2 2 2" xfId="1938" xr:uid="{00000000-0005-0000-0000-0000400A0000}"/>
    <cellStyle name="Millares 7 2 4 2 2 2 2 2" xfId="5387" xr:uid="{00000000-0005-0000-0000-0000410A0000}"/>
    <cellStyle name="Millares 7 2 4 2 2 3" xfId="1939" xr:uid="{00000000-0005-0000-0000-0000420A0000}"/>
    <cellStyle name="Millares 7 2 4 2 2 3 2" xfId="5388" xr:uid="{00000000-0005-0000-0000-0000430A0000}"/>
    <cellStyle name="Millares 7 2 4 2 2 4" xfId="5386" xr:uid="{00000000-0005-0000-0000-0000440A0000}"/>
    <cellStyle name="Millares 7 2 4 2 3" xfId="1940" xr:uid="{00000000-0005-0000-0000-0000450A0000}"/>
    <cellStyle name="Millares 7 2 4 2 3 2" xfId="1941" xr:uid="{00000000-0005-0000-0000-0000460A0000}"/>
    <cellStyle name="Millares 7 2 4 2 3 2 2" xfId="5389" xr:uid="{00000000-0005-0000-0000-0000470A0000}"/>
    <cellStyle name="Millares 7 2 4 2 4" xfId="1942" xr:uid="{00000000-0005-0000-0000-0000480A0000}"/>
    <cellStyle name="Millares 7 2 4 2 4 2" xfId="5390" xr:uid="{00000000-0005-0000-0000-0000490A0000}"/>
    <cellStyle name="Millares 7 2 4 2 5" xfId="4617" xr:uid="{00000000-0005-0000-0000-00004A0A0000}"/>
    <cellStyle name="Millares 7 2 4 3" xfId="1943" xr:uid="{00000000-0005-0000-0000-00004B0A0000}"/>
    <cellStyle name="Millares 7 2 4 3 2" xfId="1944" xr:uid="{00000000-0005-0000-0000-00004C0A0000}"/>
    <cellStyle name="Millares 7 2 4 3 2 2" xfId="1945" xr:uid="{00000000-0005-0000-0000-00004D0A0000}"/>
    <cellStyle name="Millares 7 2 4 3 2 2 2" xfId="5392" xr:uid="{00000000-0005-0000-0000-00004E0A0000}"/>
    <cellStyle name="Millares 7 2 4 3 3" xfId="1946" xr:uid="{00000000-0005-0000-0000-00004F0A0000}"/>
    <cellStyle name="Millares 7 2 4 3 3 2" xfId="5393" xr:uid="{00000000-0005-0000-0000-0000500A0000}"/>
    <cellStyle name="Millares 7 2 4 3 4" xfId="5391" xr:uid="{00000000-0005-0000-0000-0000510A0000}"/>
    <cellStyle name="Millares 7 2 4 4" xfId="1947" xr:uid="{00000000-0005-0000-0000-0000520A0000}"/>
    <cellStyle name="Millares 7 2 4 4 2" xfId="1948" xr:uid="{00000000-0005-0000-0000-0000530A0000}"/>
    <cellStyle name="Millares 7 2 4 4 2 2" xfId="5394" xr:uid="{00000000-0005-0000-0000-0000540A0000}"/>
    <cellStyle name="Millares 7 2 4 5" xfId="1949" xr:uid="{00000000-0005-0000-0000-0000550A0000}"/>
    <cellStyle name="Millares 7 2 4 5 2" xfId="5395" xr:uid="{00000000-0005-0000-0000-0000560A0000}"/>
    <cellStyle name="Millares 7 2 4 6" xfId="4406" xr:uid="{00000000-0005-0000-0000-0000570A0000}"/>
    <cellStyle name="Millares 7 2 5" xfId="657" xr:uid="{00000000-0005-0000-0000-0000580A0000}"/>
    <cellStyle name="Millares 7 2 5 2" xfId="1950" xr:uid="{00000000-0005-0000-0000-0000590A0000}"/>
    <cellStyle name="Millares 7 2 5 2 2" xfId="1951" xr:uid="{00000000-0005-0000-0000-00005A0A0000}"/>
    <cellStyle name="Millares 7 2 5 2 2 2" xfId="1952" xr:uid="{00000000-0005-0000-0000-00005B0A0000}"/>
    <cellStyle name="Millares 7 2 5 2 2 2 2" xfId="1953" xr:uid="{00000000-0005-0000-0000-00005C0A0000}"/>
    <cellStyle name="Millares 7 2 5 2 2 2 2 2" xfId="5398" xr:uid="{00000000-0005-0000-0000-00005D0A0000}"/>
    <cellStyle name="Millares 7 2 5 2 2 3" xfId="1954" xr:uid="{00000000-0005-0000-0000-00005E0A0000}"/>
    <cellStyle name="Millares 7 2 5 2 2 3 2" xfId="5399" xr:uid="{00000000-0005-0000-0000-00005F0A0000}"/>
    <cellStyle name="Millares 7 2 5 2 2 4" xfId="5397" xr:uid="{00000000-0005-0000-0000-0000600A0000}"/>
    <cellStyle name="Millares 7 2 5 2 3" xfId="1955" xr:uid="{00000000-0005-0000-0000-0000610A0000}"/>
    <cellStyle name="Millares 7 2 5 2 3 2" xfId="1956" xr:uid="{00000000-0005-0000-0000-0000620A0000}"/>
    <cellStyle name="Millares 7 2 5 2 3 2 2" xfId="5400" xr:uid="{00000000-0005-0000-0000-0000630A0000}"/>
    <cellStyle name="Millares 7 2 5 2 4" xfId="1957" xr:uid="{00000000-0005-0000-0000-0000640A0000}"/>
    <cellStyle name="Millares 7 2 5 2 4 2" xfId="5401" xr:uid="{00000000-0005-0000-0000-0000650A0000}"/>
    <cellStyle name="Millares 7 2 5 2 5" xfId="5396" xr:uid="{00000000-0005-0000-0000-0000660A0000}"/>
    <cellStyle name="Millares 7 2 5 3" xfId="1958" xr:uid="{00000000-0005-0000-0000-0000670A0000}"/>
    <cellStyle name="Millares 7 2 5 3 2" xfId="1959" xr:uid="{00000000-0005-0000-0000-0000680A0000}"/>
    <cellStyle name="Millares 7 2 5 3 2 2" xfId="1960" xr:uid="{00000000-0005-0000-0000-0000690A0000}"/>
    <cellStyle name="Millares 7 2 5 3 2 2 2" xfId="5403" xr:uid="{00000000-0005-0000-0000-00006A0A0000}"/>
    <cellStyle name="Millares 7 2 5 3 3" xfId="1961" xr:uid="{00000000-0005-0000-0000-00006B0A0000}"/>
    <cellStyle name="Millares 7 2 5 3 3 2" xfId="5404" xr:uid="{00000000-0005-0000-0000-00006C0A0000}"/>
    <cellStyle name="Millares 7 2 5 3 4" xfId="5402" xr:uid="{00000000-0005-0000-0000-00006D0A0000}"/>
    <cellStyle name="Millares 7 2 5 4" xfId="1962" xr:uid="{00000000-0005-0000-0000-00006E0A0000}"/>
    <cellStyle name="Millares 7 2 5 4 2" xfId="1963" xr:uid="{00000000-0005-0000-0000-00006F0A0000}"/>
    <cellStyle name="Millares 7 2 5 4 2 2" xfId="5405" xr:uid="{00000000-0005-0000-0000-0000700A0000}"/>
    <cellStyle name="Millares 7 2 5 5" xfId="1964" xr:uid="{00000000-0005-0000-0000-0000710A0000}"/>
    <cellStyle name="Millares 7 2 5 5 2" xfId="5406" xr:uid="{00000000-0005-0000-0000-0000720A0000}"/>
    <cellStyle name="Millares 7 2 5 6" xfId="4515" xr:uid="{00000000-0005-0000-0000-0000730A0000}"/>
    <cellStyle name="Millares 7 2 6" xfId="1965" xr:uid="{00000000-0005-0000-0000-0000740A0000}"/>
    <cellStyle name="Millares 7 2 6 2" xfId="1966" xr:uid="{00000000-0005-0000-0000-0000750A0000}"/>
    <cellStyle name="Millares 7 2 6 2 2" xfId="1967" xr:uid="{00000000-0005-0000-0000-0000760A0000}"/>
    <cellStyle name="Millares 7 2 6 2 2 2" xfId="1968" xr:uid="{00000000-0005-0000-0000-0000770A0000}"/>
    <cellStyle name="Millares 7 2 6 2 2 2 2" xfId="1969" xr:uid="{00000000-0005-0000-0000-0000780A0000}"/>
    <cellStyle name="Millares 7 2 6 2 2 2 2 2" xfId="5410" xr:uid="{00000000-0005-0000-0000-0000790A0000}"/>
    <cellStyle name="Millares 7 2 6 2 2 3" xfId="1970" xr:uid="{00000000-0005-0000-0000-00007A0A0000}"/>
    <cellStyle name="Millares 7 2 6 2 2 3 2" xfId="5411" xr:uid="{00000000-0005-0000-0000-00007B0A0000}"/>
    <cellStyle name="Millares 7 2 6 2 2 4" xfId="5409" xr:uid="{00000000-0005-0000-0000-00007C0A0000}"/>
    <cellStyle name="Millares 7 2 6 2 3" xfId="1971" xr:uid="{00000000-0005-0000-0000-00007D0A0000}"/>
    <cellStyle name="Millares 7 2 6 2 3 2" xfId="1972" xr:uid="{00000000-0005-0000-0000-00007E0A0000}"/>
    <cellStyle name="Millares 7 2 6 2 3 2 2" xfId="5412" xr:uid="{00000000-0005-0000-0000-00007F0A0000}"/>
    <cellStyle name="Millares 7 2 6 2 4" xfId="1973" xr:uid="{00000000-0005-0000-0000-0000800A0000}"/>
    <cellStyle name="Millares 7 2 6 2 4 2" xfId="5413" xr:uid="{00000000-0005-0000-0000-0000810A0000}"/>
    <cellStyle name="Millares 7 2 6 2 5" xfId="5408" xr:uid="{00000000-0005-0000-0000-0000820A0000}"/>
    <cellStyle name="Millares 7 2 6 3" xfId="1974" xr:uid="{00000000-0005-0000-0000-0000830A0000}"/>
    <cellStyle name="Millares 7 2 6 3 2" xfId="1975" xr:uid="{00000000-0005-0000-0000-0000840A0000}"/>
    <cellStyle name="Millares 7 2 6 3 2 2" xfId="1976" xr:uid="{00000000-0005-0000-0000-0000850A0000}"/>
    <cellStyle name="Millares 7 2 6 3 2 2 2" xfId="5415" xr:uid="{00000000-0005-0000-0000-0000860A0000}"/>
    <cellStyle name="Millares 7 2 6 3 3" xfId="1977" xr:uid="{00000000-0005-0000-0000-0000870A0000}"/>
    <cellStyle name="Millares 7 2 6 3 3 2" xfId="5416" xr:uid="{00000000-0005-0000-0000-0000880A0000}"/>
    <cellStyle name="Millares 7 2 6 3 4" xfId="5414" xr:uid="{00000000-0005-0000-0000-0000890A0000}"/>
    <cellStyle name="Millares 7 2 6 4" xfId="1978" xr:uid="{00000000-0005-0000-0000-00008A0A0000}"/>
    <cellStyle name="Millares 7 2 6 4 2" xfId="1979" xr:uid="{00000000-0005-0000-0000-00008B0A0000}"/>
    <cellStyle name="Millares 7 2 6 4 2 2" xfId="5417" xr:uid="{00000000-0005-0000-0000-00008C0A0000}"/>
    <cellStyle name="Millares 7 2 6 5" xfId="1980" xr:uid="{00000000-0005-0000-0000-00008D0A0000}"/>
    <cellStyle name="Millares 7 2 6 5 2" xfId="5418" xr:uid="{00000000-0005-0000-0000-00008E0A0000}"/>
    <cellStyle name="Millares 7 2 6 6" xfId="5407" xr:uid="{00000000-0005-0000-0000-00008F0A0000}"/>
    <cellStyle name="Millares 7 2 7" xfId="1981" xr:uid="{00000000-0005-0000-0000-0000900A0000}"/>
    <cellStyle name="Millares 7 2 7 2" xfId="1982" xr:uid="{00000000-0005-0000-0000-0000910A0000}"/>
    <cellStyle name="Millares 7 2 7 2 2" xfId="1983" xr:uid="{00000000-0005-0000-0000-0000920A0000}"/>
    <cellStyle name="Millares 7 2 7 2 2 2" xfId="1984" xr:uid="{00000000-0005-0000-0000-0000930A0000}"/>
    <cellStyle name="Millares 7 2 7 2 2 2 2" xfId="1985" xr:uid="{00000000-0005-0000-0000-0000940A0000}"/>
    <cellStyle name="Millares 7 2 7 2 2 2 2 2" xfId="5422" xr:uid="{00000000-0005-0000-0000-0000950A0000}"/>
    <cellStyle name="Millares 7 2 7 2 2 3" xfId="1986" xr:uid="{00000000-0005-0000-0000-0000960A0000}"/>
    <cellStyle name="Millares 7 2 7 2 2 3 2" xfId="5423" xr:uid="{00000000-0005-0000-0000-0000970A0000}"/>
    <cellStyle name="Millares 7 2 7 2 2 4" xfId="5421" xr:uid="{00000000-0005-0000-0000-0000980A0000}"/>
    <cellStyle name="Millares 7 2 7 2 3" xfId="1987" xr:uid="{00000000-0005-0000-0000-0000990A0000}"/>
    <cellStyle name="Millares 7 2 7 2 3 2" xfId="1988" xr:uid="{00000000-0005-0000-0000-00009A0A0000}"/>
    <cellStyle name="Millares 7 2 7 2 3 2 2" xfId="5424" xr:uid="{00000000-0005-0000-0000-00009B0A0000}"/>
    <cellStyle name="Millares 7 2 7 2 4" xfId="1989" xr:uid="{00000000-0005-0000-0000-00009C0A0000}"/>
    <cellStyle name="Millares 7 2 7 2 4 2" xfId="5425" xr:uid="{00000000-0005-0000-0000-00009D0A0000}"/>
    <cellStyle name="Millares 7 2 7 2 5" xfId="5420" xr:uid="{00000000-0005-0000-0000-00009E0A0000}"/>
    <cellStyle name="Millares 7 2 7 3" xfId="1990" xr:uid="{00000000-0005-0000-0000-00009F0A0000}"/>
    <cellStyle name="Millares 7 2 7 3 2" xfId="1991" xr:uid="{00000000-0005-0000-0000-0000A00A0000}"/>
    <cellStyle name="Millares 7 2 7 3 2 2" xfId="1992" xr:uid="{00000000-0005-0000-0000-0000A10A0000}"/>
    <cellStyle name="Millares 7 2 7 3 2 2 2" xfId="5427" xr:uid="{00000000-0005-0000-0000-0000A20A0000}"/>
    <cellStyle name="Millares 7 2 7 3 3" xfId="1993" xr:uid="{00000000-0005-0000-0000-0000A30A0000}"/>
    <cellStyle name="Millares 7 2 7 3 3 2" xfId="5428" xr:uid="{00000000-0005-0000-0000-0000A40A0000}"/>
    <cellStyle name="Millares 7 2 7 3 4" xfId="5426" xr:uid="{00000000-0005-0000-0000-0000A50A0000}"/>
    <cellStyle name="Millares 7 2 7 4" xfId="1994" xr:uid="{00000000-0005-0000-0000-0000A60A0000}"/>
    <cellStyle name="Millares 7 2 7 4 2" xfId="1995" xr:uid="{00000000-0005-0000-0000-0000A70A0000}"/>
    <cellStyle name="Millares 7 2 7 4 2 2" xfId="5429" xr:uid="{00000000-0005-0000-0000-0000A80A0000}"/>
    <cellStyle name="Millares 7 2 7 5" xfId="1996" xr:uid="{00000000-0005-0000-0000-0000A90A0000}"/>
    <cellStyle name="Millares 7 2 7 5 2" xfId="5430" xr:uid="{00000000-0005-0000-0000-0000AA0A0000}"/>
    <cellStyle name="Millares 7 2 7 6" xfId="5419" xr:uid="{00000000-0005-0000-0000-0000AB0A0000}"/>
    <cellStyle name="Millares 7 2 8" xfId="1997" xr:uid="{00000000-0005-0000-0000-0000AC0A0000}"/>
    <cellStyle name="Millares 7 2 8 2" xfId="1998" xr:uid="{00000000-0005-0000-0000-0000AD0A0000}"/>
    <cellStyle name="Millares 7 2 8 2 2" xfId="1999" xr:uid="{00000000-0005-0000-0000-0000AE0A0000}"/>
    <cellStyle name="Millares 7 2 8 2 2 2" xfId="2000" xr:uid="{00000000-0005-0000-0000-0000AF0A0000}"/>
    <cellStyle name="Millares 7 2 8 2 2 2 2" xfId="5433" xr:uid="{00000000-0005-0000-0000-0000B00A0000}"/>
    <cellStyle name="Millares 7 2 8 2 3" xfId="2001" xr:uid="{00000000-0005-0000-0000-0000B10A0000}"/>
    <cellStyle name="Millares 7 2 8 2 3 2" xfId="5434" xr:uid="{00000000-0005-0000-0000-0000B20A0000}"/>
    <cellStyle name="Millares 7 2 8 2 4" xfId="5432" xr:uid="{00000000-0005-0000-0000-0000B30A0000}"/>
    <cellStyle name="Millares 7 2 8 3" xfId="2002" xr:uid="{00000000-0005-0000-0000-0000B40A0000}"/>
    <cellStyle name="Millares 7 2 8 3 2" xfId="2003" xr:uid="{00000000-0005-0000-0000-0000B50A0000}"/>
    <cellStyle name="Millares 7 2 8 3 2 2" xfId="5435" xr:uid="{00000000-0005-0000-0000-0000B60A0000}"/>
    <cellStyle name="Millares 7 2 8 4" xfId="2004" xr:uid="{00000000-0005-0000-0000-0000B70A0000}"/>
    <cellStyle name="Millares 7 2 8 4 2" xfId="5436" xr:uid="{00000000-0005-0000-0000-0000B80A0000}"/>
    <cellStyle name="Millares 7 2 8 5" xfId="5431" xr:uid="{00000000-0005-0000-0000-0000B90A0000}"/>
    <cellStyle name="Millares 7 2 9" xfId="2005" xr:uid="{00000000-0005-0000-0000-0000BA0A0000}"/>
    <cellStyle name="Millares 7 2 9 2" xfId="2006" xr:uid="{00000000-0005-0000-0000-0000BB0A0000}"/>
    <cellStyle name="Millares 7 2 9 2 2" xfId="2007" xr:uid="{00000000-0005-0000-0000-0000BC0A0000}"/>
    <cellStyle name="Millares 7 2 9 2 2 2" xfId="5438" xr:uid="{00000000-0005-0000-0000-0000BD0A0000}"/>
    <cellStyle name="Millares 7 2 9 3" xfId="2008" xr:uid="{00000000-0005-0000-0000-0000BE0A0000}"/>
    <cellStyle name="Millares 7 2 9 3 2" xfId="5439" xr:uid="{00000000-0005-0000-0000-0000BF0A0000}"/>
    <cellStyle name="Millares 7 2 9 4" xfId="5437" xr:uid="{00000000-0005-0000-0000-0000C00A0000}"/>
    <cellStyle name="Millares 7 3" xfId="275" xr:uid="{00000000-0005-0000-0000-0000C10A0000}"/>
    <cellStyle name="Millares 7 3 2" xfId="305" xr:uid="{00000000-0005-0000-0000-0000C20A0000}"/>
    <cellStyle name="Millares 7 3 2 2" xfId="712" xr:uid="{00000000-0005-0000-0000-0000C30A0000}"/>
    <cellStyle name="Millares 7 3 2 2 2" xfId="4570" xr:uid="{00000000-0005-0000-0000-0000C40A0000}"/>
    <cellStyle name="Millares 7 3 2 3" xfId="4351" xr:uid="{00000000-0005-0000-0000-0000C50A0000}"/>
    <cellStyle name="Millares 7 3 3" xfId="395" xr:uid="{00000000-0005-0000-0000-0000C60A0000}"/>
    <cellStyle name="Millares 7 3 3 2" xfId="4425" xr:uid="{00000000-0005-0000-0000-0000C70A0000}"/>
    <cellStyle name="Millares 7 3 4" xfId="682" xr:uid="{00000000-0005-0000-0000-0000C80A0000}"/>
    <cellStyle name="Millares 7 3 4 2" xfId="4540" xr:uid="{00000000-0005-0000-0000-0000C90A0000}"/>
    <cellStyle name="Millares 7 3 5" xfId="3983" xr:uid="{00000000-0005-0000-0000-0000CA0A0000}"/>
    <cellStyle name="Millares 7 3 6" xfId="4321" xr:uid="{00000000-0005-0000-0000-0000CB0A0000}"/>
    <cellStyle name="Millares 7 4" xfId="302" xr:uid="{00000000-0005-0000-0000-0000CC0A0000}"/>
    <cellStyle name="Millares 7 4 2" xfId="709" xr:uid="{00000000-0005-0000-0000-0000CD0A0000}"/>
    <cellStyle name="Millares 7 4 2 2" xfId="4567" xr:uid="{00000000-0005-0000-0000-0000CE0A0000}"/>
    <cellStyle name="Millares 7 4 3" xfId="4348" xr:uid="{00000000-0005-0000-0000-0000CF0A0000}"/>
    <cellStyle name="Millares 7 5" xfId="363" xr:uid="{00000000-0005-0000-0000-0000D00A0000}"/>
    <cellStyle name="Millares 7 5 2" xfId="4405" xr:uid="{00000000-0005-0000-0000-0000D10A0000}"/>
    <cellStyle name="Millares 7 6" xfId="652" xr:uid="{00000000-0005-0000-0000-0000D20A0000}"/>
    <cellStyle name="Millares 7 6 2" xfId="4510" xr:uid="{00000000-0005-0000-0000-0000D30A0000}"/>
    <cellStyle name="Millares 7 7" xfId="3922" xr:uid="{00000000-0005-0000-0000-0000D40A0000}"/>
    <cellStyle name="Millares 7 8" xfId="4258" xr:uid="{00000000-0005-0000-0000-0000D50A0000}"/>
    <cellStyle name="Millares 8" xfId="175" xr:uid="{00000000-0005-0000-0000-0000D60A0000}"/>
    <cellStyle name="Millares 8 2" xfId="176" xr:uid="{00000000-0005-0000-0000-0000D70A0000}"/>
    <cellStyle name="Millares 8 2 2" xfId="2009" xr:uid="{00000000-0005-0000-0000-0000D80A0000}"/>
    <cellStyle name="Millares 8 2 2 2" xfId="2010" xr:uid="{00000000-0005-0000-0000-0000D90A0000}"/>
    <cellStyle name="Millares 8 2 2 2 2" xfId="5441" xr:uid="{00000000-0005-0000-0000-0000DA0A0000}"/>
    <cellStyle name="Millares 8 2 2 3" xfId="5440" xr:uid="{00000000-0005-0000-0000-0000DB0A0000}"/>
    <cellStyle name="Millares 8 2 3" xfId="2011" xr:uid="{00000000-0005-0000-0000-0000DC0A0000}"/>
    <cellStyle name="Millares 8 2 3 2" xfId="5442" xr:uid="{00000000-0005-0000-0000-0000DD0A0000}"/>
    <cellStyle name="Millares 8 2 4" xfId="3925" xr:uid="{00000000-0005-0000-0000-0000DE0A0000}"/>
    <cellStyle name="Millares 8 2 5" xfId="4280" xr:uid="{00000000-0005-0000-0000-0000DF0A0000}"/>
    <cellStyle name="Millares 8 3" xfId="177" xr:uid="{00000000-0005-0000-0000-0000E00A0000}"/>
    <cellStyle name="Millares 8 3 2" xfId="2012" xr:uid="{00000000-0005-0000-0000-0000E10A0000}"/>
    <cellStyle name="Millares 8 3 2 2" xfId="2013" xr:uid="{00000000-0005-0000-0000-0000E20A0000}"/>
    <cellStyle name="Millares 8 3 2 2 2" xfId="5443" xr:uid="{00000000-0005-0000-0000-0000E30A0000}"/>
    <cellStyle name="Millares 8 3 3" xfId="2014" xr:uid="{00000000-0005-0000-0000-0000E40A0000}"/>
    <cellStyle name="Millares 8 3 3 2" xfId="5444" xr:uid="{00000000-0005-0000-0000-0000E50A0000}"/>
    <cellStyle name="Millares 8 4" xfId="2015" xr:uid="{00000000-0005-0000-0000-0000E60A0000}"/>
    <cellStyle name="Millares 8 4 2" xfId="2016" xr:uid="{00000000-0005-0000-0000-0000E70A0000}"/>
    <cellStyle name="Millares 8 4 2 2" xfId="5446" xr:uid="{00000000-0005-0000-0000-0000E80A0000}"/>
    <cellStyle name="Millares 8 4 3" xfId="5445" xr:uid="{00000000-0005-0000-0000-0000E90A0000}"/>
    <cellStyle name="Millares 8 5" xfId="2017" xr:uid="{00000000-0005-0000-0000-0000EA0A0000}"/>
    <cellStyle name="Millares 8 5 2" xfId="5447" xr:uid="{00000000-0005-0000-0000-0000EB0A0000}"/>
    <cellStyle name="Millares 8 6" xfId="3924" xr:uid="{00000000-0005-0000-0000-0000EC0A0000}"/>
    <cellStyle name="Millares 8 7" xfId="4279" xr:uid="{00000000-0005-0000-0000-0000ED0A0000}"/>
    <cellStyle name="Millares 9" xfId="178" xr:uid="{00000000-0005-0000-0000-0000EE0A0000}"/>
    <cellStyle name="Millares 9 2" xfId="396" xr:uid="{00000000-0005-0000-0000-0000EF0A0000}"/>
    <cellStyle name="Millares 9 2 2" xfId="2018" xr:uid="{00000000-0005-0000-0000-0000F00A0000}"/>
    <cellStyle name="Millares 9 2 2 2" xfId="5448" xr:uid="{00000000-0005-0000-0000-0000F10A0000}"/>
    <cellStyle name="Millares 9 3" xfId="2019" xr:uid="{00000000-0005-0000-0000-0000F20A0000}"/>
    <cellStyle name="Millares 9 3 2" xfId="5449" xr:uid="{00000000-0005-0000-0000-0000F30A0000}"/>
    <cellStyle name="Millares_ACADÉMICOS 2003-2007 v2" xfId="821" xr:uid="{00000000-0005-0000-0000-0000F40A0000}"/>
    <cellStyle name="Moneda" xfId="4211" builtinId="4"/>
    <cellStyle name="Moneda 2" xfId="37" xr:uid="{00000000-0005-0000-0000-0000F60A0000}"/>
    <cellStyle name="Moneda 2 2" xfId="179" xr:uid="{00000000-0005-0000-0000-0000F70A0000}"/>
    <cellStyle name="Moneda 2 2 2" xfId="180" xr:uid="{00000000-0005-0000-0000-0000F80A0000}"/>
    <cellStyle name="Moneda 2 2 2 2" xfId="2020" xr:uid="{00000000-0005-0000-0000-0000F90A0000}"/>
    <cellStyle name="Moneda 2 2 2 2 2" xfId="2021" xr:uid="{00000000-0005-0000-0000-0000FA0A0000}"/>
    <cellStyle name="Moneda 2 2 2 2 2 2" xfId="5451" xr:uid="{00000000-0005-0000-0000-0000FB0A0000}"/>
    <cellStyle name="Moneda 2 2 2 2 3" xfId="5450" xr:uid="{00000000-0005-0000-0000-0000FC0A0000}"/>
    <cellStyle name="Moneda 2 2 2 3" xfId="2022" xr:uid="{00000000-0005-0000-0000-0000FD0A0000}"/>
    <cellStyle name="Moneda 2 2 2 3 2" xfId="5452" xr:uid="{00000000-0005-0000-0000-0000FE0A0000}"/>
    <cellStyle name="Moneda 2 2 2 4" xfId="3928" xr:uid="{00000000-0005-0000-0000-0000FF0A0000}"/>
    <cellStyle name="Moneda 2 2 2 5" xfId="4282" xr:uid="{00000000-0005-0000-0000-0000000B0000}"/>
    <cellStyle name="Moneda 2 2 3" xfId="2023" xr:uid="{00000000-0005-0000-0000-0000010B0000}"/>
    <cellStyle name="Moneda 2 2 3 2" xfId="2024" xr:uid="{00000000-0005-0000-0000-0000020B0000}"/>
    <cellStyle name="Moneda 2 2 3 2 2" xfId="5454" xr:uid="{00000000-0005-0000-0000-0000030B0000}"/>
    <cellStyle name="Moneda 2 2 3 3" xfId="5453" xr:uid="{00000000-0005-0000-0000-0000040B0000}"/>
    <cellStyle name="Moneda 2 2 4" xfId="2025" xr:uid="{00000000-0005-0000-0000-0000050B0000}"/>
    <cellStyle name="Moneda 2 2 4 2" xfId="5455" xr:uid="{00000000-0005-0000-0000-0000060B0000}"/>
    <cellStyle name="Moneda 2 2 5" xfId="3927" xr:uid="{00000000-0005-0000-0000-0000070B0000}"/>
    <cellStyle name="Moneda 2 2 6" xfId="4281" xr:uid="{00000000-0005-0000-0000-0000080B0000}"/>
    <cellStyle name="Moneda 2 3" xfId="181" xr:uid="{00000000-0005-0000-0000-0000090B0000}"/>
    <cellStyle name="Moneda 2 3 2" xfId="182" xr:uid="{00000000-0005-0000-0000-00000A0B0000}"/>
    <cellStyle name="Moneda 2 3 2 2" xfId="2026" xr:uid="{00000000-0005-0000-0000-00000B0B0000}"/>
    <cellStyle name="Moneda 2 3 2 2 2" xfId="2027" xr:uid="{00000000-0005-0000-0000-00000C0B0000}"/>
    <cellStyle name="Moneda 2 3 2 2 2 2" xfId="5457" xr:uid="{00000000-0005-0000-0000-00000D0B0000}"/>
    <cellStyle name="Moneda 2 3 2 2 3" xfId="5456" xr:uid="{00000000-0005-0000-0000-00000E0B0000}"/>
    <cellStyle name="Moneda 2 3 2 3" xfId="2028" xr:uid="{00000000-0005-0000-0000-00000F0B0000}"/>
    <cellStyle name="Moneda 2 3 2 3 2" xfId="5458" xr:uid="{00000000-0005-0000-0000-0000100B0000}"/>
    <cellStyle name="Moneda 2 3 2 4" xfId="3930" xr:uid="{00000000-0005-0000-0000-0000110B0000}"/>
    <cellStyle name="Moneda 2 3 2 5" xfId="4284" xr:uid="{00000000-0005-0000-0000-0000120B0000}"/>
    <cellStyle name="Moneda 2 3 3" xfId="2029" xr:uid="{00000000-0005-0000-0000-0000130B0000}"/>
    <cellStyle name="Moneda 2 3 3 2" xfId="2030" xr:uid="{00000000-0005-0000-0000-0000140B0000}"/>
    <cellStyle name="Moneda 2 3 3 2 2" xfId="5460" xr:uid="{00000000-0005-0000-0000-0000150B0000}"/>
    <cellStyle name="Moneda 2 3 3 3" xfId="5459" xr:uid="{00000000-0005-0000-0000-0000160B0000}"/>
    <cellStyle name="Moneda 2 3 4" xfId="2031" xr:uid="{00000000-0005-0000-0000-0000170B0000}"/>
    <cellStyle name="Moneda 2 3 4 2" xfId="5461" xr:uid="{00000000-0005-0000-0000-0000180B0000}"/>
    <cellStyle name="Moneda 2 3 5" xfId="3929" xr:uid="{00000000-0005-0000-0000-0000190B0000}"/>
    <cellStyle name="Moneda 2 3 6" xfId="4283" xr:uid="{00000000-0005-0000-0000-00001A0B0000}"/>
    <cellStyle name="Moneda 2 4" xfId="183" xr:uid="{00000000-0005-0000-0000-00001B0B0000}"/>
    <cellStyle name="Moneda 2 4 2" xfId="2032" xr:uid="{00000000-0005-0000-0000-00001C0B0000}"/>
    <cellStyle name="Moneda 2 4 2 2" xfId="2033" xr:uid="{00000000-0005-0000-0000-00001D0B0000}"/>
    <cellStyle name="Moneda 2 4 2 2 2" xfId="5463" xr:uid="{00000000-0005-0000-0000-00001E0B0000}"/>
    <cellStyle name="Moneda 2 4 2 3" xfId="5462" xr:uid="{00000000-0005-0000-0000-00001F0B0000}"/>
    <cellStyle name="Moneda 2 4 3" xfId="2034" xr:uid="{00000000-0005-0000-0000-0000200B0000}"/>
    <cellStyle name="Moneda 2 4 3 2" xfId="5464" xr:uid="{00000000-0005-0000-0000-0000210B0000}"/>
    <cellStyle name="Moneda 2 4 4" xfId="3931" xr:uid="{00000000-0005-0000-0000-0000220B0000}"/>
    <cellStyle name="Moneda 2 4 5" xfId="4285" xr:uid="{00000000-0005-0000-0000-0000230B0000}"/>
    <cellStyle name="Moneda 2 5" xfId="2035" xr:uid="{00000000-0005-0000-0000-0000240B0000}"/>
    <cellStyle name="Moneda 2 5 2" xfId="2036" xr:uid="{00000000-0005-0000-0000-0000250B0000}"/>
    <cellStyle name="Moneda 2 5 2 2" xfId="5466" xr:uid="{00000000-0005-0000-0000-0000260B0000}"/>
    <cellStyle name="Moneda 2 5 3" xfId="5465" xr:uid="{00000000-0005-0000-0000-0000270B0000}"/>
    <cellStyle name="Moneda 2 6" xfId="2037" xr:uid="{00000000-0005-0000-0000-0000280B0000}"/>
    <cellStyle name="Moneda 2 6 2" xfId="2038" xr:uid="{00000000-0005-0000-0000-0000290B0000}"/>
    <cellStyle name="Moneda 2 6 2 2" xfId="5468" xr:uid="{00000000-0005-0000-0000-00002A0B0000}"/>
    <cellStyle name="Moneda 2 6 3" xfId="5467" xr:uid="{00000000-0005-0000-0000-00002B0B0000}"/>
    <cellStyle name="Moneda 2 7" xfId="2039" xr:uid="{00000000-0005-0000-0000-00002C0B0000}"/>
    <cellStyle name="Moneda 2 7 2" xfId="5469" xr:uid="{00000000-0005-0000-0000-00002D0B0000}"/>
    <cellStyle name="Moneda 2 8" xfId="3926" xr:uid="{00000000-0005-0000-0000-00002E0B0000}"/>
    <cellStyle name="Moneda 2 9" xfId="4247" xr:uid="{00000000-0005-0000-0000-00002F0B0000}"/>
    <cellStyle name="Moneda 3" xfId="184" xr:uid="{00000000-0005-0000-0000-0000300B0000}"/>
    <cellStyle name="Moneda 3 2" xfId="397" xr:uid="{00000000-0005-0000-0000-0000310B0000}"/>
    <cellStyle name="Moneda 3 2 2" xfId="2040" xr:uid="{00000000-0005-0000-0000-0000320B0000}"/>
    <cellStyle name="Moneda 3 2 2 2" xfId="5470" xr:uid="{00000000-0005-0000-0000-0000330B0000}"/>
    <cellStyle name="Moneda 3 2 3" xfId="3984" xr:uid="{00000000-0005-0000-0000-0000340B0000}"/>
    <cellStyle name="Moneda 3 2 4" xfId="4426" xr:uid="{00000000-0005-0000-0000-0000350B0000}"/>
    <cellStyle name="Moneda 3 3" xfId="2041" xr:uid="{00000000-0005-0000-0000-0000360B0000}"/>
    <cellStyle name="Moneda 3 3 2" xfId="5471" xr:uid="{00000000-0005-0000-0000-0000370B0000}"/>
    <cellStyle name="Moneda 3 4" xfId="3932" xr:uid="{00000000-0005-0000-0000-0000380B0000}"/>
    <cellStyle name="Moneda 3 5" xfId="4286" xr:uid="{00000000-0005-0000-0000-0000390B0000}"/>
    <cellStyle name="Moneda 4" xfId="185" xr:uid="{00000000-0005-0000-0000-00003A0B0000}"/>
    <cellStyle name="Moneda 4 2" xfId="186" xr:uid="{00000000-0005-0000-0000-00003B0B0000}"/>
    <cellStyle name="Moneda 4 2 2" xfId="2042" xr:uid="{00000000-0005-0000-0000-00003C0B0000}"/>
    <cellStyle name="Moneda 4 2 2 2" xfId="2043" xr:uid="{00000000-0005-0000-0000-00003D0B0000}"/>
    <cellStyle name="Moneda 4 2 2 2 2" xfId="5472" xr:uid="{00000000-0005-0000-0000-00003E0B0000}"/>
    <cellStyle name="Moneda 4 2 3" xfId="2044" xr:uid="{00000000-0005-0000-0000-00003F0B0000}"/>
    <cellStyle name="Moneda 4 2 3 2" xfId="5473" xr:uid="{00000000-0005-0000-0000-0000400B0000}"/>
    <cellStyle name="Moneda 4 3" xfId="2045" xr:uid="{00000000-0005-0000-0000-0000410B0000}"/>
    <cellStyle name="Moneda 4 3 2" xfId="2046" xr:uid="{00000000-0005-0000-0000-0000420B0000}"/>
    <cellStyle name="Moneda 4 3 2 2" xfId="5474" xr:uid="{00000000-0005-0000-0000-0000430B0000}"/>
    <cellStyle name="Moneda 4 4" xfId="2047" xr:uid="{00000000-0005-0000-0000-0000440B0000}"/>
    <cellStyle name="Moneda 4 4 2" xfId="5475" xr:uid="{00000000-0005-0000-0000-0000450B0000}"/>
    <cellStyle name="Moneda 5" xfId="257" xr:uid="{00000000-0005-0000-0000-0000460B0000}"/>
    <cellStyle name="Moneda 5 2" xfId="2048" xr:uid="{00000000-0005-0000-0000-0000470B0000}"/>
    <cellStyle name="Moneda 5 2 2" xfId="2049" xr:uid="{00000000-0005-0000-0000-0000480B0000}"/>
    <cellStyle name="Moneda 5 2 2 2" xfId="2050" xr:uid="{00000000-0005-0000-0000-0000490B0000}"/>
    <cellStyle name="Moneda 5 2 2 2 2" xfId="2051" xr:uid="{00000000-0005-0000-0000-00004A0B0000}"/>
    <cellStyle name="Moneda 5 2 2 2 2 2" xfId="2052" xr:uid="{00000000-0005-0000-0000-00004B0B0000}"/>
    <cellStyle name="Moneda 5 2 2 2 2 2 2" xfId="5480" xr:uid="{00000000-0005-0000-0000-00004C0B0000}"/>
    <cellStyle name="Moneda 5 2 2 2 2 3" xfId="5479" xr:uid="{00000000-0005-0000-0000-00004D0B0000}"/>
    <cellStyle name="Moneda 5 2 2 2 3" xfId="2053" xr:uid="{00000000-0005-0000-0000-00004E0B0000}"/>
    <cellStyle name="Moneda 5 2 2 2 3 2" xfId="5481" xr:uid="{00000000-0005-0000-0000-00004F0B0000}"/>
    <cellStyle name="Moneda 5 2 2 2 4" xfId="5478" xr:uid="{00000000-0005-0000-0000-0000500B0000}"/>
    <cellStyle name="Moneda 5 2 2 3" xfId="2054" xr:uid="{00000000-0005-0000-0000-0000510B0000}"/>
    <cellStyle name="Moneda 5 2 2 3 2" xfId="2055" xr:uid="{00000000-0005-0000-0000-0000520B0000}"/>
    <cellStyle name="Moneda 5 2 2 3 2 2" xfId="5483" xr:uid="{00000000-0005-0000-0000-0000530B0000}"/>
    <cellStyle name="Moneda 5 2 2 3 3" xfId="5482" xr:uid="{00000000-0005-0000-0000-0000540B0000}"/>
    <cellStyle name="Moneda 5 2 2 4" xfId="2056" xr:uid="{00000000-0005-0000-0000-0000550B0000}"/>
    <cellStyle name="Moneda 5 2 2 4 2" xfId="5484" xr:uid="{00000000-0005-0000-0000-0000560B0000}"/>
    <cellStyle name="Moneda 5 2 2 5" xfId="5477" xr:uid="{00000000-0005-0000-0000-0000570B0000}"/>
    <cellStyle name="Moneda 5 2 3" xfId="2057" xr:uid="{00000000-0005-0000-0000-0000580B0000}"/>
    <cellStyle name="Moneda 5 2 3 2" xfId="2058" xr:uid="{00000000-0005-0000-0000-0000590B0000}"/>
    <cellStyle name="Moneda 5 2 3 2 2" xfId="2059" xr:uid="{00000000-0005-0000-0000-00005A0B0000}"/>
    <cellStyle name="Moneda 5 2 3 2 2 2" xfId="5487" xr:uid="{00000000-0005-0000-0000-00005B0B0000}"/>
    <cellStyle name="Moneda 5 2 3 2 3" xfId="5486" xr:uid="{00000000-0005-0000-0000-00005C0B0000}"/>
    <cellStyle name="Moneda 5 2 3 3" xfId="2060" xr:uid="{00000000-0005-0000-0000-00005D0B0000}"/>
    <cellStyle name="Moneda 5 2 3 3 2" xfId="5488" xr:uid="{00000000-0005-0000-0000-00005E0B0000}"/>
    <cellStyle name="Moneda 5 2 3 4" xfId="5485" xr:uid="{00000000-0005-0000-0000-00005F0B0000}"/>
    <cellStyle name="Moneda 5 2 4" xfId="2061" xr:uid="{00000000-0005-0000-0000-0000600B0000}"/>
    <cellStyle name="Moneda 5 2 4 2" xfId="2062" xr:uid="{00000000-0005-0000-0000-0000610B0000}"/>
    <cellStyle name="Moneda 5 2 4 2 2" xfId="5490" xr:uid="{00000000-0005-0000-0000-0000620B0000}"/>
    <cellStyle name="Moneda 5 2 4 3" xfId="5489" xr:uid="{00000000-0005-0000-0000-0000630B0000}"/>
    <cellStyle name="Moneda 5 2 5" xfId="2063" xr:uid="{00000000-0005-0000-0000-0000640B0000}"/>
    <cellStyle name="Moneda 5 2 5 2" xfId="5491" xr:uid="{00000000-0005-0000-0000-0000650B0000}"/>
    <cellStyle name="Moneda 5 2 6" xfId="5476" xr:uid="{00000000-0005-0000-0000-0000660B0000}"/>
    <cellStyle name="Moneda 5 3" xfId="2064" xr:uid="{00000000-0005-0000-0000-0000670B0000}"/>
    <cellStyle name="Moneda 5 3 2" xfId="2065" xr:uid="{00000000-0005-0000-0000-0000680B0000}"/>
    <cellStyle name="Moneda 5 3 2 2" xfId="2066" xr:uid="{00000000-0005-0000-0000-0000690B0000}"/>
    <cellStyle name="Moneda 5 3 2 2 2" xfId="2067" xr:uid="{00000000-0005-0000-0000-00006A0B0000}"/>
    <cellStyle name="Moneda 5 3 2 2 2 2" xfId="5495" xr:uid="{00000000-0005-0000-0000-00006B0B0000}"/>
    <cellStyle name="Moneda 5 3 2 2 3" xfId="5494" xr:uid="{00000000-0005-0000-0000-00006C0B0000}"/>
    <cellStyle name="Moneda 5 3 2 3" xfId="2068" xr:uid="{00000000-0005-0000-0000-00006D0B0000}"/>
    <cellStyle name="Moneda 5 3 2 3 2" xfId="5496" xr:uid="{00000000-0005-0000-0000-00006E0B0000}"/>
    <cellStyle name="Moneda 5 3 2 4" xfId="5493" xr:uid="{00000000-0005-0000-0000-00006F0B0000}"/>
    <cellStyle name="Moneda 5 3 3" xfId="2069" xr:uid="{00000000-0005-0000-0000-0000700B0000}"/>
    <cellStyle name="Moneda 5 3 3 2" xfId="2070" xr:uid="{00000000-0005-0000-0000-0000710B0000}"/>
    <cellStyle name="Moneda 5 3 3 2 2" xfId="5498" xr:uid="{00000000-0005-0000-0000-0000720B0000}"/>
    <cellStyle name="Moneda 5 3 3 3" xfId="5497" xr:uid="{00000000-0005-0000-0000-0000730B0000}"/>
    <cellStyle name="Moneda 5 3 4" xfId="2071" xr:uid="{00000000-0005-0000-0000-0000740B0000}"/>
    <cellStyle name="Moneda 5 3 4 2" xfId="5499" xr:uid="{00000000-0005-0000-0000-0000750B0000}"/>
    <cellStyle name="Moneda 5 3 5" xfId="5492" xr:uid="{00000000-0005-0000-0000-0000760B0000}"/>
    <cellStyle name="Moneda 5 4" xfId="2072" xr:uid="{00000000-0005-0000-0000-0000770B0000}"/>
    <cellStyle name="Moneda 5 4 2" xfId="2073" xr:uid="{00000000-0005-0000-0000-0000780B0000}"/>
    <cellStyle name="Moneda 5 4 2 2" xfId="5501" xr:uid="{00000000-0005-0000-0000-0000790B0000}"/>
    <cellStyle name="Moneda 5 4 3" xfId="5500" xr:uid="{00000000-0005-0000-0000-00007A0B0000}"/>
    <cellStyle name="Moneda 5 5" xfId="2074" xr:uid="{00000000-0005-0000-0000-00007B0B0000}"/>
    <cellStyle name="Moneda 5 5 2" xfId="5502" xr:uid="{00000000-0005-0000-0000-00007C0B0000}"/>
    <cellStyle name="Moneda 5 6" xfId="4074" xr:uid="{00000000-0005-0000-0000-00007D0B0000}"/>
    <cellStyle name="Moneda 5 7" xfId="4312" xr:uid="{00000000-0005-0000-0000-00007E0B0000}"/>
    <cellStyle name="Moneda 6" xfId="2075" xr:uid="{00000000-0005-0000-0000-00007F0B0000}"/>
    <cellStyle name="Moneda 6 2" xfId="2076" xr:uid="{00000000-0005-0000-0000-0000800B0000}"/>
    <cellStyle name="Moneda 6 2 2" xfId="5504" xr:uid="{00000000-0005-0000-0000-0000810B0000}"/>
    <cellStyle name="Moneda 6 3" xfId="5503" xr:uid="{00000000-0005-0000-0000-0000820B0000}"/>
    <cellStyle name="Moneda 7" xfId="2077" xr:uid="{00000000-0005-0000-0000-0000830B0000}"/>
    <cellStyle name="Moneda 7 2" xfId="2078" xr:uid="{00000000-0005-0000-0000-0000840B0000}"/>
    <cellStyle name="Moneda 7 2 2" xfId="2079" xr:uid="{00000000-0005-0000-0000-0000850B0000}"/>
    <cellStyle name="Moneda 7 2 2 2" xfId="2080" xr:uid="{00000000-0005-0000-0000-0000860B0000}"/>
    <cellStyle name="Moneda 7 2 2 2 2" xfId="5508" xr:uid="{00000000-0005-0000-0000-0000870B0000}"/>
    <cellStyle name="Moneda 7 2 2 3" xfId="5507" xr:uid="{00000000-0005-0000-0000-0000880B0000}"/>
    <cellStyle name="Moneda 7 2 3" xfId="2081" xr:uid="{00000000-0005-0000-0000-0000890B0000}"/>
    <cellStyle name="Moneda 7 2 3 2" xfId="5509" xr:uid="{00000000-0005-0000-0000-00008A0B0000}"/>
    <cellStyle name="Moneda 7 2 4" xfId="5506" xr:uid="{00000000-0005-0000-0000-00008B0B0000}"/>
    <cellStyle name="Moneda 7 3" xfId="2082" xr:uid="{00000000-0005-0000-0000-00008C0B0000}"/>
    <cellStyle name="Moneda 7 3 2" xfId="2083" xr:uid="{00000000-0005-0000-0000-00008D0B0000}"/>
    <cellStyle name="Moneda 7 3 2 2" xfId="5511" xr:uid="{00000000-0005-0000-0000-00008E0B0000}"/>
    <cellStyle name="Moneda 7 3 3" xfId="5510" xr:uid="{00000000-0005-0000-0000-00008F0B0000}"/>
    <cellStyle name="Moneda 7 4" xfId="2084" xr:uid="{00000000-0005-0000-0000-0000900B0000}"/>
    <cellStyle name="Moneda 7 4 2" xfId="5512" xr:uid="{00000000-0005-0000-0000-0000910B0000}"/>
    <cellStyle name="Moneda 7 5" xfId="5505" xr:uid="{00000000-0005-0000-0000-0000920B0000}"/>
    <cellStyle name="Moneda 8" xfId="2085" xr:uid="{00000000-0005-0000-0000-0000930B0000}"/>
    <cellStyle name="Moneda 8 2" xfId="2086" xr:uid="{00000000-0005-0000-0000-0000940B0000}"/>
    <cellStyle name="Moneda 8 2 2" xfId="5514" xr:uid="{00000000-0005-0000-0000-0000950B0000}"/>
    <cellStyle name="Moneda 8 3" xfId="5513" xr:uid="{00000000-0005-0000-0000-0000960B0000}"/>
    <cellStyle name="Moneda 9" xfId="7227" xr:uid="{00000000-0005-0000-0000-0000970B0000}"/>
    <cellStyle name="Neutral" xfId="38" builtinId="28" customBuiltin="1"/>
    <cellStyle name="Neutral 2" xfId="187" xr:uid="{00000000-0005-0000-0000-0000990B0000}"/>
    <cellStyle name="Neutral 2 2" xfId="3933" xr:uid="{00000000-0005-0000-0000-00009A0B0000}"/>
    <cellStyle name="Neutral 3" xfId="258" xr:uid="{00000000-0005-0000-0000-00009B0B0000}"/>
    <cellStyle name="Normal" xfId="0" builtinId="0"/>
    <cellStyle name="Normal - Modelo1" xfId="2087" xr:uid="{00000000-0005-0000-0000-00009D0B0000}"/>
    <cellStyle name="Normal - Modelo2" xfId="2088" xr:uid="{00000000-0005-0000-0000-00009E0B0000}"/>
    <cellStyle name="Normal - Modelo3" xfId="2089" xr:uid="{00000000-0005-0000-0000-00009F0B0000}"/>
    <cellStyle name="Normal - Modelo4" xfId="2090" xr:uid="{00000000-0005-0000-0000-0000A00B0000}"/>
    <cellStyle name="Normal - Modelo5" xfId="2091" xr:uid="{00000000-0005-0000-0000-0000A10B0000}"/>
    <cellStyle name="Normal - Modelo6" xfId="2092" xr:uid="{00000000-0005-0000-0000-0000A20B0000}"/>
    <cellStyle name="Normal - Modelo7" xfId="2093" xr:uid="{00000000-0005-0000-0000-0000A30B0000}"/>
    <cellStyle name="Normal - Modelo8" xfId="2094" xr:uid="{00000000-0005-0000-0000-0000A40B0000}"/>
    <cellStyle name="Normal 10" xfId="69" xr:uid="{00000000-0005-0000-0000-0000A50B0000}"/>
    <cellStyle name="Normal 10 10" xfId="641" xr:uid="{00000000-0005-0000-0000-0000A60B0000}"/>
    <cellStyle name="Normal 10 10 2" xfId="812" xr:uid="{00000000-0005-0000-0000-0000A70B0000}"/>
    <cellStyle name="Normal 10 10 2 2" xfId="4669" xr:uid="{00000000-0005-0000-0000-0000A80B0000}"/>
    <cellStyle name="Normal 10 10 3" xfId="2095" xr:uid="{00000000-0005-0000-0000-0000A90B0000}"/>
    <cellStyle name="Normal 10 10 3 2" xfId="5517" xr:uid="{00000000-0005-0000-0000-0000AA0B0000}"/>
    <cellStyle name="Normal 10 10 4" xfId="2096" xr:uid="{00000000-0005-0000-0000-0000AB0B0000}"/>
    <cellStyle name="Normal 10 10 4 2" xfId="5518" xr:uid="{00000000-0005-0000-0000-0000AC0B0000}"/>
    <cellStyle name="Normal 10 10 5" xfId="2097" xr:uid="{00000000-0005-0000-0000-0000AD0B0000}"/>
    <cellStyle name="Normal 10 10 5 2" xfId="5519" xr:uid="{00000000-0005-0000-0000-0000AE0B0000}"/>
    <cellStyle name="Normal 10 10 6" xfId="4500" xr:uid="{00000000-0005-0000-0000-0000AF0B0000}"/>
    <cellStyle name="Normal 10 11" xfId="2098" xr:uid="{00000000-0005-0000-0000-0000B00B0000}"/>
    <cellStyle name="Normal 10 11 2" xfId="5520" xr:uid="{00000000-0005-0000-0000-0000B10B0000}"/>
    <cellStyle name="Normal 10 12" xfId="3934" xr:uid="{00000000-0005-0000-0000-0000B20B0000}"/>
    <cellStyle name="Normal 10 13" xfId="4257" xr:uid="{00000000-0005-0000-0000-0000B30B0000}"/>
    <cellStyle name="Normal 10 2" xfId="188" xr:uid="{00000000-0005-0000-0000-0000B40B0000}"/>
    <cellStyle name="Normal 10 2 10" xfId="2099" xr:uid="{00000000-0005-0000-0000-0000B50B0000}"/>
    <cellStyle name="Normal 10 2 10 2" xfId="5521" xr:uid="{00000000-0005-0000-0000-0000B60B0000}"/>
    <cellStyle name="Normal 10 2 11" xfId="3935" xr:uid="{00000000-0005-0000-0000-0000B70B0000}"/>
    <cellStyle name="Normal 10 2 12" xfId="4287" xr:uid="{00000000-0005-0000-0000-0000B80B0000}"/>
    <cellStyle name="Normal 10 2 2" xfId="281" xr:uid="{00000000-0005-0000-0000-0000B90B0000}"/>
    <cellStyle name="Normal 10 2 2 2" xfId="308" xr:uid="{00000000-0005-0000-0000-0000BA0B0000}"/>
    <cellStyle name="Normal 10 2 2 2 2" xfId="715" xr:uid="{00000000-0005-0000-0000-0000BB0B0000}"/>
    <cellStyle name="Normal 10 2 2 2 2 2" xfId="2100" xr:uid="{00000000-0005-0000-0000-0000BC0B0000}"/>
    <cellStyle name="Normal 10 2 2 2 2 2 2" xfId="2101" xr:uid="{00000000-0005-0000-0000-0000BD0B0000}"/>
    <cellStyle name="Normal 10 2 2 2 2 2 2 2" xfId="5523" xr:uid="{00000000-0005-0000-0000-0000BE0B0000}"/>
    <cellStyle name="Normal 10 2 2 2 2 2 3" xfId="5522" xr:uid="{00000000-0005-0000-0000-0000BF0B0000}"/>
    <cellStyle name="Normal 10 2 2 2 2 3" xfId="2102" xr:uid="{00000000-0005-0000-0000-0000C00B0000}"/>
    <cellStyle name="Normal 10 2 2 2 2 3 2" xfId="5524" xr:uid="{00000000-0005-0000-0000-0000C10B0000}"/>
    <cellStyle name="Normal 10 2 2 2 2 4" xfId="4573" xr:uid="{00000000-0005-0000-0000-0000C20B0000}"/>
    <cellStyle name="Normal 10 2 2 2 3" xfId="2103" xr:uid="{00000000-0005-0000-0000-0000C30B0000}"/>
    <cellStyle name="Normal 10 2 2 2 3 2" xfId="2104" xr:uid="{00000000-0005-0000-0000-0000C40B0000}"/>
    <cellStyle name="Normal 10 2 2 2 3 2 2" xfId="2105" xr:uid="{00000000-0005-0000-0000-0000C50B0000}"/>
    <cellStyle name="Normal 10 2 2 2 3 2 2 2" xfId="2106" xr:uid="{00000000-0005-0000-0000-0000C60B0000}"/>
    <cellStyle name="Normal 10 2 2 2 3 2 2 2 2" xfId="5528" xr:uid="{00000000-0005-0000-0000-0000C70B0000}"/>
    <cellStyle name="Normal 10 2 2 2 3 2 2 3" xfId="5527" xr:uid="{00000000-0005-0000-0000-0000C80B0000}"/>
    <cellStyle name="Normal 10 2 2 2 3 2 3" xfId="2107" xr:uid="{00000000-0005-0000-0000-0000C90B0000}"/>
    <cellStyle name="Normal 10 2 2 2 3 2 3 2" xfId="5529" xr:uid="{00000000-0005-0000-0000-0000CA0B0000}"/>
    <cellStyle name="Normal 10 2 2 2 3 2 4" xfId="5526" xr:uid="{00000000-0005-0000-0000-0000CB0B0000}"/>
    <cellStyle name="Normal 10 2 2 2 3 3" xfId="2108" xr:uid="{00000000-0005-0000-0000-0000CC0B0000}"/>
    <cellStyle name="Normal 10 2 2 2 3 3 2" xfId="2109" xr:uid="{00000000-0005-0000-0000-0000CD0B0000}"/>
    <cellStyle name="Normal 10 2 2 2 3 3 2 2" xfId="5531" xr:uid="{00000000-0005-0000-0000-0000CE0B0000}"/>
    <cellStyle name="Normal 10 2 2 2 3 3 3" xfId="5530" xr:uid="{00000000-0005-0000-0000-0000CF0B0000}"/>
    <cellStyle name="Normal 10 2 2 2 3 4" xfId="2110" xr:uid="{00000000-0005-0000-0000-0000D00B0000}"/>
    <cellStyle name="Normal 10 2 2 2 3 4 2" xfId="5532" xr:uid="{00000000-0005-0000-0000-0000D10B0000}"/>
    <cellStyle name="Normal 10 2 2 2 3 5" xfId="5525" xr:uid="{00000000-0005-0000-0000-0000D20B0000}"/>
    <cellStyle name="Normal 10 2 2 2 4" xfId="2111" xr:uid="{00000000-0005-0000-0000-0000D30B0000}"/>
    <cellStyle name="Normal 10 2 2 2 4 2" xfId="2112" xr:uid="{00000000-0005-0000-0000-0000D40B0000}"/>
    <cellStyle name="Normal 10 2 2 2 4 2 2" xfId="5534" xr:uid="{00000000-0005-0000-0000-0000D50B0000}"/>
    <cellStyle name="Normal 10 2 2 2 4 3" xfId="5533" xr:uid="{00000000-0005-0000-0000-0000D60B0000}"/>
    <cellStyle name="Normal 10 2 2 2 5" xfId="2113" xr:uid="{00000000-0005-0000-0000-0000D70B0000}"/>
    <cellStyle name="Normal 10 2 2 2 5 2" xfId="5535" xr:uid="{00000000-0005-0000-0000-0000D80B0000}"/>
    <cellStyle name="Normal 10 2 2 2 6" xfId="4354" xr:uid="{00000000-0005-0000-0000-0000D90B0000}"/>
    <cellStyle name="Normal 10 2 2 3" xfId="688" xr:uid="{00000000-0005-0000-0000-0000DA0B0000}"/>
    <cellStyle name="Normal 10 2 2 3 2" xfId="2114" xr:uid="{00000000-0005-0000-0000-0000DB0B0000}"/>
    <cellStyle name="Normal 10 2 2 3 2 2" xfId="2115" xr:uid="{00000000-0005-0000-0000-0000DC0B0000}"/>
    <cellStyle name="Normal 10 2 2 3 2 2 2" xfId="2116" xr:uid="{00000000-0005-0000-0000-0000DD0B0000}"/>
    <cellStyle name="Normal 10 2 2 3 2 2 2 2" xfId="2117" xr:uid="{00000000-0005-0000-0000-0000DE0B0000}"/>
    <cellStyle name="Normal 10 2 2 3 2 2 2 2 2" xfId="5539" xr:uid="{00000000-0005-0000-0000-0000DF0B0000}"/>
    <cellStyle name="Normal 10 2 2 3 2 2 2 3" xfId="5538" xr:uid="{00000000-0005-0000-0000-0000E00B0000}"/>
    <cellStyle name="Normal 10 2 2 3 2 2 3" xfId="2118" xr:uid="{00000000-0005-0000-0000-0000E10B0000}"/>
    <cellStyle name="Normal 10 2 2 3 2 2 3 2" xfId="5540" xr:uid="{00000000-0005-0000-0000-0000E20B0000}"/>
    <cellStyle name="Normal 10 2 2 3 2 2 4" xfId="5537" xr:uid="{00000000-0005-0000-0000-0000E30B0000}"/>
    <cellStyle name="Normal 10 2 2 3 2 3" xfId="2119" xr:uid="{00000000-0005-0000-0000-0000E40B0000}"/>
    <cellStyle name="Normal 10 2 2 3 2 3 2" xfId="2120" xr:uid="{00000000-0005-0000-0000-0000E50B0000}"/>
    <cellStyle name="Normal 10 2 2 3 2 3 2 2" xfId="5542" xr:uid="{00000000-0005-0000-0000-0000E60B0000}"/>
    <cellStyle name="Normal 10 2 2 3 2 3 3" xfId="5541" xr:uid="{00000000-0005-0000-0000-0000E70B0000}"/>
    <cellStyle name="Normal 10 2 2 3 2 4" xfId="2121" xr:uid="{00000000-0005-0000-0000-0000E80B0000}"/>
    <cellStyle name="Normal 10 2 2 3 2 4 2" xfId="5543" xr:uid="{00000000-0005-0000-0000-0000E90B0000}"/>
    <cellStyle name="Normal 10 2 2 3 2 5" xfId="5536" xr:uid="{00000000-0005-0000-0000-0000EA0B0000}"/>
    <cellStyle name="Normal 10 2 2 3 3" xfId="2122" xr:uid="{00000000-0005-0000-0000-0000EB0B0000}"/>
    <cellStyle name="Normal 10 2 2 3 3 2" xfId="2123" xr:uid="{00000000-0005-0000-0000-0000EC0B0000}"/>
    <cellStyle name="Normal 10 2 2 3 3 2 2" xfId="5545" xr:uid="{00000000-0005-0000-0000-0000ED0B0000}"/>
    <cellStyle name="Normal 10 2 2 3 3 3" xfId="5544" xr:uid="{00000000-0005-0000-0000-0000EE0B0000}"/>
    <cellStyle name="Normal 10 2 2 3 4" xfId="2124" xr:uid="{00000000-0005-0000-0000-0000EF0B0000}"/>
    <cellStyle name="Normal 10 2 2 3 4 2" xfId="5546" xr:uid="{00000000-0005-0000-0000-0000F00B0000}"/>
    <cellStyle name="Normal 10 2 2 3 5" xfId="4546" xr:uid="{00000000-0005-0000-0000-0000F10B0000}"/>
    <cellStyle name="Normal 10 2 2 4" xfId="2125" xr:uid="{00000000-0005-0000-0000-0000F20B0000}"/>
    <cellStyle name="Normal 10 2 2 4 2" xfId="2126" xr:uid="{00000000-0005-0000-0000-0000F30B0000}"/>
    <cellStyle name="Normal 10 2 2 4 2 2" xfId="5548" xr:uid="{00000000-0005-0000-0000-0000F40B0000}"/>
    <cellStyle name="Normal 10 2 2 4 3" xfId="5547" xr:uid="{00000000-0005-0000-0000-0000F50B0000}"/>
    <cellStyle name="Normal 10 2 2 5" xfId="2127" xr:uid="{00000000-0005-0000-0000-0000F60B0000}"/>
    <cellStyle name="Normal 10 2 2 5 2" xfId="5549" xr:uid="{00000000-0005-0000-0000-0000F70B0000}"/>
    <cellStyle name="Normal 10 2 2 6" xfId="4327" xr:uid="{00000000-0005-0000-0000-0000F80B0000}"/>
    <cellStyle name="Normal 10 2 3" xfId="307" xr:uid="{00000000-0005-0000-0000-0000F90B0000}"/>
    <cellStyle name="Normal 10 2 3 2" xfId="714" xr:uid="{00000000-0005-0000-0000-0000FA0B0000}"/>
    <cellStyle name="Normal 10 2 3 2 2" xfId="2128" xr:uid="{00000000-0005-0000-0000-0000FB0B0000}"/>
    <cellStyle name="Normal 10 2 3 2 2 2" xfId="2129" xr:uid="{00000000-0005-0000-0000-0000FC0B0000}"/>
    <cellStyle name="Normal 10 2 3 2 2 2 2" xfId="5551" xr:uid="{00000000-0005-0000-0000-0000FD0B0000}"/>
    <cellStyle name="Normal 10 2 3 2 2 3" xfId="5550" xr:uid="{00000000-0005-0000-0000-0000FE0B0000}"/>
    <cellStyle name="Normal 10 2 3 2 3" xfId="2130" xr:uid="{00000000-0005-0000-0000-0000FF0B0000}"/>
    <cellStyle name="Normal 10 2 3 2 3 2" xfId="5552" xr:uid="{00000000-0005-0000-0000-0000000C0000}"/>
    <cellStyle name="Normal 10 2 3 2 4" xfId="4572" xr:uid="{00000000-0005-0000-0000-0000010C0000}"/>
    <cellStyle name="Normal 10 2 3 3" xfId="2131" xr:uid="{00000000-0005-0000-0000-0000020C0000}"/>
    <cellStyle name="Normal 10 2 3 3 2" xfId="2132" xr:uid="{00000000-0005-0000-0000-0000030C0000}"/>
    <cellStyle name="Normal 10 2 3 3 2 2" xfId="5554" xr:uid="{00000000-0005-0000-0000-0000040C0000}"/>
    <cellStyle name="Normal 10 2 3 3 3" xfId="5553" xr:uid="{00000000-0005-0000-0000-0000050C0000}"/>
    <cellStyle name="Normal 10 2 3 4" xfId="2133" xr:uid="{00000000-0005-0000-0000-0000060C0000}"/>
    <cellStyle name="Normal 10 2 3 4 2" xfId="5555" xr:uid="{00000000-0005-0000-0000-0000070C0000}"/>
    <cellStyle name="Normal 10 2 3 5" xfId="4353" xr:uid="{00000000-0005-0000-0000-0000080C0000}"/>
    <cellStyle name="Normal 10 2 4" xfId="366" xr:uid="{00000000-0005-0000-0000-0000090C0000}"/>
    <cellStyle name="Normal 10 2 4 2" xfId="761" xr:uid="{00000000-0005-0000-0000-00000A0C0000}"/>
    <cellStyle name="Normal 10 2 4 2 2" xfId="2134" xr:uid="{00000000-0005-0000-0000-00000B0C0000}"/>
    <cellStyle name="Normal 10 2 4 2 2 2" xfId="2135" xr:uid="{00000000-0005-0000-0000-00000C0C0000}"/>
    <cellStyle name="Normal 10 2 4 2 2 2 2" xfId="5557" xr:uid="{00000000-0005-0000-0000-00000D0C0000}"/>
    <cellStyle name="Normal 10 2 4 2 2 3" xfId="5556" xr:uid="{00000000-0005-0000-0000-00000E0C0000}"/>
    <cellStyle name="Normal 10 2 4 2 3" xfId="2136" xr:uid="{00000000-0005-0000-0000-00000F0C0000}"/>
    <cellStyle name="Normal 10 2 4 2 3 2" xfId="5558" xr:uid="{00000000-0005-0000-0000-0000100C0000}"/>
    <cellStyle name="Normal 10 2 4 2 4" xfId="4619" xr:uid="{00000000-0005-0000-0000-0000110C0000}"/>
    <cellStyle name="Normal 10 2 4 3" xfId="2137" xr:uid="{00000000-0005-0000-0000-0000120C0000}"/>
    <cellStyle name="Normal 10 2 4 3 2" xfId="2138" xr:uid="{00000000-0005-0000-0000-0000130C0000}"/>
    <cellStyle name="Normal 10 2 4 3 2 2" xfId="5560" xr:uid="{00000000-0005-0000-0000-0000140C0000}"/>
    <cellStyle name="Normal 10 2 4 3 3" xfId="5559" xr:uid="{00000000-0005-0000-0000-0000150C0000}"/>
    <cellStyle name="Normal 10 2 4 4" xfId="2139" xr:uid="{00000000-0005-0000-0000-0000160C0000}"/>
    <cellStyle name="Normal 10 2 4 4 2" xfId="5561" xr:uid="{00000000-0005-0000-0000-0000170C0000}"/>
    <cellStyle name="Normal 10 2 4 5" xfId="4408" xr:uid="{00000000-0005-0000-0000-0000180C0000}"/>
    <cellStyle name="Normal 10 2 5" xfId="658" xr:uid="{00000000-0005-0000-0000-0000190C0000}"/>
    <cellStyle name="Normal 10 2 5 2" xfId="2140" xr:uid="{00000000-0005-0000-0000-00001A0C0000}"/>
    <cellStyle name="Normal 10 2 5 2 2" xfId="2141" xr:uid="{00000000-0005-0000-0000-00001B0C0000}"/>
    <cellStyle name="Normal 10 2 5 2 2 2" xfId="2142" xr:uid="{00000000-0005-0000-0000-00001C0C0000}"/>
    <cellStyle name="Normal 10 2 5 2 2 2 2" xfId="5564" xr:uid="{00000000-0005-0000-0000-00001D0C0000}"/>
    <cellStyle name="Normal 10 2 5 2 2 3" xfId="5563" xr:uid="{00000000-0005-0000-0000-00001E0C0000}"/>
    <cellStyle name="Normal 10 2 5 2 3" xfId="2143" xr:uid="{00000000-0005-0000-0000-00001F0C0000}"/>
    <cellStyle name="Normal 10 2 5 2 3 2" xfId="5565" xr:uid="{00000000-0005-0000-0000-0000200C0000}"/>
    <cellStyle name="Normal 10 2 5 2 4" xfId="5562" xr:uid="{00000000-0005-0000-0000-0000210C0000}"/>
    <cellStyle name="Normal 10 2 5 3" xfId="2144" xr:uid="{00000000-0005-0000-0000-0000220C0000}"/>
    <cellStyle name="Normal 10 2 5 3 2" xfId="2145" xr:uid="{00000000-0005-0000-0000-0000230C0000}"/>
    <cellStyle name="Normal 10 2 5 3 2 2" xfId="5567" xr:uid="{00000000-0005-0000-0000-0000240C0000}"/>
    <cellStyle name="Normal 10 2 5 3 3" xfId="5566" xr:uid="{00000000-0005-0000-0000-0000250C0000}"/>
    <cellStyle name="Normal 10 2 5 4" xfId="2146" xr:uid="{00000000-0005-0000-0000-0000260C0000}"/>
    <cellStyle name="Normal 10 2 5 4 2" xfId="5568" xr:uid="{00000000-0005-0000-0000-0000270C0000}"/>
    <cellStyle name="Normal 10 2 5 5" xfId="4516" xr:uid="{00000000-0005-0000-0000-0000280C0000}"/>
    <cellStyle name="Normal 10 2 6" xfId="2147" xr:uid="{00000000-0005-0000-0000-0000290C0000}"/>
    <cellStyle name="Normal 10 2 6 2" xfId="2148" xr:uid="{00000000-0005-0000-0000-00002A0C0000}"/>
    <cellStyle name="Normal 10 2 6 2 2" xfId="2149" xr:uid="{00000000-0005-0000-0000-00002B0C0000}"/>
    <cellStyle name="Normal 10 2 6 2 2 2" xfId="2150" xr:uid="{00000000-0005-0000-0000-00002C0C0000}"/>
    <cellStyle name="Normal 10 2 6 2 2 2 2" xfId="5572" xr:uid="{00000000-0005-0000-0000-00002D0C0000}"/>
    <cellStyle name="Normal 10 2 6 2 2 3" xfId="5571" xr:uid="{00000000-0005-0000-0000-00002E0C0000}"/>
    <cellStyle name="Normal 10 2 6 2 3" xfId="2151" xr:uid="{00000000-0005-0000-0000-00002F0C0000}"/>
    <cellStyle name="Normal 10 2 6 2 3 2" xfId="5573" xr:uid="{00000000-0005-0000-0000-0000300C0000}"/>
    <cellStyle name="Normal 10 2 6 2 4" xfId="5570" xr:uid="{00000000-0005-0000-0000-0000310C0000}"/>
    <cellStyle name="Normal 10 2 6 3" xfId="2152" xr:uid="{00000000-0005-0000-0000-0000320C0000}"/>
    <cellStyle name="Normal 10 2 6 3 2" xfId="2153" xr:uid="{00000000-0005-0000-0000-0000330C0000}"/>
    <cellStyle name="Normal 10 2 6 3 2 2" xfId="5575" xr:uid="{00000000-0005-0000-0000-0000340C0000}"/>
    <cellStyle name="Normal 10 2 6 3 3" xfId="5574" xr:uid="{00000000-0005-0000-0000-0000350C0000}"/>
    <cellStyle name="Normal 10 2 6 4" xfId="2154" xr:uid="{00000000-0005-0000-0000-0000360C0000}"/>
    <cellStyle name="Normal 10 2 6 4 2" xfId="5576" xr:uid="{00000000-0005-0000-0000-0000370C0000}"/>
    <cellStyle name="Normal 10 2 6 5" xfId="5569" xr:uid="{00000000-0005-0000-0000-0000380C0000}"/>
    <cellStyle name="Normal 10 2 7" xfId="2155" xr:uid="{00000000-0005-0000-0000-0000390C0000}"/>
    <cellStyle name="Normal 10 2 7 2" xfId="2156" xr:uid="{00000000-0005-0000-0000-00003A0C0000}"/>
    <cellStyle name="Normal 10 2 7 2 2" xfId="2157" xr:uid="{00000000-0005-0000-0000-00003B0C0000}"/>
    <cellStyle name="Normal 10 2 7 2 2 2" xfId="2158" xr:uid="{00000000-0005-0000-0000-00003C0C0000}"/>
    <cellStyle name="Normal 10 2 7 2 2 2 2" xfId="5580" xr:uid="{00000000-0005-0000-0000-00003D0C0000}"/>
    <cellStyle name="Normal 10 2 7 2 2 3" xfId="5579" xr:uid="{00000000-0005-0000-0000-00003E0C0000}"/>
    <cellStyle name="Normal 10 2 7 2 3" xfId="2159" xr:uid="{00000000-0005-0000-0000-00003F0C0000}"/>
    <cellStyle name="Normal 10 2 7 2 3 2" xfId="5581" xr:uid="{00000000-0005-0000-0000-0000400C0000}"/>
    <cellStyle name="Normal 10 2 7 2 4" xfId="5578" xr:uid="{00000000-0005-0000-0000-0000410C0000}"/>
    <cellStyle name="Normal 10 2 7 3" xfId="2160" xr:uid="{00000000-0005-0000-0000-0000420C0000}"/>
    <cellStyle name="Normal 10 2 7 3 2" xfId="2161" xr:uid="{00000000-0005-0000-0000-0000430C0000}"/>
    <cellStyle name="Normal 10 2 7 3 2 2" xfId="5583" xr:uid="{00000000-0005-0000-0000-0000440C0000}"/>
    <cellStyle name="Normal 10 2 7 3 3" xfId="5582" xr:uid="{00000000-0005-0000-0000-0000450C0000}"/>
    <cellStyle name="Normal 10 2 7 4" xfId="2162" xr:uid="{00000000-0005-0000-0000-0000460C0000}"/>
    <cellStyle name="Normal 10 2 7 4 2" xfId="5584" xr:uid="{00000000-0005-0000-0000-0000470C0000}"/>
    <cellStyle name="Normal 10 2 7 5" xfId="5577" xr:uid="{00000000-0005-0000-0000-0000480C0000}"/>
    <cellStyle name="Normal 10 2 8" xfId="2163" xr:uid="{00000000-0005-0000-0000-0000490C0000}"/>
    <cellStyle name="Normal 10 2 8 2" xfId="2164" xr:uid="{00000000-0005-0000-0000-00004A0C0000}"/>
    <cellStyle name="Normal 10 2 8 2 2" xfId="2165" xr:uid="{00000000-0005-0000-0000-00004B0C0000}"/>
    <cellStyle name="Normal 10 2 8 2 2 2" xfId="5587" xr:uid="{00000000-0005-0000-0000-00004C0C0000}"/>
    <cellStyle name="Normal 10 2 8 2 3" xfId="5586" xr:uid="{00000000-0005-0000-0000-00004D0C0000}"/>
    <cellStyle name="Normal 10 2 8 3" xfId="2166" xr:uid="{00000000-0005-0000-0000-00004E0C0000}"/>
    <cellStyle name="Normal 10 2 8 3 2" xfId="5588" xr:uid="{00000000-0005-0000-0000-00004F0C0000}"/>
    <cellStyle name="Normal 10 2 8 4" xfId="5585" xr:uid="{00000000-0005-0000-0000-0000500C0000}"/>
    <cellStyle name="Normal 10 2 9" xfId="2167" xr:uid="{00000000-0005-0000-0000-0000510C0000}"/>
    <cellStyle name="Normal 10 2 9 2" xfId="2168" xr:uid="{00000000-0005-0000-0000-0000520C0000}"/>
    <cellStyle name="Normal 10 2 9 2 2" xfId="5590" xr:uid="{00000000-0005-0000-0000-0000530C0000}"/>
    <cellStyle name="Normal 10 2 9 3" xfId="5589" xr:uid="{00000000-0005-0000-0000-0000540C0000}"/>
    <cellStyle name="Normal 10 3" xfId="274" xr:uid="{00000000-0005-0000-0000-0000550C0000}"/>
    <cellStyle name="Normal 10 3 2" xfId="309" xr:uid="{00000000-0005-0000-0000-0000560C0000}"/>
    <cellStyle name="Normal 10 3 2 2" xfId="716" xr:uid="{00000000-0005-0000-0000-0000570C0000}"/>
    <cellStyle name="Normal 10 3 2 2 2" xfId="2169" xr:uid="{00000000-0005-0000-0000-0000580C0000}"/>
    <cellStyle name="Normal 10 3 2 2 2 2" xfId="5591" xr:uid="{00000000-0005-0000-0000-0000590C0000}"/>
    <cellStyle name="Normal 10 3 2 2 3" xfId="4574" xr:uid="{00000000-0005-0000-0000-00005A0C0000}"/>
    <cellStyle name="Normal 10 3 2 3" xfId="2170" xr:uid="{00000000-0005-0000-0000-00005B0C0000}"/>
    <cellStyle name="Normal 10 3 2 3 2" xfId="5592" xr:uid="{00000000-0005-0000-0000-00005C0C0000}"/>
    <cellStyle name="Normal 10 3 2 4" xfId="4355" xr:uid="{00000000-0005-0000-0000-00005D0C0000}"/>
    <cellStyle name="Normal 10 3 3" xfId="681" xr:uid="{00000000-0005-0000-0000-00005E0C0000}"/>
    <cellStyle name="Normal 10 3 3 2" xfId="2171" xr:uid="{00000000-0005-0000-0000-00005F0C0000}"/>
    <cellStyle name="Normal 10 3 3 2 2" xfId="5593" xr:uid="{00000000-0005-0000-0000-0000600C0000}"/>
    <cellStyle name="Normal 10 3 3 3" xfId="4539" xr:uid="{00000000-0005-0000-0000-0000610C0000}"/>
    <cellStyle name="Normal 10 3 4" xfId="2172" xr:uid="{00000000-0005-0000-0000-0000620C0000}"/>
    <cellStyle name="Normal 10 3 4 2" xfId="5594" xr:uid="{00000000-0005-0000-0000-0000630C0000}"/>
    <cellStyle name="Normal 10 3 5" xfId="4320" xr:uid="{00000000-0005-0000-0000-0000640C0000}"/>
    <cellStyle name="Normal 10 4" xfId="306" xr:uid="{00000000-0005-0000-0000-0000650C0000}"/>
    <cellStyle name="Normal 10 4 2" xfId="713" xr:uid="{00000000-0005-0000-0000-0000660C0000}"/>
    <cellStyle name="Normal 10 4 2 2" xfId="2173" xr:uid="{00000000-0005-0000-0000-0000670C0000}"/>
    <cellStyle name="Normal 10 4 2 2 2" xfId="2174" xr:uid="{00000000-0005-0000-0000-0000680C0000}"/>
    <cellStyle name="Normal 10 4 2 2 2 2" xfId="5596" xr:uid="{00000000-0005-0000-0000-0000690C0000}"/>
    <cellStyle name="Normal 10 4 2 2 3" xfId="5595" xr:uid="{00000000-0005-0000-0000-00006A0C0000}"/>
    <cellStyle name="Normal 10 4 2 3" xfId="2175" xr:uid="{00000000-0005-0000-0000-00006B0C0000}"/>
    <cellStyle name="Normal 10 4 2 3 2" xfId="5597" xr:uid="{00000000-0005-0000-0000-00006C0C0000}"/>
    <cellStyle name="Normal 10 4 2 4" xfId="4571" xr:uid="{00000000-0005-0000-0000-00006D0C0000}"/>
    <cellStyle name="Normal 10 4 3" xfId="2176" xr:uid="{00000000-0005-0000-0000-00006E0C0000}"/>
    <cellStyle name="Normal 10 4 3 2" xfId="2177" xr:uid="{00000000-0005-0000-0000-00006F0C0000}"/>
    <cellStyle name="Normal 10 4 3 2 2" xfId="2178" xr:uid="{00000000-0005-0000-0000-0000700C0000}"/>
    <cellStyle name="Normal 10 4 3 2 2 2" xfId="2179" xr:uid="{00000000-0005-0000-0000-0000710C0000}"/>
    <cellStyle name="Normal 10 4 3 2 2 2 2" xfId="2180" xr:uid="{00000000-0005-0000-0000-0000720C0000}"/>
    <cellStyle name="Normal 10 4 3 2 2 2 2 2" xfId="2181" xr:uid="{00000000-0005-0000-0000-0000730C0000}"/>
    <cellStyle name="Normal 10 4 3 2 2 2 2 2 2" xfId="5603" xr:uid="{00000000-0005-0000-0000-0000740C0000}"/>
    <cellStyle name="Normal 10 4 3 2 2 2 2 3" xfId="5602" xr:uid="{00000000-0005-0000-0000-0000750C0000}"/>
    <cellStyle name="Normal 10 4 3 2 2 2 3" xfId="2182" xr:uid="{00000000-0005-0000-0000-0000760C0000}"/>
    <cellStyle name="Normal 10 4 3 2 2 2 3 2" xfId="5604" xr:uid="{00000000-0005-0000-0000-0000770C0000}"/>
    <cellStyle name="Normal 10 4 3 2 2 2 4" xfId="5601" xr:uid="{00000000-0005-0000-0000-0000780C0000}"/>
    <cellStyle name="Normal 10 4 3 2 2 3" xfId="2183" xr:uid="{00000000-0005-0000-0000-0000790C0000}"/>
    <cellStyle name="Normal 10 4 3 2 2 3 2" xfId="2184" xr:uid="{00000000-0005-0000-0000-00007A0C0000}"/>
    <cellStyle name="Normal 10 4 3 2 2 3 2 2" xfId="2185" xr:uid="{00000000-0005-0000-0000-00007B0C0000}"/>
    <cellStyle name="Normal 10 4 3 2 2 3 2 2 2" xfId="5607" xr:uid="{00000000-0005-0000-0000-00007C0C0000}"/>
    <cellStyle name="Normal 10 4 3 2 2 3 2 3" xfId="5606" xr:uid="{00000000-0005-0000-0000-00007D0C0000}"/>
    <cellStyle name="Normal 10 4 3 2 2 3 3" xfId="2186" xr:uid="{00000000-0005-0000-0000-00007E0C0000}"/>
    <cellStyle name="Normal 10 4 3 2 2 3 3 2" xfId="5608" xr:uid="{00000000-0005-0000-0000-00007F0C0000}"/>
    <cellStyle name="Normal 10 4 3 2 2 3 4" xfId="5605" xr:uid="{00000000-0005-0000-0000-0000800C0000}"/>
    <cellStyle name="Normal 10 4 3 2 2 4" xfId="2187" xr:uid="{00000000-0005-0000-0000-0000810C0000}"/>
    <cellStyle name="Normal 10 4 3 2 2 4 2" xfId="2188" xr:uid="{00000000-0005-0000-0000-0000820C0000}"/>
    <cellStyle name="Normal 10 4 3 2 2 4 2 2" xfId="2189" xr:uid="{00000000-0005-0000-0000-0000830C0000}"/>
    <cellStyle name="Normal 10 4 3 2 2 4 2 2 2" xfId="5611" xr:uid="{00000000-0005-0000-0000-0000840C0000}"/>
    <cellStyle name="Normal 10 4 3 2 2 4 2 3" xfId="5610" xr:uid="{00000000-0005-0000-0000-0000850C0000}"/>
    <cellStyle name="Normal 10 4 3 2 2 4 3" xfId="2190" xr:uid="{00000000-0005-0000-0000-0000860C0000}"/>
    <cellStyle name="Normal 10 4 3 2 2 4 3 2" xfId="5612" xr:uid="{00000000-0005-0000-0000-0000870C0000}"/>
    <cellStyle name="Normal 10 4 3 2 2 4 4" xfId="5609" xr:uid="{00000000-0005-0000-0000-0000880C0000}"/>
    <cellStyle name="Normal 10 4 3 2 2 5" xfId="2191" xr:uid="{00000000-0005-0000-0000-0000890C0000}"/>
    <cellStyle name="Normal 10 4 3 2 2 5 2" xfId="2192" xr:uid="{00000000-0005-0000-0000-00008A0C0000}"/>
    <cellStyle name="Normal 10 4 3 2 2 5 2 2" xfId="5614" xr:uid="{00000000-0005-0000-0000-00008B0C0000}"/>
    <cellStyle name="Normal 10 4 3 2 2 5 3" xfId="5613" xr:uid="{00000000-0005-0000-0000-00008C0C0000}"/>
    <cellStyle name="Normal 10 4 3 2 2 6" xfId="2193" xr:uid="{00000000-0005-0000-0000-00008D0C0000}"/>
    <cellStyle name="Normal 10 4 3 2 2 6 2" xfId="2194" xr:uid="{00000000-0005-0000-0000-00008E0C0000}"/>
    <cellStyle name="Normal 10 4 3 2 2 6 2 2" xfId="5616" xr:uid="{00000000-0005-0000-0000-00008F0C0000}"/>
    <cellStyle name="Normal 10 4 3 2 2 6 3" xfId="5615" xr:uid="{00000000-0005-0000-0000-0000900C0000}"/>
    <cellStyle name="Normal 10 4 3 2 2 7" xfId="5600" xr:uid="{00000000-0005-0000-0000-0000910C0000}"/>
    <cellStyle name="Normal 10 4 3 2 3" xfId="2195" xr:uid="{00000000-0005-0000-0000-0000920C0000}"/>
    <cellStyle name="Normal 10 4 3 2 3 2" xfId="2196" xr:uid="{00000000-0005-0000-0000-0000930C0000}"/>
    <cellStyle name="Normal 10 4 3 2 3 2 2" xfId="5618" xr:uid="{00000000-0005-0000-0000-0000940C0000}"/>
    <cellStyle name="Normal 10 4 3 2 3 3" xfId="5617" xr:uid="{00000000-0005-0000-0000-0000950C0000}"/>
    <cellStyle name="Normal 10 4 3 2 4" xfId="2197" xr:uid="{00000000-0005-0000-0000-0000960C0000}"/>
    <cellStyle name="Normal 10 4 3 2 4 2" xfId="5619" xr:uid="{00000000-0005-0000-0000-0000970C0000}"/>
    <cellStyle name="Normal 10 4 3 2 5" xfId="5599" xr:uid="{00000000-0005-0000-0000-0000980C0000}"/>
    <cellStyle name="Normal 10 4 3 3" xfId="2198" xr:uid="{00000000-0005-0000-0000-0000990C0000}"/>
    <cellStyle name="Normal 10 4 3 3 2" xfId="2199" xr:uid="{00000000-0005-0000-0000-00009A0C0000}"/>
    <cellStyle name="Normal 10 4 3 3 2 2" xfId="5621" xr:uid="{00000000-0005-0000-0000-00009B0C0000}"/>
    <cellStyle name="Normal 10 4 3 3 3" xfId="5620" xr:uid="{00000000-0005-0000-0000-00009C0C0000}"/>
    <cellStyle name="Normal 10 4 3 4" xfId="2200" xr:uid="{00000000-0005-0000-0000-00009D0C0000}"/>
    <cellStyle name="Normal 10 4 3 4 2" xfId="5622" xr:uid="{00000000-0005-0000-0000-00009E0C0000}"/>
    <cellStyle name="Normal 10 4 3 5" xfId="5598" xr:uid="{00000000-0005-0000-0000-00009F0C0000}"/>
    <cellStyle name="Normal 10 4 4" xfId="2201" xr:uid="{00000000-0005-0000-0000-0000A00C0000}"/>
    <cellStyle name="Normal 10 4 4 2" xfId="2202" xr:uid="{00000000-0005-0000-0000-0000A10C0000}"/>
    <cellStyle name="Normal 10 4 4 2 2" xfId="5624" xr:uid="{00000000-0005-0000-0000-0000A20C0000}"/>
    <cellStyle name="Normal 10 4 4 3" xfId="5623" xr:uid="{00000000-0005-0000-0000-0000A30C0000}"/>
    <cellStyle name="Normal 10 4 5" xfId="2203" xr:uid="{00000000-0005-0000-0000-0000A40C0000}"/>
    <cellStyle name="Normal 10 4 5 2" xfId="5625" xr:uid="{00000000-0005-0000-0000-0000A50C0000}"/>
    <cellStyle name="Normal 10 4 6" xfId="4352" xr:uid="{00000000-0005-0000-0000-0000A60C0000}"/>
    <cellStyle name="Normal 10 5" xfId="365" xr:uid="{00000000-0005-0000-0000-0000A70C0000}"/>
    <cellStyle name="Normal 10 5 2" xfId="760" xr:uid="{00000000-0005-0000-0000-0000A80C0000}"/>
    <cellStyle name="Normal 10 5 2 2" xfId="2204" xr:uid="{00000000-0005-0000-0000-0000A90C0000}"/>
    <cellStyle name="Normal 10 5 2 2 2" xfId="2205" xr:uid="{00000000-0005-0000-0000-0000AA0C0000}"/>
    <cellStyle name="Normal 10 5 2 2 2 2" xfId="5627" xr:uid="{00000000-0005-0000-0000-0000AB0C0000}"/>
    <cellStyle name="Normal 10 5 2 2 3" xfId="5626" xr:uid="{00000000-0005-0000-0000-0000AC0C0000}"/>
    <cellStyle name="Normal 10 5 2 3" xfId="2206" xr:uid="{00000000-0005-0000-0000-0000AD0C0000}"/>
    <cellStyle name="Normal 10 5 2 3 2" xfId="5628" xr:uid="{00000000-0005-0000-0000-0000AE0C0000}"/>
    <cellStyle name="Normal 10 5 2 4" xfId="4618" xr:uid="{00000000-0005-0000-0000-0000AF0C0000}"/>
    <cellStyle name="Normal 10 5 3" xfId="2207" xr:uid="{00000000-0005-0000-0000-0000B00C0000}"/>
    <cellStyle name="Normal 10 5 3 2" xfId="2208" xr:uid="{00000000-0005-0000-0000-0000B10C0000}"/>
    <cellStyle name="Normal 10 5 3 2 2" xfId="5630" xr:uid="{00000000-0005-0000-0000-0000B20C0000}"/>
    <cellStyle name="Normal 10 5 3 3" xfId="5629" xr:uid="{00000000-0005-0000-0000-0000B30C0000}"/>
    <cellStyle name="Normal 10 5 4" xfId="2209" xr:uid="{00000000-0005-0000-0000-0000B40C0000}"/>
    <cellStyle name="Normal 10 5 4 2" xfId="5631" xr:uid="{00000000-0005-0000-0000-0000B50C0000}"/>
    <cellStyle name="Normal 10 5 5" xfId="4407" xr:uid="{00000000-0005-0000-0000-0000B60C0000}"/>
    <cellStyle name="Normal 10 6" xfId="651" xr:uid="{00000000-0005-0000-0000-0000B70C0000}"/>
    <cellStyle name="Normal 10 6 2" xfId="2210" xr:uid="{00000000-0005-0000-0000-0000B80C0000}"/>
    <cellStyle name="Normal 10 6 2 2" xfId="2211" xr:uid="{00000000-0005-0000-0000-0000B90C0000}"/>
    <cellStyle name="Normal 10 6 2 2 2" xfId="2212" xr:uid="{00000000-0005-0000-0000-0000BA0C0000}"/>
    <cellStyle name="Normal 10 6 2 2 2 2" xfId="5634" xr:uid="{00000000-0005-0000-0000-0000BB0C0000}"/>
    <cellStyle name="Normal 10 6 2 2 3" xfId="5633" xr:uid="{00000000-0005-0000-0000-0000BC0C0000}"/>
    <cellStyle name="Normal 10 6 2 3" xfId="2213" xr:uid="{00000000-0005-0000-0000-0000BD0C0000}"/>
    <cellStyle name="Normal 10 6 2 3 2" xfId="5635" xr:uid="{00000000-0005-0000-0000-0000BE0C0000}"/>
    <cellStyle name="Normal 10 6 2 4" xfId="5632" xr:uid="{00000000-0005-0000-0000-0000BF0C0000}"/>
    <cellStyle name="Normal 10 6 3" xfId="2214" xr:uid="{00000000-0005-0000-0000-0000C00C0000}"/>
    <cellStyle name="Normal 10 6 3 2" xfId="2215" xr:uid="{00000000-0005-0000-0000-0000C10C0000}"/>
    <cellStyle name="Normal 10 6 3 2 2" xfId="5637" xr:uid="{00000000-0005-0000-0000-0000C20C0000}"/>
    <cellStyle name="Normal 10 6 3 3" xfId="5636" xr:uid="{00000000-0005-0000-0000-0000C30C0000}"/>
    <cellStyle name="Normal 10 6 4" xfId="2216" xr:uid="{00000000-0005-0000-0000-0000C40C0000}"/>
    <cellStyle name="Normal 10 6 4 2" xfId="5638" xr:uid="{00000000-0005-0000-0000-0000C50C0000}"/>
    <cellStyle name="Normal 10 6 5" xfId="4509" xr:uid="{00000000-0005-0000-0000-0000C60C0000}"/>
    <cellStyle name="Normal 10 7" xfId="817" xr:uid="{00000000-0005-0000-0000-0000C70C0000}"/>
    <cellStyle name="Normal 10 7 2" xfId="2217" xr:uid="{00000000-0005-0000-0000-0000C80C0000}"/>
    <cellStyle name="Normal 10 7 2 2" xfId="2218" xr:uid="{00000000-0005-0000-0000-0000C90C0000}"/>
    <cellStyle name="Normal 10 7 2 2 2" xfId="2219" xr:uid="{00000000-0005-0000-0000-0000CA0C0000}"/>
    <cellStyle name="Normal 10 7 2 2 2 2" xfId="5641" xr:uid="{00000000-0005-0000-0000-0000CB0C0000}"/>
    <cellStyle name="Normal 10 7 2 2 3" xfId="5640" xr:uid="{00000000-0005-0000-0000-0000CC0C0000}"/>
    <cellStyle name="Normal 10 7 2 3" xfId="2220" xr:uid="{00000000-0005-0000-0000-0000CD0C0000}"/>
    <cellStyle name="Normal 10 7 2 3 2" xfId="5642" xr:uid="{00000000-0005-0000-0000-0000CE0C0000}"/>
    <cellStyle name="Normal 10 7 2 4" xfId="5639" xr:uid="{00000000-0005-0000-0000-0000CF0C0000}"/>
    <cellStyle name="Normal 10 7 3" xfId="2221" xr:uid="{00000000-0005-0000-0000-0000D00C0000}"/>
    <cellStyle name="Normal 10 7 3 2" xfId="2222" xr:uid="{00000000-0005-0000-0000-0000D10C0000}"/>
    <cellStyle name="Normal 10 7 3 2 2" xfId="5644" xr:uid="{00000000-0005-0000-0000-0000D20C0000}"/>
    <cellStyle name="Normal 10 7 3 3" xfId="5643" xr:uid="{00000000-0005-0000-0000-0000D30C0000}"/>
    <cellStyle name="Normal 10 7 4" xfId="2223" xr:uid="{00000000-0005-0000-0000-0000D40C0000}"/>
    <cellStyle name="Normal 10 7 4 2" xfId="5645" xr:uid="{00000000-0005-0000-0000-0000D50C0000}"/>
    <cellStyle name="Normal 10 7 5" xfId="4673" xr:uid="{00000000-0005-0000-0000-0000D60C0000}"/>
    <cellStyle name="Normal 10 8" xfId="2224" xr:uid="{00000000-0005-0000-0000-0000D70C0000}"/>
    <cellStyle name="Normal 10 8 2" xfId="2225" xr:uid="{00000000-0005-0000-0000-0000D80C0000}"/>
    <cellStyle name="Normal 10 8 2 2" xfId="2226" xr:uid="{00000000-0005-0000-0000-0000D90C0000}"/>
    <cellStyle name="Normal 10 8 2 2 2" xfId="2227" xr:uid="{00000000-0005-0000-0000-0000DA0C0000}"/>
    <cellStyle name="Normal 10 8 2 2 2 2" xfId="5649" xr:uid="{00000000-0005-0000-0000-0000DB0C0000}"/>
    <cellStyle name="Normal 10 8 2 2 3" xfId="5648" xr:uid="{00000000-0005-0000-0000-0000DC0C0000}"/>
    <cellStyle name="Normal 10 8 2 3" xfId="2228" xr:uid="{00000000-0005-0000-0000-0000DD0C0000}"/>
    <cellStyle name="Normal 10 8 2 3 2" xfId="5650" xr:uid="{00000000-0005-0000-0000-0000DE0C0000}"/>
    <cellStyle name="Normal 10 8 2 4" xfId="5647" xr:uid="{00000000-0005-0000-0000-0000DF0C0000}"/>
    <cellStyle name="Normal 10 8 3" xfId="2229" xr:uid="{00000000-0005-0000-0000-0000E00C0000}"/>
    <cellStyle name="Normal 10 8 3 2" xfId="2230" xr:uid="{00000000-0005-0000-0000-0000E10C0000}"/>
    <cellStyle name="Normal 10 8 3 2 2" xfId="5652" xr:uid="{00000000-0005-0000-0000-0000E20C0000}"/>
    <cellStyle name="Normal 10 8 3 3" xfId="5651" xr:uid="{00000000-0005-0000-0000-0000E30C0000}"/>
    <cellStyle name="Normal 10 8 4" xfId="2231" xr:uid="{00000000-0005-0000-0000-0000E40C0000}"/>
    <cellStyle name="Normal 10 8 4 2" xfId="5653" xr:uid="{00000000-0005-0000-0000-0000E50C0000}"/>
    <cellStyle name="Normal 10 8 5" xfId="5646" xr:uid="{00000000-0005-0000-0000-0000E60C0000}"/>
    <cellStyle name="Normal 10 9" xfId="2232" xr:uid="{00000000-0005-0000-0000-0000E70C0000}"/>
    <cellStyle name="Normal 10 9 2" xfId="2233" xr:uid="{00000000-0005-0000-0000-0000E80C0000}"/>
    <cellStyle name="Normal 10 9 2 2" xfId="2234" xr:uid="{00000000-0005-0000-0000-0000E90C0000}"/>
    <cellStyle name="Normal 10 9 2 2 2" xfId="5656" xr:uid="{00000000-0005-0000-0000-0000EA0C0000}"/>
    <cellStyle name="Normal 10 9 2 3" xfId="5655" xr:uid="{00000000-0005-0000-0000-0000EB0C0000}"/>
    <cellStyle name="Normal 10 9 3" xfId="2235" xr:uid="{00000000-0005-0000-0000-0000EC0C0000}"/>
    <cellStyle name="Normal 10 9 3 2" xfId="5657" xr:uid="{00000000-0005-0000-0000-0000ED0C0000}"/>
    <cellStyle name="Normal 10 9 4" xfId="5654" xr:uid="{00000000-0005-0000-0000-0000EE0C0000}"/>
    <cellStyle name="Normal 10_ARTURO SSMC110113xls" xfId="2236" xr:uid="{00000000-0005-0000-0000-0000EF0C0000}"/>
    <cellStyle name="Normal 100" xfId="2237" xr:uid="{00000000-0005-0000-0000-0000F00C0000}"/>
    <cellStyle name="Normal 101" xfId="2238" xr:uid="{00000000-0005-0000-0000-0000F10C0000}"/>
    <cellStyle name="Normal 102" xfId="2239" xr:uid="{00000000-0005-0000-0000-0000F20C0000}"/>
    <cellStyle name="Normal 103" xfId="2240" xr:uid="{00000000-0005-0000-0000-0000F30C0000}"/>
    <cellStyle name="Normal 104" xfId="2241" xr:uid="{00000000-0005-0000-0000-0000F40C0000}"/>
    <cellStyle name="Normal 105" xfId="2242" xr:uid="{00000000-0005-0000-0000-0000F50C0000}"/>
    <cellStyle name="Normal 106" xfId="2243" xr:uid="{00000000-0005-0000-0000-0000F60C0000}"/>
    <cellStyle name="Normal 107" xfId="2244" xr:uid="{00000000-0005-0000-0000-0000F70C0000}"/>
    <cellStyle name="Normal 108" xfId="2245" xr:uid="{00000000-0005-0000-0000-0000F80C0000}"/>
    <cellStyle name="Normal 109" xfId="2246" xr:uid="{00000000-0005-0000-0000-0000F90C0000}"/>
    <cellStyle name="Normal 11" xfId="216" xr:uid="{00000000-0005-0000-0000-0000FA0C0000}"/>
    <cellStyle name="Normal 11 2" xfId="288" xr:uid="{00000000-0005-0000-0000-0000FB0C0000}"/>
    <cellStyle name="Normal 11 2 2" xfId="311" xr:uid="{00000000-0005-0000-0000-0000FC0C0000}"/>
    <cellStyle name="Normal 11 2 2 2" xfId="718" xr:uid="{00000000-0005-0000-0000-0000FD0C0000}"/>
    <cellStyle name="Normal 11 2 2 2 2" xfId="2247" xr:uid="{00000000-0005-0000-0000-0000FE0C0000}"/>
    <cellStyle name="Normal 11 2 2 2 2 2" xfId="5661" xr:uid="{00000000-0005-0000-0000-0000FF0C0000}"/>
    <cellStyle name="Normal 11 2 2 2 3" xfId="4576" xr:uid="{00000000-0005-0000-0000-0000000D0000}"/>
    <cellStyle name="Normal 11 2 2 3" xfId="2248" xr:uid="{00000000-0005-0000-0000-0000010D0000}"/>
    <cellStyle name="Normal 11 2 2 3 2" xfId="5662" xr:uid="{00000000-0005-0000-0000-0000020D0000}"/>
    <cellStyle name="Normal 11 2 2 4" xfId="4357" xr:uid="{00000000-0005-0000-0000-0000030D0000}"/>
    <cellStyle name="Normal 11 2 3" xfId="695" xr:uid="{00000000-0005-0000-0000-0000040D0000}"/>
    <cellStyle name="Normal 11 2 3 2" xfId="2249" xr:uid="{00000000-0005-0000-0000-0000050D0000}"/>
    <cellStyle name="Normal 11 2 3 2 2" xfId="5663" xr:uid="{00000000-0005-0000-0000-0000060D0000}"/>
    <cellStyle name="Normal 11 2 3 3" xfId="4553" xr:uid="{00000000-0005-0000-0000-0000070D0000}"/>
    <cellStyle name="Normal 11 2 4" xfId="2250" xr:uid="{00000000-0005-0000-0000-0000080D0000}"/>
    <cellStyle name="Normal 11 2 4 2" xfId="5664" xr:uid="{00000000-0005-0000-0000-0000090D0000}"/>
    <cellStyle name="Normal 11 2 5" xfId="4334" xr:uid="{00000000-0005-0000-0000-00000A0D0000}"/>
    <cellStyle name="Normal 11 3" xfId="310" xr:uid="{00000000-0005-0000-0000-00000B0D0000}"/>
    <cellStyle name="Normal 11 3 2" xfId="717" xr:uid="{00000000-0005-0000-0000-00000C0D0000}"/>
    <cellStyle name="Normal 11 3 2 2" xfId="4575" xr:uid="{00000000-0005-0000-0000-00000D0D0000}"/>
    <cellStyle name="Normal 11 3 3" xfId="4356" xr:uid="{00000000-0005-0000-0000-00000E0D0000}"/>
    <cellStyle name="Normal 11 4" xfId="367" xr:uid="{00000000-0005-0000-0000-00000F0D0000}"/>
    <cellStyle name="Normal 11 5" xfId="665" xr:uid="{00000000-0005-0000-0000-0000100D0000}"/>
    <cellStyle name="Normal 11 5 2" xfId="4523" xr:uid="{00000000-0005-0000-0000-0000110D0000}"/>
    <cellStyle name="Normal 11 6" xfId="3936" xr:uid="{00000000-0005-0000-0000-0000120D0000}"/>
    <cellStyle name="Normal 11 7" xfId="4295" xr:uid="{00000000-0005-0000-0000-0000130D0000}"/>
    <cellStyle name="Normal 11_Evolución de becas SEP-UAM-PRONABES" xfId="2251" xr:uid="{00000000-0005-0000-0000-0000140D0000}"/>
    <cellStyle name="Normal 110" xfId="2252" xr:uid="{00000000-0005-0000-0000-0000150D0000}"/>
    <cellStyle name="Normal 111" xfId="2253" xr:uid="{00000000-0005-0000-0000-0000160D0000}"/>
    <cellStyle name="Normal 112" xfId="2254" xr:uid="{00000000-0005-0000-0000-0000170D0000}"/>
    <cellStyle name="Normal 113" xfId="2255" xr:uid="{00000000-0005-0000-0000-0000180D0000}"/>
    <cellStyle name="Normal 114" xfId="2256" xr:uid="{00000000-0005-0000-0000-0000190D0000}"/>
    <cellStyle name="Normal 115" xfId="2257" xr:uid="{00000000-0005-0000-0000-00001A0D0000}"/>
    <cellStyle name="Normal 116" xfId="2258" xr:uid="{00000000-0005-0000-0000-00001B0D0000}"/>
    <cellStyle name="Normal 116 2" xfId="5665" xr:uid="{00000000-0005-0000-0000-00001C0D0000}"/>
    <cellStyle name="Normal 117" xfId="2259" xr:uid="{00000000-0005-0000-0000-00001D0D0000}"/>
    <cellStyle name="Normal 117 2" xfId="5666" xr:uid="{00000000-0005-0000-0000-00001E0D0000}"/>
    <cellStyle name="Normal 118" xfId="2260" xr:uid="{00000000-0005-0000-0000-00001F0D0000}"/>
    <cellStyle name="Normal 118 2" xfId="5667" xr:uid="{00000000-0005-0000-0000-0000200D0000}"/>
    <cellStyle name="Normal 119" xfId="2261" xr:uid="{00000000-0005-0000-0000-0000210D0000}"/>
    <cellStyle name="Normal 119 2" xfId="5668" xr:uid="{00000000-0005-0000-0000-0000220D0000}"/>
    <cellStyle name="Normal 12" xfId="219" xr:uid="{00000000-0005-0000-0000-0000230D0000}"/>
    <cellStyle name="Normal 12 2" xfId="291" xr:uid="{00000000-0005-0000-0000-0000240D0000}"/>
    <cellStyle name="Normal 12 2 2" xfId="313" xr:uid="{00000000-0005-0000-0000-0000250D0000}"/>
    <cellStyle name="Normal 12 2 2 2" xfId="720" xr:uid="{00000000-0005-0000-0000-0000260D0000}"/>
    <cellStyle name="Normal 12 2 2 2 2" xfId="4578" xr:uid="{00000000-0005-0000-0000-0000270D0000}"/>
    <cellStyle name="Normal 12 2 2 3" xfId="4359" xr:uid="{00000000-0005-0000-0000-0000280D0000}"/>
    <cellStyle name="Normal 12 2 3" xfId="698" xr:uid="{00000000-0005-0000-0000-0000290D0000}"/>
    <cellStyle name="Normal 12 2 3 2" xfId="4556" xr:uid="{00000000-0005-0000-0000-00002A0D0000}"/>
    <cellStyle name="Normal 12 2 4" xfId="4337" xr:uid="{00000000-0005-0000-0000-00002B0D0000}"/>
    <cellStyle name="Normal 12 3" xfId="312" xr:uid="{00000000-0005-0000-0000-00002C0D0000}"/>
    <cellStyle name="Normal 12 3 2" xfId="719" xr:uid="{00000000-0005-0000-0000-00002D0D0000}"/>
    <cellStyle name="Normal 12 3 2 2" xfId="4577" xr:uid="{00000000-0005-0000-0000-00002E0D0000}"/>
    <cellStyle name="Normal 12 3 3" xfId="4358" xr:uid="{00000000-0005-0000-0000-00002F0D0000}"/>
    <cellStyle name="Normal 12 4" xfId="368" xr:uid="{00000000-0005-0000-0000-0000300D0000}"/>
    <cellStyle name="Normal 12 5" xfId="668" xr:uid="{00000000-0005-0000-0000-0000310D0000}"/>
    <cellStyle name="Normal 12 5 2" xfId="4526" xr:uid="{00000000-0005-0000-0000-0000320D0000}"/>
    <cellStyle name="Normal 12 6" xfId="3937" xr:uid="{00000000-0005-0000-0000-0000330D0000}"/>
    <cellStyle name="Normal 12 7" xfId="4298" xr:uid="{00000000-0005-0000-0000-0000340D0000}"/>
    <cellStyle name="Normal 120" xfId="2262" xr:uid="{00000000-0005-0000-0000-0000350D0000}"/>
    <cellStyle name="Normal 120 2" xfId="5669" xr:uid="{00000000-0005-0000-0000-0000360D0000}"/>
    <cellStyle name="Normal 121" xfId="2263" xr:uid="{00000000-0005-0000-0000-0000370D0000}"/>
    <cellStyle name="Normal 122" xfId="2264" xr:uid="{00000000-0005-0000-0000-0000380D0000}"/>
    <cellStyle name="Normal 123" xfId="2265" xr:uid="{00000000-0005-0000-0000-0000390D0000}"/>
    <cellStyle name="Normal 124" xfId="2266" xr:uid="{00000000-0005-0000-0000-00003A0D0000}"/>
    <cellStyle name="Normal 124 2" xfId="5670" xr:uid="{00000000-0005-0000-0000-00003B0D0000}"/>
    <cellStyle name="Normal 125" xfId="2267" xr:uid="{00000000-0005-0000-0000-00003C0D0000}"/>
    <cellStyle name="Normal 126" xfId="3797" xr:uid="{00000000-0005-0000-0000-00003D0D0000}"/>
    <cellStyle name="Normal 127" xfId="3799" xr:uid="{00000000-0005-0000-0000-00003E0D0000}"/>
    <cellStyle name="Normal 127 2" xfId="4216" xr:uid="{00000000-0005-0000-0000-00003F0D0000}"/>
    <cellStyle name="Normal 127 3" xfId="4229" xr:uid="{00000000-0005-0000-0000-0000400D0000}"/>
    <cellStyle name="Normal 127 3 2" xfId="4231" xr:uid="{00000000-0005-0000-0000-0000410D0000}"/>
    <cellStyle name="Normal 127 3 2 2" xfId="7259" xr:uid="{00000000-0005-0000-0000-0000420D0000}"/>
    <cellStyle name="Normal 127 3 2 3" xfId="7262" xr:uid="{00000000-0005-0000-0000-0000430D0000}"/>
    <cellStyle name="Normal 127 3 2 4" xfId="7270" xr:uid="{00000000-0005-0000-0000-0000440D0000}"/>
    <cellStyle name="Normal 127 4" xfId="7236" xr:uid="{00000000-0005-0000-0000-0000450D0000}"/>
    <cellStyle name="Normal 127 5" xfId="7243" xr:uid="{00000000-0005-0000-0000-0000460D0000}"/>
    <cellStyle name="Normal 127 6" xfId="7248" xr:uid="{00000000-0005-0000-0000-0000470D0000}"/>
    <cellStyle name="Normal 127 7" xfId="7268" xr:uid="{00000000-0005-0000-0000-0000480D0000}"/>
    <cellStyle name="Normal 128" xfId="3800" xr:uid="{00000000-0005-0000-0000-0000490D0000}"/>
    <cellStyle name="Normal 128 2" xfId="7207" xr:uid="{00000000-0005-0000-0000-00004A0D0000}"/>
    <cellStyle name="Normal 129" xfId="3969" xr:uid="{00000000-0005-0000-0000-00004B0D0000}"/>
    <cellStyle name="Normal 129 2" xfId="7209" xr:uid="{00000000-0005-0000-0000-00004C0D0000}"/>
    <cellStyle name="Normal 13" xfId="222" xr:uid="{00000000-0005-0000-0000-00004D0D0000}"/>
    <cellStyle name="Normal 13 2" xfId="314" xr:uid="{00000000-0005-0000-0000-00004E0D0000}"/>
    <cellStyle name="Normal 13 2 2" xfId="405" xr:uid="{00000000-0005-0000-0000-00004F0D0000}"/>
    <cellStyle name="Normal 13 2 3" xfId="721" xr:uid="{00000000-0005-0000-0000-0000500D0000}"/>
    <cellStyle name="Normal 13 2 3 2" xfId="4579" xr:uid="{00000000-0005-0000-0000-0000510D0000}"/>
    <cellStyle name="Normal 13 2 4" xfId="3991" xr:uid="{00000000-0005-0000-0000-0000520D0000}"/>
    <cellStyle name="Normal 13 2 5" xfId="4360" xr:uid="{00000000-0005-0000-0000-0000530D0000}"/>
    <cellStyle name="Normal 13 3" xfId="369" xr:uid="{00000000-0005-0000-0000-0000540D0000}"/>
    <cellStyle name="Normal 13 4" xfId="670" xr:uid="{00000000-0005-0000-0000-0000550D0000}"/>
    <cellStyle name="Normal 13 4 2" xfId="4528" xr:uid="{00000000-0005-0000-0000-0000560D0000}"/>
    <cellStyle name="Normal 13 5" xfId="3938" xr:uid="{00000000-0005-0000-0000-0000570D0000}"/>
    <cellStyle name="Normal 13 6" xfId="4300" xr:uid="{00000000-0005-0000-0000-0000580D0000}"/>
    <cellStyle name="Normal 13_Evolución de becas SEP-UAM-PRONABES" xfId="2268" xr:uid="{00000000-0005-0000-0000-0000590D0000}"/>
    <cellStyle name="Normal 130" xfId="4209" xr:uid="{00000000-0005-0000-0000-00005A0D0000}"/>
    <cellStyle name="Normal 130 2" xfId="7208" xr:uid="{00000000-0005-0000-0000-00005B0D0000}"/>
    <cellStyle name="Normal 131" xfId="4210" xr:uid="{00000000-0005-0000-0000-00005C0D0000}"/>
    <cellStyle name="Normal 131 2" xfId="4215" xr:uid="{00000000-0005-0000-0000-00005D0D0000}"/>
    <cellStyle name="Normal 131 3" xfId="4230" xr:uid="{00000000-0005-0000-0000-00005E0D0000}"/>
    <cellStyle name="Normal 131 3 2" xfId="4232" xr:uid="{00000000-0005-0000-0000-00005F0D0000}"/>
    <cellStyle name="Normal 131 3 2 2" xfId="7258" xr:uid="{00000000-0005-0000-0000-0000600D0000}"/>
    <cellStyle name="Normal 131 3 2 3" xfId="7263" xr:uid="{00000000-0005-0000-0000-0000610D0000}"/>
    <cellStyle name="Normal 131 3 2 4" xfId="7271" xr:uid="{00000000-0005-0000-0000-0000620D0000}"/>
    <cellStyle name="Normal 131 4" xfId="7235" xr:uid="{00000000-0005-0000-0000-0000630D0000}"/>
    <cellStyle name="Normal 131 5" xfId="7242" xr:uid="{00000000-0005-0000-0000-0000640D0000}"/>
    <cellStyle name="Normal 131 6" xfId="7247" xr:uid="{00000000-0005-0000-0000-0000650D0000}"/>
    <cellStyle name="Normal 131 7" xfId="7267" xr:uid="{00000000-0005-0000-0000-0000660D0000}"/>
    <cellStyle name="Normal 132" xfId="4212" xr:uid="{00000000-0005-0000-0000-0000670D0000}"/>
    <cellStyle name="Normal 133" xfId="4213" xr:uid="{00000000-0005-0000-0000-0000680D0000}"/>
    <cellStyle name="Normal 133 2" xfId="7210" xr:uid="{00000000-0005-0000-0000-0000690D0000}"/>
    <cellStyle name="Normal 133 3" xfId="7211" xr:uid="{00000000-0005-0000-0000-00006A0D0000}"/>
    <cellStyle name="Normal 133 3 2" xfId="7217" xr:uid="{00000000-0005-0000-0000-00006B0D0000}"/>
    <cellStyle name="Normal 134" xfId="4214" xr:uid="{00000000-0005-0000-0000-00006C0D0000}"/>
    <cellStyle name="Normal 135" xfId="4217" xr:uid="{00000000-0005-0000-0000-00006D0D0000}"/>
    <cellStyle name="Normal 135 2" xfId="7213" xr:uid="{00000000-0005-0000-0000-00006E0D0000}"/>
    <cellStyle name="Normal 135 2 2" xfId="7219" xr:uid="{00000000-0005-0000-0000-00006F0D0000}"/>
    <cellStyle name="Normal 135 3" xfId="7215" xr:uid="{00000000-0005-0000-0000-0000700D0000}"/>
    <cellStyle name="Normal 135 4" xfId="7216" xr:uid="{00000000-0005-0000-0000-0000710D0000}"/>
    <cellStyle name="Normal 136" xfId="4218" xr:uid="{00000000-0005-0000-0000-0000720D0000}"/>
    <cellStyle name="Normal 136 2" xfId="7260" xr:uid="{00000000-0005-0000-0000-0000730D0000}"/>
    <cellStyle name="Normal 136 3" xfId="7264" xr:uid="{00000000-0005-0000-0000-0000740D0000}"/>
    <cellStyle name="Normal 136 4" xfId="7272" xr:uid="{00000000-0005-0000-0000-0000750D0000}"/>
    <cellStyle name="Normal 137" xfId="4219" xr:uid="{00000000-0005-0000-0000-0000760D0000}"/>
    <cellStyle name="Normal 137 2" xfId="7212" xr:uid="{00000000-0005-0000-0000-0000770D0000}"/>
    <cellStyle name="Normal 137 2 2" xfId="7218" xr:uid="{00000000-0005-0000-0000-0000780D0000}"/>
    <cellStyle name="Normal 138" xfId="4220" xr:uid="{00000000-0005-0000-0000-0000790D0000}"/>
    <cellStyle name="Normal 138 2" xfId="7214" xr:uid="{00000000-0005-0000-0000-00007A0D0000}"/>
    <cellStyle name="Normal 139" xfId="4221" xr:uid="{00000000-0005-0000-0000-00007B0D0000}"/>
    <cellStyle name="Normal 14" xfId="293" xr:uid="{00000000-0005-0000-0000-00007C0D0000}"/>
    <cellStyle name="Normal 14 2" xfId="315" xr:uid="{00000000-0005-0000-0000-00007D0D0000}"/>
    <cellStyle name="Normal 14 2 2" xfId="412" xr:uid="{00000000-0005-0000-0000-00007E0D0000}"/>
    <cellStyle name="Normal 14 2 3" xfId="722" xr:uid="{00000000-0005-0000-0000-00007F0D0000}"/>
    <cellStyle name="Normal 14 2 3 2" xfId="4580" xr:uid="{00000000-0005-0000-0000-0000800D0000}"/>
    <cellStyle name="Normal 14 2 4" xfId="3998" xr:uid="{00000000-0005-0000-0000-0000810D0000}"/>
    <cellStyle name="Normal 14 2 5" xfId="4361" xr:uid="{00000000-0005-0000-0000-0000820D0000}"/>
    <cellStyle name="Normal 14 3" xfId="403" xr:uid="{00000000-0005-0000-0000-0000830D0000}"/>
    <cellStyle name="Normal 14 4" xfId="444" xr:uid="{00000000-0005-0000-0000-0000840D0000}"/>
    <cellStyle name="Normal 14 4 2" xfId="450" xr:uid="{00000000-0005-0000-0000-0000850D0000}"/>
    <cellStyle name="Normal 14 4 2 2" xfId="782" xr:uid="{00000000-0005-0000-0000-0000860D0000}"/>
    <cellStyle name="Normal 14 4 2 2 2" xfId="4640" xr:uid="{00000000-0005-0000-0000-0000870D0000}"/>
    <cellStyle name="Normal 14 4 2 3" xfId="4441" xr:uid="{00000000-0005-0000-0000-0000880D0000}"/>
    <cellStyle name="Normal 14 4 3" xfId="776" xr:uid="{00000000-0005-0000-0000-0000890D0000}"/>
    <cellStyle name="Normal 14 4 3 2" xfId="4634" xr:uid="{00000000-0005-0000-0000-00008A0D0000}"/>
    <cellStyle name="Normal 14 4 4" xfId="4435" xr:uid="{00000000-0005-0000-0000-00008B0D0000}"/>
    <cellStyle name="Normal 14 5" xfId="700" xr:uid="{00000000-0005-0000-0000-00008C0D0000}"/>
    <cellStyle name="Normal 14 5 2" xfId="4558" xr:uid="{00000000-0005-0000-0000-00008D0D0000}"/>
    <cellStyle name="Normal 14 6" xfId="2269" xr:uid="{00000000-0005-0000-0000-00008E0D0000}"/>
    <cellStyle name="Normal 14 6 2" xfId="5671" xr:uid="{00000000-0005-0000-0000-00008F0D0000}"/>
    <cellStyle name="Normal 14 7" xfId="3990" xr:uid="{00000000-0005-0000-0000-0000900D0000}"/>
    <cellStyle name="Normal 14 8" xfId="4339" xr:uid="{00000000-0005-0000-0000-0000910D0000}"/>
    <cellStyle name="Normal 140" xfId="4223" xr:uid="{00000000-0005-0000-0000-0000920D0000}"/>
    <cellStyle name="Normal 141" xfId="4227" xr:uid="{00000000-0005-0000-0000-0000930D0000}"/>
    <cellStyle name="Normal 141 2" xfId="7238" xr:uid="{00000000-0005-0000-0000-0000940D0000}"/>
    <cellStyle name="Normal 141 2 2" xfId="7245" xr:uid="{00000000-0005-0000-0000-0000950D0000}"/>
    <cellStyle name="Normal 141 2 3" xfId="7250" xr:uid="{00000000-0005-0000-0000-0000960D0000}"/>
    <cellStyle name="Normal 141 3" xfId="7232" xr:uid="{00000000-0005-0000-0000-0000970D0000}"/>
    <cellStyle name="Normal 141 4" xfId="7241" xr:uid="{00000000-0005-0000-0000-0000980D0000}"/>
    <cellStyle name="Normal 141 5" xfId="7246" xr:uid="{00000000-0005-0000-0000-0000990D0000}"/>
    <cellStyle name="Normal 141 6" xfId="7266" xr:uid="{00000000-0005-0000-0000-00009A0D0000}"/>
    <cellStyle name="Normal 142" xfId="4228" xr:uid="{00000000-0005-0000-0000-00009B0D0000}"/>
    <cellStyle name="Normal 142 2" xfId="7237" xr:uid="{00000000-0005-0000-0000-00009C0D0000}"/>
    <cellStyle name="Normal 142 2 2" xfId="7261" xr:uid="{00000000-0005-0000-0000-00009D0D0000}"/>
    <cellStyle name="Normal 142 2 3" xfId="7265" xr:uid="{00000000-0005-0000-0000-00009E0D0000}"/>
    <cellStyle name="Normal 142 2 4" xfId="7273" xr:uid="{00000000-0005-0000-0000-00009F0D0000}"/>
    <cellStyle name="Normal 142 3" xfId="7244" xr:uid="{00000000-0005-0000-0000-0000A00D0000}"/>
    <cellStyle name="Normal 142 4" xfId="7249" xr:uid="{00000000-0005-0000-0000-0000A10D0000}"/>
    <cellStyle name="Normal 142 5" xfId="7269" xr:uid="{00000000-0005-0000-0000-0000A20D0000}"/>
    <cellStyle name="Normal 143" xfId="4233" xr:uid="{00000000-0005-0000-0000-0000A30D0000}"/>
    <cellStyle name="Normal 144" xfId="6450" xr:uid="{00000000-0005-0000-0000-0000A40D0000}"/>
    <cellStyle name="Normal 145" xfId="5516" xr:uid="{00000000-0005-0000-0000-0000A50D0000}"/>
    <cellStyle name="Normal 146" xfId="7220" xr:uid="{00000000-0005-0000-0000-0000A60D0000}"/>
    <cellStyle name="Normal 147" xfId="7221" xr:uid="{00000000-0005-0000-0000-0000A70D0000}"/>
    <cellStyle name="Normal 148" xfId="7223" xr:uid="{00000000-0005-0000-0000-0000A80D0000}"/>
    <cellStyle name="Normal 149" xfId="7226" xr:uid="{00000000-0005-0000-0000-0000A90D0000}"/>
    <cellStyle name="Normal 15" xfId="413" xr:uid="{00000000-0005-0000-0000-0000AA0D0000}"/>
    <cellStyle name="Normal 15 2" xfId="451" xr:uid="{00000000-0005-0000-0000-0000AB0D0000}"/>
    <cellStyle name="Normal 15 2 2" xfId="783" xr:uid="{00000000-0005-0000-0000-0000AC0D0000}"/>
    <cellStyle name="Normal 15 2 2 2" xfId="2270" xr:uid="{00000000-0005-0000-0000-0000AD0D0000}"/>
    <cellStyle name="Normal 15 2 2 2 2" xfId="2271" xr:uid="{00000000-0005-0000-0000-0000AE0D0000}"/>
    <cellStyle name="Normal 15 2 2 2 2 2" xfId="2272" xr:uid="{00000000-0005-0000-0000-0000AF0D0000}"/>
    <cellStyle name="Normal 15 2 2 2 2 2 2" xfId="5674" xr:uid="{00000000-0005-0000-0000-0000B00D0000}"/>
    <cellStyle name="Normal 15 2 2 2 2 3" xfId="5673" xr:uid="{00000000-0005-0000-0000-0000B10D0000}"/>
    <cellStyle name="Normal 15 2 2 2 3" xfId="2273" xr:uid="{00000000-0005-0000-0000-0000B20D0000}"/>
    <cellStyle name="Normal 15 2 2 2 3 2" xfId="5675" xr:uid="{00000000-0005-0000-0000-0000B30D0000}"/>
    <cellStyle name="Normal 15 2 2 2 4" xfId="5672" xr:uid="{00000000-0005-0000-0000-0000B40D0000}"/>
    <cellStyle name="Normal 15 2 2 3" xfId="2274" xr:uid="{00000000-0005-0000-0000-0000B50D0000}"/>
    <cellStyle name="Normal 15 2 2 3 2" xfId="2275" xr:uid="{00000000-0005-0000-0000-0000B60D0000}"/>
    <cellStyle name="Normal 15 2 2 3 2 2" xfId="2276" xr:uid="{00000000-0005-0000-0000-0000B70D0000}"/>
    <cellStyle name="Normal 15 2 2 3 2 2 2" xfId="2277" xr:uid="{00000000-0005-0000-0000-0000B80D0000}"/>
    <cellStyle name="Normal 15 2 2 3 2 2 2 2" xfId="5679" xr:uid="{00000000-0005-0000-0000-0000B90D0000}"/>
    <cellStyle name="Normal 15 2 2 3 2 2 3" xfId="5678" xr:uid="{00000000-0005-0000-0000-0000BA0D0000}"/>
    <cellStyle name="Normal 15 2 2 3 2 3" xfId="2278" xr:uid="{00000000-0005-0000-0000-0000BB0D0000}"/>
    <cellStyle name="Normal 15 2 2 3 2 3 2" xfId="5680" xr:uid="{00000000-0005-0000-0000-0000BC0D0000}"/>
    <cellStyle name="Normal 15 2 2 3 2 4" xfId="5677" xr:uid="{00000000-0005-0000-0000-0000BD0D0000}"/>
    <cellStyle name="Normal 15 2 2 3 3" xfId="2279" xr:uid="{00000000-0005-0000-0000-0000BE0D0000}"/>
    <cellStyle name="Normal 15 2 2 3 3 2" xfId="2280" xr:uid="{00000000-0005-0000-0000-0000BF0D0000}"/>
    <cellStyle name="Normal 15 2 2 3 3 2 2" xfId="5682" xr:uid="{00000000-0005-0000-0000-0000C00D0000}"/>
    <cellStyle name="Normal 15 2 2 3 3 3" xfId="5681" xr:uid="{00000000-0005-0000-0000-0000C10D0000}"/>
    <cellStyle name="Normal 15 2 2 3 4" xfId="2281" xr:uid="{00000000-0005-0000-0000-0000C20D0000}"/>
    <cellStyle name="Normal 15 2 2 3 4 2" xfId="5683" xr:uid="{00000000-0005-0000-0000-0000C30D0000}"/>
    <cellStyle name="Normal 15 2 2 3 5" xfId="5676" xr:uid="{00000000-0005-0000-0000-0000C40D0000}"/>
    <cellStyle name="Normal 15 2 2 4" xfId="2282" xr:uid="{00000000-0005-0000-0000-0000C50D0000}"/>
    <cellStyle name="Normal 15 2 2 4 2" xfId="2283" xr:uid="{00000000-0005-0000-0000-0000C60D0000}"/>
    <cellStyle name="Normal 15 2 2 4 2 2" xfId="2284" xr:uid="{00000000-0005-0000-0000-0000C70D0000}"/>
    <cellStyle name="Normal 15 2 2 4 2 2 2" xfId="5686" xr:uid="{00000000-0005-0000-0000-0000C80D0000}"/>
    <cellStyle name="Normal 15 2 2 4 2 3" xfId="5685" xr:uid="{00000000-0005-0000-0000-0000C90D0000}"/>
    <cellStyle name="Normal 15 2 2 4 3" xfId="2285" xr:uid="{00000000-0005-0000-0000-0000CA0D0000}"/>
    <cellStyle name="Normal 15 2 2 4 3 2" xfId="5687" xr:uid="{00000000-0005-0000-0000-0000CB0D0000}"/>
    <cellStyle name="Normal 15 2 2 4 4" xfId="5684" xr:uid="{00000000-0005-0000-0000-0000CC0D0000}"/>
    <cellStyle name="Normal 15 2 2 5" xfId="2286" xr:uid="{00000000-0005-0000-0000-0000CD0D0000}"/>
    <cellStyle name="Normal 15 2 2 5 2" xfId="2287" xr:uid="{00000000-0005-0000-0000-0000CE0D0000}"/>
    <cellStyle name="Normal 15 2 2 5 2 2" xfId="5689" xr:uid="{00000000-0005-0000-0000-0000CF0D0000}"/>
    <cellStyle name="Normal 15 2 2 5 3" xfId="5688" xr:uid="{00000000-0005-0000-0000-0000D00D0000}"/>
    <cellStyle name="Normal 15 2 2 6" xfId="2288" xr:uid="{00000000-0005-0000-0000-0000D10D0000}"/>
    <cellStyle name="Normal 15 2 2 6 2" xfId="5690" xr:uid="{00000000-0005-0000-0000-0000D20D0000}"/>
    <cellStyle name="Normal 15 2 2 7" xfId="4641" xr:uid="{00000000-0005-0000-0000-0000D30D0000}"/>
    <cellStyle name="Normal 15 2 3" xfId="2289" xr:uid="{00000000-0005-0000-0000-0000D40D0000}"/>
    <cellStyle name="Normal 15 2 3 2" xfId="2290" xr:uid="{00000000-0005-0000-0000-0000D50D0000}"/>
    <cellStyle name="Normal 15 2 3 2 2" xfId="2291" xr:uid="{00000000-0005-0000-0000-0000D60D0000}"/>
    <cellStyle name="Normal 15 2 3 2 2 2" xfId="2292" xr:uid="{00000000-0005-0000-0000-0000D70D0000}"/>
    <cellStyle name="Normal 15 2 3 2 2 2 2" xfId="2293" xr:uid="{00000000-0005-0000-0000-0000D80D0000}"/>
    <cellStyle name="Normal 15 2 3 2 2 2 2 2" xfId="2294" xr:uid="{00000000-0005-0000-0000-0000D90D0000}"/>
    <cellStyle name="Normal 15 2 3 2 2 2 2 2 2" xfId="5696" xr:uid="{00000000-0005-0000-0000-0000DA0D0000}"/>
    <cellStyle name="Normal 15 2 3 2 2 2 2 3" xfId="5695" xr:uid="{00000000-0005-0000-0000-0000DB0D0000}"/>
    <cellStyle name="Normal 15 2 3 2 2 2 3" xfId="2295" xr:uid="{00000000-0005-0000-0000-0000DC0D0000}"/>
    <cellStyle name="Normal 15 2 3 2 2 2 3 2" xfId="5697" xr:uid="{00000000-0005-0000-0000-0000DD0D0000}"/>
    <cellStyle name="Normal 15 2 3 2 2 2 4" xfId="5694" xr:uid="{00000000-0005-0000-0000-0000DE0D0000}"/>
    <cellStyle name="Normal 15 2 3 2 2 3" xfId="2296" xr:uid="{00000000-0005-0000-0000-0000DF0D0000}"/>
    <cellStyle name="Normal 15 2 3 2 2 3 2" xfId="2297" xr:uid="{00000000-0005-0000-0000-0000E00D0000}"/>
    <cellStyle name="Normal 15 2 3 2 2 3 2 2" xfId="2298" xr:uid="{00000000-0005-0000-0000-0000E10D0000}"/>
    <cellStyle name="Normal 15 2 3 2 2 3 2 2 2" xfId="5700" xr:uid="{00000000-0005-0000-0000-0000E20D0000}"/>
    <cellStyle name="Normal 15 2 3 2 2 3 2 3" xfId="5699" xr:uid="{00000000-0005-0000-0000-0000E30D0000}"/>
    <cellStyle name="Normal 15 2 3 2 2 3 3" xfId="2299" xr:uid="{00000000-0005-0000-0000-0000E40D0000}"/>
    <cellStyle name="Normal 15 2 3 2 2 3 3 2" xfId="5701" xr:uid="{00000000-0005-0000-0000-0000E50D0000}"/>
    <cellStyle name="Normal 15 2 3 2 2 3 4" xfId="5698" xr:uid="{00000000-0005-0000-0000-0000E60D0000}"/>
    <cellStyle name="Normal 15 2 3 2 2 4" xfId="2300" xr:uid="{00000000-0005-0000-0000-0000E70D0000}"/>
    <cellStyle name="Normal 15 2 3 2 2 4 2" xfId="2301" xr:uid="{00000000-0005-0000-0000-0000E80D0000}"/>
    <cellStyle name="Normal 15 2 3 2 2 4 2 2" xfId="2302" xr:uid="{00000000-0005-0000-0000-0000E90D0000}"/>
    <cellStyle name="Normal 15 2 3 2 2 4 2 2 2" xfId="5704" xr:uid="{00000000-0005-0000-0000-0000EA0D0000}"/>
    <cellStyle name="Normal 15 2 3 2 2 4 2 3" xfId="5703" xr:uid="{00000000-0005-0000-0000-0000EB0D0000}"/>
    <cellStyle name="Normal 15 2 3 2 2 4 3" xfId="2303" xr:uid="{00000000-0005-0000-0000-0000EC0D0000}"/>
    <cellStyle name="Normal 15 2 3 2 2 4 3 2" xfId="5705" xr:uid="{00000000-0005-0000-0000-0000ED0D0000}"/>
    <cellStyle name="Normal 15 2 3 2 2 4 4" xfId="5702" xr:uid="{00000000-0005-0000-0000-0000EE0D0000}"/>
    <cellStyle name="Normal 15 2 3 2 2 5" xfId="2304" xr:uid="{00000000-0005-0000-0000-0000EF0D0000}"/>
    <cellStyle name="Normal 15 2 3 2 2 5 2" xfId="2305" xr:uid="{00000000-0005-0000-0000-0000F00D0000}"/>
    <cellStyle name="Normal 15 2 3 2 2 5 2 2" xfId="5707" xr:uid="{00000000-0005-0000-0000-0000F10D0000}"/>
    <cellStyle name="Normal 15 2 3 2 2 5 3" xfId="5706" xr:uid="{00000000-0005-0000-0000-0000F20D0000}"/>
    <cellStyle name="Normal 15 2 3 2 2 6" xfId="2306" xr:uid="{00000000-0005-0000-0000-0000F30D0000}"/>
    <cellStyle name="Normal 15 2 3 2 2 6 2" xfId="5708" xr:uid="{00000000-0005-0000-0000-0000F40D0000}"/>
    <cellStyle name="Normal 15 2 3 2 2 7" xfId="5693" xr:uid="{00000000-0005-0000-0000-0000F50D0000}"/>
    <cellStyle name="Normal 15 2 3 2 3" xfId="2307" xr:uid="{00000000-0005-0000-0000-0000F60D0000}"/>
    <cellStyle name="Normal 15 2 3 2 3 2" xfId="2308" xr:uid="{00000000-0005-0000-0000-0000F70D0000}"/>
    <cellStyle name="Normal 15 2 3 2 3 2 2" xfId="5710" xr:uid="{00000000-0005-0000-0000-0000F80D0000}"/>
    <cellStyle name="Normal 15 2 3 2 3 3" xfId="5709" xr:uid="{00000000-0005-0000-0000-0000F90D0000}"/>
    <cellStyle name="Normal 15 2 3 2 4" xfId="2309" xr:uid="{00000000-0005-0000-0000-0000FA0D0000}"/>
    <cellStyle name="Normal 15 2 3 2 4 2" xfId="5711" xr:uid="{00000000-0005-0000-0000-0000FB0D0000}"/>
    <cellStyle name="Normal 15 2 3 2 5" xfId="5692" xr:uid="{00000000-0005-0000-0000-0000FC0D0000}"/>
    <cellStyle name="Normal 15 2 3 3" xfId="2310" xr:uid="{00000000-0005-0000-0000-0000FD0D0000}"/>
    <cellStyle name="Normal 15 2 3 3 2" xfId="2311" xr:uid="{00000000-0005-0000-0000-0000FE0D0000}"/>
    <cellStyle name="Normal 15 2 3 3 2 2" xfId="5713" xr:uid="{00000000-0005-0000-0000-0000FF0D0000}"/>
    <cellStyle name="Normal 15 2 3 3 3" xfId="5712" xr:uid="{00000000-0005-0000-0000-0000000E0000}"/>
    <cellStyle name="Normal 15 2 3 4" xfId="2312" xr:uid="{00000000-0005-0000-0000-0000010E0000}"/>
    <cellStyle name="Normal 15 2 3 4 2" xfId="5714" xr:uid="{00000000-0005-0000-0000-0000020E0000}"/>
    <cellStyle name="Normal 15 2 3 5" xfId="5691" xr:uid="{00000000-0005-0000-0000-0000030E0000}"/>
    <cellStyle name="Normal 15 2 4" xfId="2313" xr:uid="{00000000-0005-0000-0000-0000040E0000}"/>
    <cellStyle name="Normal 15 2 4 2" xfId="2314" xr:uid="{00000000-0005-0000-0000-0000050E0000}"/>
    <cellStyle name="Normal 15 2 4 2 2" xfId="5716" xr:uid="{00000000-0005-0000-0000-0000060E0000}"/>
    <cellStyle name="Normal 15 2 4 3" xfId="5715" xr:uid="{00000000-0005-0000-0000-0000070E0000}"/>
    <cellStyle name="Normal 15 2 5" xfId="2315" xr:uid="{00000000-0005-0000-0000-0000080E0000}"/>
    <cellStyle name="Normal 15 2 5 2" xfId="5717" xr:uid="{00000000-0005-0000-0000-0000090E0000}"/>
    <cellStyle name="Normal 15 2 6" xfId="4075" xr:uid="{00000000-0005-0000-0000-00000A0E0000}"/>
    <cellStyle name="Normal 15 2 7" xfId="4442" xr:uid="{00000000-0005-0000-0000-00000B0E0000}"/>
    <cellStyle name="Normal 15 3" xfId="2316" xr:uid="{00000000-0005-0000-0000-00000C0E0000}"/>
    <cellStyle name="Normal 15 3 2" xfId="5718" xr:uid="{00000000-0005-0000-0000-00000D0E0000}"/>
    <cellStyle name="Normal 15 4" xfId="2317" xr:uid="{00000000-0005-0000-0000-00000E0E0000}"/>
    <cellStyle name="Normal 15 4 2" xfId="5719" xr:uid="{00000000-0005-0000-0000-00000F0E0000}"/>
    <cellStyle name="Normal 15 5" xfId="2318" xr:uid="{00000000-0005-0000-0000-0000100E0000}"/>
    <cellStyle name="Normal 15 5 2" xfId="5720" xr:uid="{00000000-0005-0000-0000-0000110E0000}"/>
    <cellStyle name="Normal 15 6" xfId="3999" xr:uid="{00000000-0005-0000-0000-0000120E0000}"/>
    <cellStyle name="Normal 15_Evolución de becas SEP-UAM-PRONABES" xfId="2319" xr:uid="{00000000-0005-0000-0000-0000130E0000}"/>
    <cellStyle name="Normal 150" xfId="7231" xr:uid="{00000000-0005-0000-0000-0000140E0000}"/>
    <cellStyle name="Normal 151" xfId="7234" xr:uid="{00000000-0005-0000-0000-0000150E0000}"/>
    <cellStyle name="Normal 152" xfId="7239" xr:uid="{00000000-0005-0000-0000-0000160E0000}"/>
    <cellStyle name="Normal 153" xfId="7233" xr:uid="{00000000-0005-0000-0000-0000170E0000}"/>
    <cellStyle name="Normal 154" xfId="7240" xr:uid="{00000000-0005-0000-0000-0000180E0000}"/>
    <cellStyle name="Normal 155" xfId="7251" xr:uid="{00000000-0005-0000-0000-0000190E0000}"/>
    <cellStyle name="Normal 156" xfId="7252" xr:uid="{00000000-0005-0000-0000-00001A0E0000}"/>
    <cellStyle name="Normal 157" xfId="7256" xr:uid="{00000000-0005-0000-0000-00001B0E0000}"/>
    <cellStyle name="Normal 158" xfId="7275" xr:uid="{00000000-0005-0000-0000-00001C0E0000}"/>
    <cellStyle name="Normal 159" xfId="7277" xr:uid="{00000000-0005-0000-0000-00001D0E0000}"/>
    <cellStyle name="Normal 16" xfId="414" xr:uid="{00000000-0005-0000-0000-00001E0E0000}"/>
    <cellStyle name="Normal 16 2" xfId="445" xr:uid="{00000000-0005-0000-0000-00001F0E0000}"/>
    <cellStyle name="Normal 16 2 2" xfId="777" xr:uid="{00000000-0005-0000-0000-0000200E0000}"/>
    <cellStyle name="Normal 16 2 2 2" xfId="4635" xr:uid="{00000000-0005-0000-0000-0000210E0000}"/>
    <cellStyle name="Normal 16 2 3" xfId="4076" xr:uid="{00000000-0005-0000-0000-0000220E0000}"/>
    <cellStyle name="Normal 16 2 4" xfId="4436" xr:uid="{00000000-0005-0000-0000-0000230E0000}"/>
    <cellStyle name="Normal 16 3" xfId="4000" xr:uid="{00000000-0005-0000-0000-0000240E0000}"/>
    <cellStyle name="Normal 16_Evolución de becas SEP-UAM-PRONABES" xfId="2320" xr:uid="{00000000-0005-0000-0000-0000250E0000}"/>
    <cellStyle name="Normal 160" xfId="7279" xr:uid="{7002C3B0-BCB4-4798-B6DC-EB6CDF5C82F3}"/>
    <cellStyle name="Normal 161" xfId="7281" xr:uid="{E108FC0F-C15C-4E35-AD96-CBCC852C915F}"/>
    <cellStyle name="Normal 162" xfId="7282" xr:uid="{C80E4623-5BE8-4A7D-A6EA-45C374C9AE5F}"/>
    <cellStyle name="Normal 17" xfId="343" xr:uid="{00000000-0005-0000-0000-0000260E0000}"/>
    <cellStyle name="Normal 17 2" xfId="750" xr:uid="{00000000-0005-0000-0000-0000270E0000}"/>
    <cellStyle name="Normal 17 2 2" xfId="4608" xr:uid="{00000000-0005-0000-0000-0000280E0000}"/>
    <cellStyle name="Normal 17 3" xfId="2321" xr:uid="{00000000-0005-0000-0000-0000290E0000}"/>
    <cellStyle name="Normal 17 4" xfId="4389" xr:uid="{00000000-0005-0000-0000-00002A0E0000}"/>
    <cellStyle name="Normal 17_Evolución de becas SEP-UAM-PRONABES" xfId="2322" xr:uid="{00000000-0005-0000-0000-00002B0E0000}"/>
    <cellStyle name="Normal 18" xfId="441" xr:uid="{00000000-0005-0000-0000-00002C0E0000}"/>
    <cellStyle name="Normal 18 2" xfId="773" xr:uid="{00000000-0005-0000-0000-00002D0E0000}"/>
    <cellStyle name="Normal 18 2 2" xfId="4631" xr:uid="{00000000-0005-0000-0000-00002E0E0000}"/>
    <cellStyle name="Normal 18 3" xfId="4432" xr:uid="{00000000-0005-0000-0000-00002F0E0000}"/>
    <cellStyle name="Normal 18_Evolución de becas SEP-UAM-PRONABES" xfId="2323" xr:uid="{00000000-0005-0000-0000-0000300E0000}"/>
    <cellStyle name="Normal 19" xfId="442" xr:uid="{00000000-0005-0000-0000-0000310E0000}"/>
    <cellStyle name="Normal 19 2" xfId="774" xr:uid="{00000000-0005-0000-0000-0000320E0000}"/>
    <cellStyle name="Normal 19 2 2" xfId="2324" xr:uid="{00000000-0005-0000-0000-0000330E0000}"/>
    <cellStyle name="Normal 19 2 2 2" xfId="5721" xr:uid="{00000000-0005-0000-0000-0000340E0000}"/>
    <cellStyle name="Normal 19 2 3" xfId="4632" xr:uid="{00000000-0005-0000-0000-0000350E0000}"/>
    <cellStyle name="Normal 19 3" xfId="2325" xr:uid="{00000000-0005-0000-0000-0000360E0000}"/>
    <cellStyle name="Normal 19 3 2" xfId="5722" xr:uid="{00000000-0005-0000-0000-0000370E0000}"/>
    <cellStyle name="Normal 19 4" xfId="2326" xr:uid="{00000000-0005-0000-0000-0000380E0000}"/>
    <cellStyle name="Normal 19 4 2" xfId="5723" xr:uid="{00000000-0005-0000-0000-0000390E0000}"/>
    <cellStyle name="Normal 19 5" xfId="4433" xr:uid="{00000000-0005-0000-0000-00003A0E0000}"/>
    <cellStyle name="Normal 19 7 3" xfId="7278" xr:uid="{2BBFE3DD-5C13-4A4F-8E3B-491F0CF6E317}"/>
    <cellStyle name="Normal 2" xfId="39" xr:uid="{00000000-0005-0000-0000-00003B0E0000}"/>
    <cellStyle name="Normal 2 2" xfId="59" xr:uid="{00000000-0005-0000-0000-00003C0E0000}"/>
    <cellStyle name="Normal 2 2 2" xfId="370" xr:uid="{00000000-0005-0000-0000-00003D0E0000}"/>
    <cellStyle name="Normal 2 2 2 2" xfId="3940" xr:uid="{00000000-0005-0000-0000-00003E0E0000}"/>
    <cellStyle name="Normal 2 2 3" xfId="2327" xr:uid="{00000000-0005-0000-0000-00003F0E0000}"/>
    <cellStyle name="Normal 2 2 4" xfId="3939" xr:uid="{00000000-0005-0000-0000-0000400E0000}"/>
    <cellStyle name="Normal 2 2_Evolución de becas SEP-UAM-PRONABES" xfId="2328" xr:uid="{00000000-0005-0000-0000-0000410E0000}"/>
    <cellStyle name="Normal 2 3" xfId="456" xr:uid="{00000000-0005-0000-0000-0000420E0000}"/>
    <cellStyle name="Normal 2 3 2" xfId="787" xr:uid="{00000000-0005-0000-0000-0000430E0000}"/>
    <cellStyle name="Normal 2 3 3" xfId="2329" xr:uid="{00000000-0005-0000-0000-0000440E0000}"/>
    <cellStyle name="Normal 2 3_Evolución de becas SEP-UAM-PRONABES" xfId="2330" xr:uid="{00000000-0005-0000-0000-0000450E0000}"/>
    <cellStyle name="Normal 2 4" xfId="2331" xr:uid="{00000000-0005-0000-0000-0000460E0000}"/>
    <cellStyle name="Normal 2 4 2" xfId="2332" xr:uid="{00000000-0005-0000-0000-0000470E0000}"/>
    <cellStyle name="Normal 2 4 2 2" xfId="2333" xr:uid="{00000000-0005-0000-0000-0000480E0000}"/>
    <cellStyle name="Normal 2 4 2 2 2" xfId="2334" xr:uid="{00000000-0005-0000-0000-0000490E0000}"/>
    <cellStyle name="Normal 2 4 2 2 2 2" xfId="5726" xr:uid="{00000000-0005-0000-0000-00004A0E0000}"/>
    <cellStyle name="Normal 2 4 2 2 3" xfId="5725" xr:uid="{00000000-0005-0000-0000-00004B0E0000}"/>
    <cellStyle name="Normal 2 4 2 3" xfId="2335" xr:uid="{00000000-0005-0000-0000-00004C0E0000}"/>
    <cellStyle name="Normal 2 4 2 3 2" xfId="5727" xr:uid="{00000000-0005-0000-0000-00004D0E0000}"/>
    <cellStyle name="Normal 2 4 2 4" xfId="5724" xr:uid="{00000000-0005-0000-0000-00004E0E0000}"/>
    <cellStyle name="Normal 2 4 3" xfId="2336" xr:uid="{00000000-0005-0000-0000-00004F0E0000}"/>
    <cellStyle name="Normal 2 4 3 2" xfId="2337" xr:uid="{00000000-0005-0000-0000-0000500E0000}"/>
    <cellStyle name="Normal 2 4 3 2 2" xfId="2338" xr:uid="{00000000-0005-0000-0000-0000510E0000}"/>
    <cellStyle name="Normal 2 4 3 2 2 2" xfId="5730" xr:uid="{00000000-0005-0000-0000-0000520E0000}"/>
    <cellStyle name="Normal 2 4 3 2 3" xfId="5729" xr:uid="{00000000-0005-0000-0000-0000530E0000}"/>
    <cellStyle name="Normal 2 4 3 3" xfId="2339" xr:uid="{00000000-0005-0000-0000-0000540E0000}"/>
    <cellStyle name="Normal 2 4 3 3 2" xfId="5731" xr:uid="{00000000-0005-0000-0000-0000550E0000}"/>
    <cellStyle name="Normal 2 4 3 4" xfId="5728" xr:uid="{00000000-0005-0000-0000-0000560E0000}"/>
    <cellStyle name="Normal 2 4 4" xfId="2340" xr:uid="{00000000-0005-0000-0000-0000570E0000}"/>
    <cellStyle name="Normal 2 4 4 2" xfId="2341" xr:uid="{00000000-0005-0000-0000-0000580E0000}"/>
    <cellStyle name="Normal 2 4 4 2 2" xfId="2342" xr:uid="{00000000-0005-0000-0000-0000590E0000}"/>
    <cellStyle name="Normal 2 4 4 2 2 2" xfId="5734" xr:uid="{00000000-0005-0000-0000-00005A0E0000}"/>
    <cellStyle name="Normal 2 4 4 2 3" xfId="5733" xr:uid="{00000000-0005-0000-0000-00005B0E0000}"/>
    <cellStyle name="Normal 2 4 4 3" xfId="2343" xr:uid="{00000000-0005-0000-0000-00005C0E0000}"/>
    <cellStyle name="Normal 2 4 4 3 2" xfId="5735" xr:uid="{00000000-0005-0000-0000-00005D0E0000}"/>
    <cellStyle name="Normal 2 4 4 4" xfId="5732" xr:uid="{00000000-0005-0000-0000-00005E0E0000}"/>
    <cellStyle name="Normal 2 4 5" xfId="2344" xr:uid="{00000000-0005-0000-0000-00005F0E0000}"/>
    <cellStyle name="Normal 2 4 5 2" xfId="2345" xr:uid="{00000000-0005-0000-0000-0000600E0000}"/>
    <cellStyle name="Normal 2 4 5 2 2" xfId="2346" xr:uid="{00000000-0005-0000-0000-0000610E0000}"/>
    <cellStyle name="Normal 2 4 5 2 2 2" xfId="2347" xr:uid="{00000000-0005-0000-0000-0000620E0000}"/>
    <cellStyle name="Normal 2 4 5 2 2 2 2" xfId="5739" xr:uid="{00000000-0005-0000-0000-0000630E0000}"/>
    <cellStyle name="Normal 2 4 5 2 2 3" xfId="5738" xr:uid="{00000000-0005-0000-0000-0000640E0000}"/>
    <cellStyle name="Normal 2 4 5 2 3" xfId="2348" xr:uid="{00000000-0005-0000-0000-0000650E0000}"/>
    <cellStyle name="Normal 2 4 5 2 3 2" xfId="5740" xr:uid="{00000000-0005-0000-0000-0000660E0000}"/>
    <cellStyle name="Normal 2 4 5 2 4" xfId="5737" xr:uid="{00000000-0005-0000-0000-0000670E0000}"/>
    <cellStyle name="Normal 2 4 5 3" xfId="2349" xr:uid="{00000000-0005-0000-0000-0000680E0000}"/>
    <cellStyle name="Normal 2 4 5 3 2" xfId="2350" xr:uid="{00000000-0005-0000-0000-0000690E0000}"/>
    <cellStyle name="Normal 2 4 5 3 2 2" xfId="5742" xr:uid="{00000000-0005-0000-0000-00006A0E0000}"/>
    <cellStyle name="Normal 2 4 5 3 3" xfId="5741" xr:uid="{00000000-0005-0000-0000-00006B0E0000}"/>
    <cellStyle name="Normal 2 4 5 4" xfId="2351" xr:uid="{00000000-0005-0000-0000-00006C0E0000}"/>
    <cellStyle name="Normal 2 4 5 4 2" xfId="5743" xr:uid="{00000000-0005-0000-0000-00006D0E0000}"/>
    <cellStyle name="Normal 2 4 5 5" xfId="2352" xr:uid="{00000000-0005-0000-0000-00006E0E0000}"/>
    <cellStyle name="Normal 2 4 5 5 2" xfId="5744" xr:uid="{00000000-0005-0000-0000-00006F0E0000}"/>
    <cellStyle name="Normal 2 4 5 6" xfId="5736" xr:uid="{00000000-0005-0000-0000-0000700E0000}"/>
    <cellStyle name="Normal 2 4 6" xfId="2353" xr:uid="{00000000-0005-0000-0000-0000710E0000}"/>
    <cellStyle name="Normal 2 4 6 2" xfId="2354" xr:uid="{00000000-0005-0000-0000-0000720E0000}"/>
    <cellStyle name="Normal 2 4 6 2 2" xfId="5746" xr:uid="{00000000-0005-0000-0000-0000730E0000}"/>
    <cellStyle name="Normal 2 4 6 3" xfId="5745" xr:uid="{00000000-0005-0000-0000-0000740E0000}"/>
    <cellStyle name="Normal 2 4 7" xfId="2355" xr:uid="{00000000-0005-0000-0000-0000750E0000}"/>
    <cellStyle name="Normal 2 4 7 2" xfId="5747" xr:uid="{00000000-0005-0000-0000-0000760E0000}"/>
    <cellStyle name="Normal 2 5" xfId="3804" xr:uid="{00000000-0005-0000-0000-0000770E0000}"/>
    <cellStyle name="Normal 2 6" xfId="7274" xr:uid="{00000000-0005-0000-0000-0000780E0000}"/>
    <cellStyle name="Normal 2_BASE_POSTULADOS_NOPOSTULADOS_G08_020211(2)" xfId="2356" xr:uid="{00000000-0005-0000-0000-0000790E0000}"/>
    <cellStyle name="Normal 20" xfId="452" xr:uid="{00000000-0005-0000-0000-00007A0E0000}"/>
    <cellStyle name="Normal 20 2" xfId="784" xr:uid="{00000000-0005-0000-0000-00007B0E0000}"/>
    <cellStyle name="Normal 20 2 2" xfId="4642" xr:uid="{00000000-0005-0000-0000-00007C0E0000}"/>
    <cellStyle name="Normal 20 3" xfId="4443" xr:uid="{00000000-0005-0000-0000-00007D0E0000}"/>
    <cellStyle name="Normal 21" xfId="453" xr:uid="{00000000-0005-0000-0000-00007E0E0000}"/>
    <cellStyle name="Normal 21 2" xfId="785" xr:uid="{00000000-0005-0000-0000-00007F0E0000}"/>
    <cellStyle name="Normal 21 2 2" xfId="4643" xr:uid="{00000000-0005-0000-0000-0000800E0000}"/>
    <cellStyle name="Normal 21 3" xfId="4444" xr:uid="{00000000-0005-0000-0000-0000810E0000}"/>
    <cellStyle name="Normal 22" xfId="455" xr:uid="{00000000-0005-0000-0000-0000820E0000}"/>
    <cellStyle name="Normal 22 2" xfId="786" xr:uid="{00000000-0005-0000-0000-0000830E0000}"/>
    <cellStyle name="Normal 22 2 2" xfId="4644" xr:uid="{00000000-0005-0000-0000-0000840E0000}"/>
    <cellStyle name="Normal 22 3" xfId="4445" xr:uid="{00000000-0005-0000-0000-0000850E0000}"/>
    <cellStyle name="Normal 23" xfId="457" xr:uid="{00000000-0005-0000-0000-0000860E0000}"/>
    <cellStyle name="Normal 23 2" xfId="788" xr:uid="{00000000-0005-0000-0000-0000870E0000}"/>
    <cellStyle name="Normal 23 2 2" xfId="2357" xr:uid="{00000000-0005-0000-0000-0000880E0000}"/>
    <cellStyle name="Normal 23 2 2 2" xfId="5748" xr:uid="{00000000-0005-0000-0000-0000890E0000}"/>
    <cellStyle name="Normal 23 2 3" xfId="4645" xr:uid="{00000000-0005-0000-0000-00008A0E0000}"/>
    <cellStyle name="Normal 23 3" xfId="2358" xr:uid="{00000000-0005-0000-0000-00008B0E0000}"/>
    <cellStyle name="Normal 23 3 2" xfId="5749" xr:uid="{00000000-0005-0000-0000-00008C0E0000}"/>
    <cellStyle name="Normal 23 4" xfId="4446" xr:uid="{00000000-0005-0000-0000-00008D0E0000}"/>
    <cellStyle name="Normal 23 5" xfId="7206" xr:uid="{00000000-0005-0000-0000-00008E0E0000}"/>
    <cellStyle name="Normal 24" xfId="620" xr:uid="{00000000-0005-0000-0000-00008F0E0000}"/>
    <cellStyle name="Normal 24 2" xfId="791" xr:uid="{00000000-0005-0000-0000-0000900E0000}"/>
    <cellStyle name="Normal 24 2 2" xfId="4648" xr:uid="{00000000-0005-0000-0000-0000910E0000}"/>
    <cellStyle name="Normal 24 3" xfId="4479" xr:uid="{00000000-0005-0000-0000-0000920E0000}"/>
    <cellStyle name="Normal 25" xfId="622" xr:uid="{00000000-0005-0000-0000-0000930E0000}"/>
    <cellStyle name="Normal 25 2" xfId="793" xr:uid="{00000000-0005-0000-0000-0000940E0000}"/>
    <cellStyle name="Normal 25 2 2" xfId="4650" xr:uid="{00000000-0005-0000-0000-0000950E0000}"/>
    <cellStyle name="Normal 25 3" xfId="4481" xr:uid="{00000000-0005-0000-0000-0000960E0000}"/>
    <cellStyle name="Normal 26" xfId="623" xr:uid="{00000000-0005-0000-0000-0000970E0000}"/>
    <cellStyle name="Normal 26 10" xfId="2359" xr:uid="{00000000-0005-0000-0000-0000980E0000}"/>
    <cellStyle name="Normal 26 10 2" xfId="5750" xr:uid="{00000000-0005-0000-0000-0000990E0000}"/>
    <cellStyle name="Normal 26 11" xfId="2360" xr:uid="{00000000-0005-0000-0000-00009A0E0000}"/>
    <cellStyle name="Normal 26 11 2" xfId="5751" xr:uid="{00000000-0005-0000-0000-00009B0E0000}"/>
    <cellStyle name="Normal 26 12" xfId="2361" xr:uid="{00000000-0005-0000-0000-00009C0E0000}"/>
    <cellStyle name="Normal 26 12 2" xfId="5752" xr:uid="{00000000-0005-0000-0000-00009D0E0000}"/>
    <cellStyle name="Normal 26 13" xfId="4482" xr:uid="{00000000-0005-0000-0000-00009E0E0000}"/>
    <cellStyle name="Normal 26 2" xfId="794" xr:uid="{00000000-0005-0000-0000-00009F0E0000}"/>
    <cellStyle name="Normal 26 2 2" xfId="2362" xr:uid="{00000000-0005-0000-0000-0000A00E0000}"/>
    <cellStyle name="Normal 26 2 2 2" xfId="2363" xr:uid="{00000000-0005-0000-0000-0000A10E0000}"/>
    <cellStyle name="Normal 26 2 2 2 2" xfId="2364" xr:uid="{00000000-0005-0000-0000-0000A20E0000}"/>
    <cellStyle name="Normal 26 2 2 2 2 2" xfId="2365" xr:uid="{00000000-0005-0000-0000-0000A30E0000}"/>
    <cellStyle name="Normal 26 2 2 2 2 2 2" xfId="5756" xr:uid="{00000000-0005-0000-0000-0000A40E0000}"/>
    <cellStyle name="Normal 26 2 2 2 2 3" xfId="5755" xr:uid="{00000000-0005-0000-0000-0000A50E0000}"/>
    <cellStyle name="Normal 26 2 2 2 3" xfId="2366" xr:uid="{00000000-0005-0000-0000-0000A60E0000}"/>
    <cellStyle name="Normal 26 2 2 2 3 2" xfId="5757" xr:uid="{00000000-0005-0000-0000-0000A70E0000}"/>
    <cellStyle name="Normal 26 2 2 2 4" xfId="5754" xr:uid="{00000000-0005-0000-0000-0000A80E0000}"/>
    <cellStyle name="Normal 26 2 2 3" xfId="2367" xr:uid="{00000000-0005-0000-0000-0000A90E0000}"/>
    <cellStyle name="Normal 26 2 2 3 2" xfId="2368" xr:uid="{00000000-0005-0000-0000-0000AA0E0000}"/>
    <cellStyle name="Normal 26 2 2 3 2 2" xfId="2369" xr:uid="{00000000-0005-0000-0000-0000AB0E0000}"/>
    <cellStyle name="Normal 26 2 2 3 2 2 2" xfId="5760" xr:uid="{00000000-0005-0000-0000-0000AC0E0000}"/>
    <cellStyle name="Normal 26 2 2 3 2 3" xfId="5759" xr:uid="{00000000-0005-0000-0000-0000AD0E0000}"/>
    <cellStyle name="Normal 26 2 2 3 3" xfId="2370" xr:uid="{00000000-0005-0000-0000-0000AE0E0000}"/>
    <cellStyle name="Normal 26 2 2 3 3 2" xfId="5761" xr:uid="{00000000-0005-0000-0000-0000AF0E0000}"/>
    <cellStyle name="Normal 26 2 2 3 4" xfId="5758" xr:uid="{00000000-0005-0000-0000-0000B00E0000}"/>
    <cellStyle name="Normal 26 2 2 4" xfId="2371" xr:uid="{00000000-0005-0000-0000-0000B10E0000}"/>
    <cellStyle name="Normal 26 2 2 4 2" xfId="2372" xr:uid="{00000000-0005-0000-0000-0000B20E0000}"/>
    <cellStyle name="Normal 26 2 2 4 2 2" xfId="2373" xr:uid="{00000000-0005-0000-0000-0000B30E0000}"/>
    <cellStyle name="Normal 26 2 2 4 2 2 2" xfId="5764" xr:uid="{00000000-0005-0000-0000-0000B40E0000}"/>
    <cellStyle name="Normal 26 2 2 4 2 3" xfId="5763" xr:uid="{00000000-0005-0000-0000-0000B50E0000}"/>
    <cellStyle name="Normal 26 2 2 4 3" xfId="2374" xr:uid="{00000000-0005-0000-0000-0000B60E0000}"/>
    <cellStyle name="Normal 26 2 2 4 3 2" xfId="5765" xr:uid="{00000000-0005-0000-0000-0000B70E0000}"/>
    <cellStyle name="Normal 26 2 2 4 4" xfId="5762" xr:uid="{00000000-0005-0000-0000-0000B80E0000}"/>
    <cellStyle name="Normal 26 2 2 5" xfId="2375" xr:uid="{00000000-0005-0000-0000-0000B90E0000}"/>
    <cellStyle name="Normal 26 2 2 5 2" xfId="2376" xr:uid="{00000000-0005-0000-0000-0000BA0E0000}"/>
    <cellStyle name="Normal 26 2 2 5 2 2" xfId="5767" xr:uid="{00000000-0005-0000-0000-0000BB0E0000}"/>
    <cellStyle name="Normal 26 2 2 5 3" xfId="5766" xr:uid="{00000000-0005-0000-0000-0000BC0E0000}"/>
    <cellStyle name="Normal 26 2 2 6" xfId="642" xr:uid="{00000000-0005-0000-0000-0000BD0E0000}"/>
    <cellStyle name="Normal 26 2 2 6 2" xfId="813" xr:uid="{00000000-0005-0000-0000-0000BE0E0000}"/>
    <cellStyle name="Normal 26 2 2 6 2 2" xfId="4670" xr:uid="{00000000-0005-0000-0000-0000BF0E0000}"/>
    <cellStyle name="Normal 26 2 2 6 3" xfId="4501" xr:uid="{00000000-0005-0000-0000-0000C00E0000}"/>
    <cellStyle name="Normal 26 2 2 7" xfId="5753" xr:uid="{00000000-0005-0000-0000-0000C10E0000}"/>
    <cellStyle name="Normal 26 2 3" xfId="2377" xr:uid="{00000000-0005-0000-0000-0000C20E0000}"/>
    <cellStyle name="Normal 26 2 3 2" xfId="2378" xr:uid="{00000000-0005-0000-0000-0000C30E0000}"/>
    <cellStyle name="Normal 26 2 3 2 2" xfId="5769" xr:uid="{00000000-0005-0000-0000-0000C40E0000}"/>
    <cellStyle name="Normal 26 2 3 3" xfId="5768" xr:uid="{00000000-0005-0000-0000-0000C50E0000}"/>
    <cellStyle name="Normal 26 2 4" xfId="2379" xr:uid="{00000000-0005-0000-0000-0000C60E0000}"/>
    <cellStyle name="Normal 26 2 4 2" xfId="5770" xr:uid="{00000000-0005-0000-0000-0000C70E0000}"/>
    <cellStyle name="Normal 26 2 5" xfId="4651" xr:uid="{00000000-0005-0000-0000-0000C80E0000}"/>
    <cellStyle name="Normal 26 3" xfId="2380" xr:uid="{00000000-0005-0000-0000-0000C90E0000}"/>
    <cellStyle name="Normal 26 3 2" xfId="2381" xr:uid="{00000000-0005-0000-0000-0000CA0E0000}"/>
    <cellStyle name="Normal 26 3 2 2" xfId="2382" xr:uid="{00000000-0005-0000-0000-0000CB0E0000}"/>
    <cellStyle name="Normal 26 3 2 2 2" xfId="5773" xr:uid="{00000000-0005-0000-0000-0000CC0E0000}"/>
    <cellStyle name="Normal 26 3 2 3" xfId="5772" xr:uid="{00000000-0005-0000-0000-0000CD0E0000}"/>
    <cellStyle name="Normal 26 3 3" xfId="2383" xr:uid="{00000000-0005-0000-0000-0000CE0E0000}"/>
    <cellStyle name="Normal 26 3 3 2" xfId="5774" xr:uid="{00000000-0005-0000-0000-0000CF0E0000}"/>
    <cellStyle name="Normal 26 3 4" xfId="5771" xr:uid="{00000000-0005-0000-0000-0000D00E0000}"/>
    <cellStyle name="Normal 26 4" xfId="2384" xr:uid="{00000000-0005-0000-0000-0000D10E0000}"/>
    <cellStyle name="Normal 26 4 2" xfId="2385" xr:uid="{00000000-0005-0000-0000-0000D20E0000}"/>
    <cellStyle name="Normal 26 4 2 2" xfId="2386" xr:uid="{00000000-0005-0000-0000-0000D30E0000}"/>
    <cellStyle name="Normal 26 4 2 2 2" xfId="5777" xr:uid="{00000000-0005-0000-0000-0000D40E0000}"/>
    <cellStyle name="Normal 26 4 2 3" xfId="5776" xr:uid="{00000000-0005-0000-0000-0000D50E0000}"/>
    <cellStyle name="Normal 26 4 3" xfId="2387" xr:uid="{00000000-0005-0000-0000-0000D60E0000}"/>
    <cellStyle name="Normal 26 4 3 2" xfId="5778" xr:uid="{00000000-0005-0000-0000-0000D70E0000}"/>
    <cellStyle name="Normal 26 4 4" xfId="5775" xr:uid="{00000000-0005-0000-0000-0000D80E0000}"/>
    <cellStyle name="Normal 26 5" xfId="2388" xr:uid="{00000000-0005-0000-0000-0000D90E0000}"/>
    <cellStyle name="Normal 26 5 2" xfId="2389" xr:uid="{00000000-0005-0000-0000-0000DA0E0000}"/>
    <cellStyle name="Normal 26 5 2 2" xfId="2390" xr:uid="{00000000-0005-0000-0000-0000DB0E0000}"/>
    <cellStyle name="Normal 26 5 2 2 2" xfId="5781" xr:uid="{00000000-0005-0000-0000-0000DC0E0000}"/>
    <cellStyle name="Normal 26 5 2 3" xfId="5780" xr:uid="{00000000-0005-0000-0000-0000DD0E0000}"/>
    <cellStyle name="Normal 26 5 3" xfId="2391" xr:uid="{00000000-0005-0000-0000-0000DE0E0000}"/>
    <cellStyle name="Normal 26 5 3 2" xfId="5782" xr:uid="{00000000-0005-0000-0000-0000DF0E0000}"/>
    <cellStyle name="Normal 26 5 4" xfId="5779" xr:uid="{00000000-0005-0000-0000-0000E00E0000}"/>
    <cellStyle name="Normal 26 6" xfId="2392" xr:uid="{00000000-0005-0000-0000-0000E10E0000}"/>
    <cellStyle name="Normal 26 6 2" xfId="2393" xr:uid="{00000000-0005-0000-0000-0000E20E0000}"/>
    <cellStyle name="Normal 26 6 2 2" xfId="2394" xr:uid="{00000000-0005-0000-0000-0000E30E0000}"/>
    <cellStyle name="Normal 26 6 2 2 2" xfId="5785" xr:uid="{00000000-0005-0000-0000-0000E40E0000}"/>
    <cellStyle name="Normal 26 6 2 3" xfId="5784" xr:uid="{00000000-0005-0000-0000-0000E50E0000}"/>
    <cellStyle name="Normal 26 6 3" xfId="2395" xr:uid="{00000000-0005-0000-0000-0000E60E0000}"/>
    <cellStyle name="Normal 26 6 3 2" xfId="5786" xr:uid="{00000000-0005-0000-0000-0000E70E0000}"/>
    <cellStyle name="Normal 26 6 4" xfId="5783" xr:uid="{00000000-0005-0000-0000-0000E80E0000}"/>
    <cellStyle name="Normal 26 7" xfId="2396" xr:uid="{00000000-0005-0000-0000-0000E90E0000}"/>
    <cellStyle name="Normal 26 7 2" xfId="2397" xr:uid="{00000000-0005-0000-0000-0000EA0E0000}"/>
    <cellStyle name="Normal 26 7 2 2" xfId="2398" xr:uid="{00000000-0005-0000-0000-0000EB0E0000}"/>
    <cellStyle name="Normal 26 7 2 2 2" xfId="2399" xr:uid="{00000000-0005-0000-0000-0000EC0E0000}"/>
    <cellStyle name="Normal 26 7 2 2 2 2" xfId="5790" xr:uid="{00000000-0005-0000-0000-0000ED0E0000}"/>
    <cellStyle name="Normal 26 7 2 2 3" xfId="5789" xr:uid="{00000000-0005-0000-0000-0000EE0E0000}"/>
    <cellStyle name="Normal 26 7 2 3" xfId="2400" xr:uid="{00000000-0005-0000-0000-0000EF0E0000}"/>
    <cellStyle name="Normal 26 7 2 3 2" xfId="5791" xr:uid="{00000000-0005-0000-0000-0000F00E0000}"/>
    <cellStyle name="Normal 26 7 2 4" xfId="5788" xr:uid="{00000000-0005-0000-0000-0000F10E0000}"/>
    <cellStyle name="Normal 26 7 3" xfId="2401" xr:uid="{00000000-0005-0000-0000-0000F20E0000}"/>
    <cellStyle name="Normal 26 7 3 2" xfId="2402" xr:uid="{00000000-0005-0000-0000-0000F30E0000}"/>
    <cellStyle name="Normal 26 7 3 2 2" xfId="5793" xr:uid="{00000000-0005-0000-0000-0000F40E0000}"/>
    <cellStyle name="Normal 26 7 3 3" xfId="5792" xr:uid="{00000000-0005-0000-0000-0000F50E0000}"/>
    <cellStyle name="Normal 26 7 4" xfId="2403" xr:uid="{00000000-0005-0000-0000-0000F60E0000}"/>
    <cellStyle name="Normal 26 7 4 2" xfId="5794" xr:uid="{00000000-0005-0000-0000-0000F70E0000}"/>
    <cellStyle name="Normal 26 7 5" xfId="5787" xr:uid="{00000000-0005-0000-0000-0000F80E0000}"/>
    <cellStyle name="Normal 26 8" xfId="2404" xr:uid="{00000000-0005-0000-0000-0000F90E0000}"/>
    <cellStyle name="Normal 26 8 2" xfId="2405" xr:uid="{00000000-0005-0000-0000-0000FA0E0000}"/>
    <cellStyle name="Normal 26 8 2 2" xfId="2406" xr:uid="{00000000-0005-0000-0000-0000FB0E0000}"/>
    <cellStyle name="Normal 26 8 2 2 2" xfId="5797" xr:uid="{00000000-0005-0000-0000-0000FC0E0000}"/>
    <cellStyle name="Normal 26 8 2 3" xfId="5796" xr:uid="{00000000-0005-0000-0000-0000FD0E0000}"/>
    <cellStyle name="Normal 26 8 3" xfId="2407" xr:uid="{00000000-0005-0000-0000-0000FE0E0000}"/>
    <cellStyle name="Normal 26 8 3 2" xfId="2408" xr:uid="{00000000-0005-0000-0000-0000FF0E0000}"/>
    <cellStyle name="Normal 26 8 3 2 2" xfId="5799" xr:uid="{00000000-0005-0000-0000-0000000F0000}"/>
    <cellStyle name="Normal 26 8 3 3" xfId="5798" xr:uid="{00000000-0005-0000-0000-0000010F0000}"/>
    <cellStyle name="Normal 26 8 4" xfId="5795" xr:uid="{00000000-0005-0000-0000-0000020F0000}"/>
    <cellStyle name="Normal 26 9" xfId="2409" xr:uid="{00000000-0005-0000-0000-0000030F0000}"/>
    <cellStyle name="Normal 26 9 2" xfId="2410" xr:uid="{00000000-0005-0000-0000-0000040F0000}"/>
    <cellStyle name="Normal 26 9 2 2" xfId="5801" xr:uid="{00000000-0005-0000-0000-0000050F0000}"/>
    <cellStyle name="Normal 26 9 3" xfId="5800" xr:uid="{00000000-0005-0000-0000-0000060F0000}"/>
    <cellStyle name="Normal 27" xfId="626" xr:uid="{00000000-0005-0000-0000-0000070F0000}"/>
    <cellStyle name="Normal 27 2" xfId="797" xr:uid="{00000000-0005-0000-0000-0000080F0000}"/>
    <cellStyle name="Normal 27 2 2" xfId="4654" xr:uid="{00000000-0005-0000-0000-0000090F0000}"/>
    <cellStyle name="Normal 27 3" xfId="4485" xr:uid="{00000000-0005-0000-0000-00000A0F0000}"/>
    <cellStyle name="Normal 28" xfId="631" xr:uid="{00000000-0005-0000-0000-00000B0F0000}"/>
    <cellStyle name="Normal 28 2" xfId="802" xr:uid="{00000000-0005-0000-0000-00000C0F0000}"/>
    <cellStyle name="Normal 28 2 2" xfId="4659" xr:uid="{00000000-0005-0000-0000-00000D0F0000}"/>
    <cellStyle name="Normal 28 3" xfId="4490" xr:uid="{00000000-0005-0000-0000-00000E0F0000}"/>
    <cellStyle name="Normal 28 4" xfId="7224" xr:uid="{00000000-0005-0000-0000-00000F0F0000}"/>
    <cellStyle name="Normal 29" xfId="635" xr:uid="{00000000-0005-0000-0000-0000100F0000}"/>
    <cellStyle name="Normal 29 2" xfId="637" xr:uid="{00000000-0005-0000-0000-0000110F0000}"/>
    <cellStyle name="Normal 29 2 2" xfId="808" xr:uid="{00000000-0005-0000-0000-0000120F0000}"/>
    <cellStyle name="Normal 29 2 2 2" xfId="2411" xr:uid="{00000000-0005-0000-0000-0000130F0000}"/>
    <cellStyle name="Normal 29 2 2 2 2" xfId="2412" xr:uid="{00000000-0005-0000-0000-0000140F0000}"/>
    <cellStyle name="Normal 29 2 2 2 2 2" xfId="2413" xr:uid="{00000000-0005-0000-0000-0000150F0000}"/>
    <cellStyle name="Normal 29 2 2 2 2 2 2" xfId="5804" xr:uid="{00000000-0005-0000-0000-0000160F0000}"/>
    <cellStyle name="Normal 29 2 2 2 2 3" xfId="5803" xr:uid="{00000000-0005-0000-0000-0000170F0000}"/>
    <cellStyle name="Normal 29 2 2 2 3" xfId="2414" xr:uid="{00000000-0005-0000-0000-0000180F0000}"/>
    <cellStyle name="Normal 29 2 2 2 3 2" xfId="5805" xr:uid="{00000000-0005-0000-0000-0000190F0000}"/>
    <cellStyle name="Normal 29 2 2 2 4" xfId="5802" xr:uid="{00000000-0005-0000-0000-00001A0F0000}"/>
    <cellStyle name="Normal 29 2 2 3" xfId="2415" xr:uid="{00000000-0005-0000-0000-00001B0F0000}"/>
    <cellStyle name="Normal 29 2 2 3 2" xfId="2416" xr:uid="{00000000-0005-0000-0000-00001C0F0000}"/>
    <cellStyle name="Normal 29 2 2 3 2 2" xfId="2417" xr:uid="{00000000-0005-0000-0000-00001D0F0000}"/>
    <cellStyle name="Normal 29 2 2 3 2 2 2" xfId="5808" xr:uid="{00000000-0005-0000-0000-00001E0F0000}"/>
    <cellStyle name="Normal 29 2 2 3 2 3" xfId="5807" xr:uid="{00000000-0005-0000-0000-00001F0F0000}"/>
    <cellStyle name="Normal 29 2 2 3 3" xfId="2418" xr:uid="{00000000-0005-0000-0000-0000200F0000}"/>
    <cellStyle name="Normal 29 2 2 3 3 2" xfId="5809" xr:uid="{00000000-0005-0000-0000-0000210F0000}"/>
    <cellStyle name="Normal 29 2 2 3 4" xfId="5806" xr:uid="{00000000-0005-0000-0000-0000220F0000}"/>
    <cellStyle name="Normal 29 2 2 4" xfId="2419" xr:uid="{00000000-0005-0000-0000-0000230F0000}"/>
    <cellStyle name="Normal 29 2 2 4 2" xfId="2420" xr:uid="{00000000-0005-0000-0000-0000240F0000}"/>
    <cellStyle name="Normal 29 2 2 4 2 2" xfId="2421" xr:uid="{00000000-0005-0000-0000-0000250F0000}"/>
    <cellStyle name="Normal 29 2 2 4 2 2 2" xfId="5812" xr:uid="{00000000-0005-0000-0000-0000260F0000}"/>
    <cellStyle name="Normal 29 2 2 4 2 3" xfId="5811" xr:uid="{00000000-0005-0000-0000-0000270F0000}"/>
    <cellStyle name="Normal 29 2 2 4 3" xfId="2422" xr:uid="{00000000-0005-0000-0000-0000280F0000}"/>
    <cellStyle name="Normal 29 2 2 4 3 2" xfId="5813" xr:uid="{00000000-0005-0000-0000-0000290F0000}"/>
    <cellStyle name="Normal 29 2 2 4 4" xfId="5810" xr:uid="{00000000-0005-0000-0000-00002A0F0000}"/>
    <cellStyle name="Normal 29 2 2 5" xfId="2423" xr:uid="{00000000-0005-0000-0000-00002B0F0000}"/>
    <cellStyle name="Normal 29 2 2 5 2" xfId="2424" xr:uid="{00000000-0005-0000-0000-00002C0F0000}"/>
    <cellStyle name="Normal 29 2 2 5 2 2" xfId="5815" xr:uid="{00000000-0005-0000-0000-00002D0F0000}"/>
    <cellStyle name="Normal 29 2 2 5 3" xfId="5814" xr:uid="{00000000-0005-0000-0000-00002E0F0000}"/>
    <cellStyle name="Normal 29 2 2 6" xfId="2425" xr:uid="{00000000-0005-0000-0000-00002F0F0000}"/>
    <cellStyle name="Normal 29 2 2 6 2" xfId="5816" xr:uid="{00000000-0005-0000-0000-0000300F0000}"/>
    <cellStyle name="Normal 29 2 2 7" xfId="2426" xr:uid="{00000000-0005-0000-0000-0000310F0000}"/>
    <cellStyle name="Normal 29 2 2 7 2" xfId="5817" xr:uid="{00000000-0005-0000-0000-0000320F0000}"/>
    <cellStyle name="Normal 29 2 2 8" xfId="4665" xr:uid="{00000000-0005-0000-0000-0000330F0000}"/>
    <cellStyle name="Normal 29 2 3" xfId="2427" xr:uid="{00000000-0005-0000-0000-0000340F0000}"/>
    <cellStyle name="Normal 29 2 3 2" xfId="2428" xr:uid="{00000000-0005-0000-0000-0000350F0000}"/>
    <cellStyle name="Normal 29 2 3 2 2" xfId="5819" xr:uid="{00000000-0005-0000-0000-0000360F0000}"/>
    <cellStyle name="Normal 29 2 3 3" xfId="5818" xr:uid="{00000000-0005-0000-0000-0000370F0000}"/>
    <cellStyle name="Normal 29 2 4" xfId="2429" xr:uid="{00000000-0005-0000-0000-0000380F0000}"/>
    <cellStyle name="Normal 29 2 4 2" xfId="5820" xr:uid="{00000000-0005-0000-0000-0000390F0000}"/>
    <cellStyle name="Normal 29 2 5" xfId="4224" xr:uid="{00000000-0005-0000-0000-00003A0F0000}"/>
    <cellStyle name="Normal 29 2 6" xfId="4496" xr:uid="{00000000-0005-0000-0000-00003B0F0000}"/>
    <cellStyle name="Normal 29 3" xfId="806" xr:uid="{00000000-0005-0000-0000-00003C0F0000}"/>
    <cellStyle name="Normal 29 3 2" xfId="2430" xr:uid="{00000000-0005-0000-0000-00003D0F0000}"/>
    <cellStyle name="Normal 29 3 2 2" xfId="5821" xr:uid="{00000000-0005-0000-0000-00003E0F0000}"/>
    <cellStyle name="Normal 29 3 3" xfId="4663" xr:uid="{00000000-0005-0000-0000-00003F0F0000}"/>
    <cellStyle name="Normal 29 4" xfId="2431" xr:uid="{00000000-0005-0000-0000-0000400F0000}"/>
    <cellStyle name="Normal 29 4 2" xfId="5822" xr:uid="{00000000-0005-0000-0000-0000410F0000}"/>
    <cellStyle name="Normal 29 5" xfId="4494" xr:uid="{00000000-0005-0000-0000-0000420F0000}"/>
    <cellStyle name="Normal 3" xfId="40" xr:uid="{00000000-0005-0000-0000-0000430F0000}"/>
    <cellStyle name="Normal 3 10" xfId="2432" xr:uid="{00000000-0005-0000-0000-0000440F0000}"/>
    <cellStyle name="Normal 3 11" xfId="2433" xr:uid="{00000000-0005-0000-0000-0000450F0000}"/>
    <cellStyle name="Normal 3 12" xfId="2434" xr:uid="{00000000-0005-0000-0000-0000460F0000}"/>
    <cellStyle name="Normal 3 12 2" xfId="2435" xr:uid="{00000000-0005-0000-0000-0000470F0000}"/>
    <cellStyle name="Normal 3 12 2 2" xfId="2436" xr:uid="{00000000-0005-0000-0000-0000480F0000}"/>
    <cellStyle name="Normal 3 12 2 2 2" xfId="2437" xr:uid="{00000000-0005-0000-0000-0000490F0000}"/>
    <cellStyle name="Normal 3 12 2 2 2 2" xfId="5827" xr:uid="{00000000-0005-0000-0000-00004A0F0000}"/>
    <cellStyle name="Normal 3 12 2 2 3" xfId="5826" xr:uid="{00000000-0005-0000-0000-00004B0F0000}"/>
    <cellStyle name="Normal 3 12 2 3" xfId="2438" xr:uid="{00000000-0005-0000-0000-00004C0F0000}"/>
    <cellStyle name="Normal 3 12 2 3 2" xfId="5828" xr:uid="{00000000-0005-0000-0000-00004D0F0000}"/>
    <cellStyle name="Normal 3 12 2 4" xfId="5825" xr:uid="{00000000-0005-0000-0000-00004E0F0000}"/>
    <cellStyle name="Normal 3 12 3" xfId="2439" xr:uid="{00000000-0005-0000-0000-00004F0F0000}"/>
    <cellStyle name="Normal 3 12 3 2" xfId="2440" xr:uid="{00000000-0005-0000-0000-0000500F0000}"/>
    <cellStyle name="Normal 3 12 3 2 2" xfId="2441" xr:uid="{00000000-0005-0000-0000-0000510F0000}"/>
    <cellStyle name="Normal 3 12 3 2 2 2" xfId="5831" xr:uid="{00000000-0005-0000-0000-0000520F0000}"/>
    <cellStyle name="Normal 3 12 3 2 3" xfId="5830" xr:uid="{00000000-0005-0000-0000-0000530F0000}"/>
    <cellStyle name="Normal 3 12 3 3" xfId="2442" xr:uid="{00000000-0005-0000-0000-0000540F0000}"/>
    <cellStyle name="Normal 3 12 3 3 2" xfId="5832" xr:uid="{00000000-0005-0000-0000-0000550F0000}"/>
    <cellStyle name="Normal 3 12 3 4" xfId="5829" xr:uid="{00000000-0005-0000-0000-0000560F0000}"/>
    <cellStyle name="Normal 3 12 4" xfId="2443" xr:uid="{00000000-0005-0000-0000-0000570F0000}"/>
    <cellStyle name="Normal 3 12 4 2" xfId="2444" xr:uid="{00000000-0005-0000-0000-0000580F0000}"/>
    <cellStyle name="Normal 3 12 4 2 2" xfId="2445" xr:uid="{00000000-0005-0000-0000-0000590F0000}"/>
    <cellStyle name="Normal 3 12 4 2 2 2" xfId="2446" xr:uid="{00000000-0005-0000-0000-00005A0F0000}"/>
    <cellStyle name="Normal 3 12 4 2 2 2 2" xfId="5836" xr:uid="{00000000-0005-0000-0000-00005B0F0000}"/>
    <cellStyle name="Normal 3 12 4 2 2 3" xfId="5835" xr:uid="{00000000-0005-0000-0000-00005C0F0000}"/>
    <cellStyle name="Normal 3 12 4 2 3" xfId="2447" xr:uid="{00000000-0005-0000-0000-00005D0F0000}"/>
    <cellStyle name="Normal 3 12 4 2 3 2" xfId="5837" xr:uid="{00000000-0005-0000-0000-00005E0F0000}"/>
    <cellStyle name="Normal 3 12 4 2 4" xfId="5834" xr:uid="{00000000-0005-0000-0000-00005F0F0000}"/>
    <cellStyle name="Normal 3 12 4 3" xfId="2448" xr:uid="{00000000-0005-0000-0000-0000600F0000}"/>
    <cellStyle name="Normal 3 12 4 3 2" xfId="2449" xr:uid="{00000000-0005-0000-0000-0000610F0000}"/>
    <cellStyle name="Normal 3 12 4 3 2 2" xfId="2450" xr:uid="{00000000-0005-0000-0000-0000620F0000}"/>
    <cellStyle name="Normal 3 12 4 3 2 2 2" xfId="5840" xr:uid="{00000000-0005-0000-0000-0000630F0000}"/>
    <cellStyle name="Normal 3 12 4 3 2 3" xfId="5839" xr:uid="{00000000-0005-0000-0000-0000640F0000}"/>
    <cellStyle name="Normal 3 12 4 3 3" xfId="2451" xr:uid="{00000000-0005-0000-0000-0000650F0000}"/>
    <cellStyle name="Normal 3 12 4 3 3 2" xfId="5841" xr:uid="{00000000-0005-0000-0000-0000660F0000}"/>
    <cellStyle name="Normal 3 12 4 3 4" xfId="5838" xr:uid="{00000000-0005-0000-0000-0000670F0000}"/>
    <cellStyle name="Normal 3 12 4 4" xfId="2452" xr:uid="{00000000-0005-0000-0000-0000680F0000}"/>
    <cellStyle name="Normal 3 12 4 4 2" xfId="2453" xr:uid="{00000000-0005-0000-0000-0000690F0000}"/>
    <cellStyle name="Normal 3 12 4 4 2 2" xfId="2454" xr:uid="{00000000-0005-0000-0000-00006A0F0000}"/>
    <cellStyle name="Normal 3 12 4 4 2 2 2" xfId="5844" xr:uid="{00000000-0005-0000-0000-00006B0F0000}"/>
    <cellStyle name="Normal 3 12 4 4 2 3" xfId="5843" xr:uid="{00000000-0005-0000-0000-00006C0F0000}"/>
    <cellStyle name="Normal 3 12 4 4 3" xfId="2455" xr:uid="{00000000-0005-0000-0000-00006D0F0000}"/>
    <cellStyle name="Normal 3 12 4 4 3 2" xfId="5845" xr:uid="{00000000-0005-0000-0000-00006E0F0000}"/>
    <cellStyle name="Normal 3 12 4 4 4" xfId="5842" xr:uid="{00000000-0005-0000-0000-00006F0F0000}"/>
    <cellStyle name="Normal 3 12 4 5" xfId="2456" xr:uid="{00000000-0005-0000-0000-0000700F0000}"/>
    <cellStyle name="Normal 3 12 4 5 2" xfId="2457" xr:uid="{00000000-0005-0000-0000-0000710F0000}"/>
    <cellStyle name="Normal 3 12 4 5 2 2" xfId="5847" xr:uid="{00000000-0005-0000-0000-0000720F0000}"/>
    <cellStyle name="Normal 3 12 4 5 3" xfId="5846" xr:uid="{00000000-0005-0000-0000-0000730F0000}"/>
    <cellStyle name="Normal 3 12 4 6" xfId="2458" xr:uid="{00000000-0005-0000-0000-0000740F0000}"/>
    <cellStyle name="Normal 3 12 4 6 2" xfId="5848" xr:uid="{00000000-0005-0000-0000-0000750F0000}"/>
    <cellStyle name="Normal 3 12 4 7" xfId="5833" xr:uid="{00000000-0005-0000-0000-0000760F0000}"/>
    <cellStyle name="Normal 3 12 5" xfId="2459" xr:uid="{00000000-0005-0000-0000-0000770F0000}"/>
    <cellStyle name="Normal 3 12 5 2" xfId="2460" xr:uid="{00000000-0005-0000-0000-0000780F0000}"/>
    <cellStyle name="Normal 3 12 5 2 2" xfId="5850" xr:uid="{00000000-0005-0000-0000-0000790F0000}"/>
    <cellStyle name="Normal 3 12 5 3" xfId="5849" xr:uid="{00000000-0005-0000-0000-00007A0F0000}"/>
    <cellStyle name="Normal 3 12 6" xfId="2461" xr:uid="{00000000-0005-0000-0000-00007B0F0000}"/>
    <cellStyle name="Normal 3 12 6 2" xfId="5851" xr:uid="{00000000-0005-0000-0000-00007C0F0000}"/>
    <cellStyle name="Normal 3 12 7" xfId="5824" xr:uid="{00000000-0005-0000-0000-00007D0F0000}"/>
    <cellStyle name="Normal 3 13" xfId="2462" xr:uid="{00000000-0005-0000-0000-00007E0F0000}"/>
    <cellStyle name="Normal 3 14" xfId="2463" xr:uid="{00000000-0005-0000-0000-00007F0F0000}"/>
    <cellStyle name="Normal 3 15" xfId="2464" xr:uid="{00000000-0005-0000-0000-0000800F0000}"/>
    <cellStyle name="Normal 3 15 2" xfId="2465" xr:uid="{00000000-0005-0000-0000-0000810F0000}"/>
    <cellStyle name="Normal 3 15 2 2" xfId="2466" xr:uid="{00000000-0005-0000-0000-0000820F0000}"/>
    <cellStyle name="Normal 3 15 2 2 2" xfId="5854" xr:uid="{00000000-0005-0000-0000-0000830F0000}"/>
    <cellStyle name="Normal 3 15 2 3" xfId="5853" xr:uid="{00000000-0005-0000-0000-0000840F0000}"/>
    <cellStyle name="Normal 3 15 3" xfId="2467" xr:uid="{00000000-0005-0000-0000-0000850F0000}"/>
    <cellStyle name="Normal 3 15 3 2" xfId="5855" xr:uid="{00000000-0005-0000-0000-0000860F0000}"/>
    <cellStyle name="Normal 3 15 4" xfId="5852" xr:uid="{00000000-0005-0000-0000-0000870F0000}"/>
    <cellStyle name="Normal 3 16" xfId="2468" xr:uid="{00000000-0005-0000-0000-0000880F0000}"/>
    <cellStyle name="Normal 3 17" xfId="2469" xr:uid="{00000000-0005-0000-0000-0000890F0000}"/>
    <cellStyle name="Normal 3 18" xfId="2470" xr:uid="{00000000-0005-0000-0000-00008A0F0000}"/>
    <cellStyle name="Normal 3 18 2" xfId="2471" xr:uid="{00000000-0005-0000-0000-00008B0F0000}"/>
    <cellStyle name="Normal 3 18 2 2" xfId="5857" xr:uid="{00000000-0005-0000-0000-00008C0F0000}"/>
    <cellStyle name="Normal 3 18 3" xfId="5856" xr:uid="{00000000-0005-0000-0000-00008D0F0000}"/>
    <cellStyle name="Normal 3 19" xfId="2472" xr:uid="{00000000-0005-0000-0000-00008E0F0000}"/>
    <cellStyle name="Normal 3 19 2" xfId="5858" xr:uid="{00000000-0005-0000-0000-00008F0F0000}"/>
    <cellStyle name="Normal 3 2" xfId="189" xr:uid="{00000000-0005-0000-0000-0000900F0000}"/>
    <cellStyle name="Normal 3 2 2" xfId="190" xr:uid="{00000000-0005-0000-0000-0000910F0000}"/>
    <cellStyle name="Normal 3 2 2 2" xfId="2473" xr:uid="{00000000-0005-0000-0000-0000920F0000}"/>
    <cellStyle name="Normal 3 2 2 2 2" xfId="2474" xr:uid="{00000000-0005-0000-0000-0000930F0000}"/>
    <cellStyle name="Normal 3 2 2 3" xfId="2475" xr:uid="{00000000-0005-0000-0000-0000940F0000}"/>
    <cellStyle name="Normal 3 2 2 4" xfId="3943" xr:uid="{00000000-0005-0000-0000-0000950F0000}"/>
    <cellStyle name="Normal 3 2 3" xfId="2476" xr:uid="{00000000-0005-0000-0000-0000960F0000}"/>
    <cellStyle name="Normal 3 2 3 2" xfId="2477" xr:uid="{00000000-0005-0000-0000-0000970F0000}"/>
    <cellStyle name="Normal 3 2 3 3" xfId="5859" xr:uid="{00000000-0005-0000-0000-0000980F0000}"/>
    <cellStyle name="Normal 3 2 4" xfId="2478" xr:uid="{00000000-0005-0000-0000-0000990F0000}"/>
    <cellStyle name="Normal 3 2 5" xfId="3942" xr:uid="{00000000-0005-0000-0000-00009A0F0000}"/>
    <cellStyle name="Normal 3 2_ARTURO SSMC110113xls" xfId="2479" xr:uid="{00000000-0005-0000-0000-00009B0F0000}"/>
    <cellStyle name="Normal 3 20" xfId="3805" xr:uid="{00000000-0005-0000-0000-00009C0F0000}"/>
    <cellStyle name="Normal 3 3" xfId="191" xr:uid="{00000000-0005-0000-0000-00009D0F0000}"/>
    <cellStyle name="Normal 3 3 2" xfId="192" xr:uid="{00000000-0005-0000-0000-00009E0F0000}"/>
    <cellStyle name="Normal 3 3 2 2" xfId="2480" xr:uid="{00000000-0005-0000-0000-00009F0F0000}"/>
    <cellStyle name="Normal 3 3 2 2 2" xfId="2481" xr:uid="{00000000-0005-0000-0000-0000A00F0000}"/>
    <cellStyle name="Normal 3 3 2 3" xfId="2482" xr:uid="{00000000-0005-0000-0000-0000A10F0000}"/>
    <cellStyle name="Normal 3 3 2 4" xfId="3945" xr:uid="{00000000-0005-0000-0000-0000A20F0000}"/>
    <cellStyle name="Normal 3 3 3" xfId="2483" xr:uid="{00000000-0005-0000-0000-0000A30F0000}"/>
    <cellStyle name="Normal 3 3 3 2" xfId="2484" xr:uid="{00000000-0005-0000-0000-0000A40F0000}"/>
    <cellStyle name="Normal 3 3 4" xfId="2485" xr:uid="{00000000-0005-0000-0000-0000A50F0000}"/>
    <cellStyle name="Normal 3 3 5" xfId="3944" xr:uid="{00000000-0005-0000-0000-0000A60F0000}"/>
    <cellStyle name="Normal 3 3_ARTURO SSMC110113xls" xfId="2486" xr:uid="{00000000-0005-0000-0000-0000A70F0000}"/>
    <cellStyle name="Normal 3 4" xfId="193" xr:uid="{00000000-0005-0000-0000-0000A80F0000}"/>
    <cellStyle name="Normal 3 4 2" xfId="2487" xr:uid="{00000000-0005-0000-0000-0000A90F0000}"/>
    <cellStyle name="Normal 3 4 2 2" xfId="2488" xr:uid="{00000000-0005-0000-0000-0000AA0F0000}"/>
    <cellStyle name="Normal 3 4 3" xfId="2489" xr:uid="{00000000-0005-0000-0000-0000AB0F0000}"/>
    <cellStyle name="Normal 3 4 4" xfId="3946" xr:uid="{00000000-0005-0000-0000-0000AC0F0000}"/>
    <cellStyle name="Normal 3 5" xfId="371" xr:uid="{00000000-0005-0000-0000-0000AD0F0000}"/>
    <cellStyle name="Normal 3 5 2" xfId="2490" xr:uid="{00000000-0005-0000-0000-0000AE0F0000}"/>
    <cellStyle name="Normal 3 5 2 2" xfId="2491" xr:uid="{00000000-0005-0000-0000-0000AF0F0000}"/>
    <cellStyle name="Normal 3 5 3" xfId="2492" xr:uid="{00000000-0005-0000-0000-0000B00F0000}"/>
    <cellStyle name="Normal 3 5 4" xfId="3941" xr:uid="{00000000-0005-0000-0000-0000B10F0000}"/>
    <cellStyle name="Normal 3 6" xfId="514" xr:uid="{00000000-0005-0000-0000-0000B20F0000}"/>
    <cellStyle name="Normal 3 6 2" xfId="789" xr:uid="{00000000-0005-0000-0000-0000B30F0000}"/>
    <cellStyle name="Normal 3 6 2 2" xfId="2493" xr:uid="{00000000-0005-0000-0000-0000B40F0000}"/>
    <cellStyle name="Normal 3 6 2 2 2" xfId="2494" xr:uid="{00000000-0005-0000-0000-0000B50F0000}"/>
    <cellStyle name="Normal 3 6 2 2 2 2" xfId="5862" xr:uid="{00000000-0005-0000-0000-0000B60F0000}"/>
    <cellStyle name="Normal 3 6 2 2 3" xfId="5861" xr:uid="{00000000-0005-0000-0000-0000B70F0000}"/>
    <cellStyle name="Normal 3 6 2 3" xfId="2495" xr:uid="{00000000-0005-0000-0000-0000B80F0000}"/>
    <cellStyle name="Normal 3 6 2 3 2" xfId="5863" xr:uid="{00000000-0005-0000-0000-0000B90F0000}"/>
    <cellStyle name="Normal 3 6 2 4" xfId="4646" xr:uid="{00000000-0005-0000-0000-0000BA0F0000}"/>
    <cellStyle name="Normal 3 6 3" xfId="4077" xr:uid="{00000000-0005-0000-0000-0000BB0F0000}"/>
    <cellStyle name="Normal 3 6 4" xfId="4475" xr:uid="{00000000-0005-0000-0000-0000BC0F0000}"/>
    <cellStyle name="Normal 3 7" xfId="2496" xr:uid="{00000000-0005-0000-0000-0000BD0F0000}"/>
    <cellStyle name="Normal 3 7 2" xfId="2497" xr:uid="{00000000-0005-0000-0000-0000BE0F0000}"/>
    <cellStyle name="Normal 3 7 2 2" xfId="2498" xr:uid="{00000000-0005-0000-0000-0000BF0F0000}"/>
    <cellStyle name="Normal 3 7 2 2 2" xfId="2499" xr:uid="{00000000-0005-0000-0000-0000C00F0000}"/>
    <cellStyle name="Normal 3 7 2 2 2 2" xfId="5867" xr:uid="{00000000-0005-0000-0000-0000C10F0000}"/>
    <cellStyle name="Normal 3 7 2 2 3" xfId="5866" xr:uid="{00000000-0005-0000-0000-0000C20F0000}"/>
    <cellStyle name="Normal 3 7 2 3" xfId="2500" xr:uid="{00000000-0005-0000-0000-0000C30F0000}"/>
    <cellStyle name="Normal 3 7 2 3 2" xfId="5868" xr:uid="{00000000-0005-0000-0000-0000C40F0000}"/>
    <cellStyle name="Normal 3 7 2 4" xfId="5865" xr:uid="{00000000-0005-0000-0000-0000C50F0000}"/>
    <cellStyle name="Normal 3 7 3" xfId="2501" xr:uid="{00000000-0005-0000-0000-0000C60F0000}"/>
    <cellStyle name="Normal 3 7 3 2" xfId="2502" xr:uid="{00000000-0005-0000-0000-0000C70F0000}"/>
    <cellStyle name="Normal 3 7 3 2 2" xfId="5870" xr:uid="{00000000-0005-0000-0000-0000C80F0000}"/>
    <cellStyle name="Normal 3 7 3 3" xfId="5869" xr:uid="{00000000-0005-0000-0000-0000C90F0000}"/>
    <cellStyle name="Normal 3 7 4" xfId="2503" xr:uid="{00000000-0005-0000-0000-0000CA0F0000}"/>
    <cellStyle name="Normal 3 7 4 2" xfId="5871" xr:uid="{00000000-0005-0000-0000-0000CB0F0000}"/>
    <cellStyle name="Normal 3 7 5" xfId="5864" xr:uid="{00000000-0005-0000-0000-0000CC0F0000}"/>
    <cellStyle name="Normal 3 8" xfId="2504" xr:uid="{00000000-0005-0000-0000-0000CD0F0000}"/>
    <cellStyle name="Normal 3 9" xfId="2505" xr:uid="{00000000-0005-0000-0000-0000CE0F0000}"/>
    <cellStyle name="Normal 3_ARTURO SSMC110113xls" xfId="2506" xr:uid="{00000000-0005-0000-0000-0000CF0F0000}"/>
    <cellStyle name="Normal 30" xfId="640" xr:uid="{00000000-0005-0000-0000-0000D00F0000}"/>
    <cellStyle name="Normal 30 2" xfId="811" xr:uid="{00000000-0005-0000-0000-0000D10F0000}"/>
    <cellStyle name="Normal 30 2 2" xfId="2507" xr:uid="{00000000-0005-0000-0000-0000D20F0000}"/>
    <cellStyle name="Normal 30 2 2 2" xfId="2508" xr:uid="{00000000-0005-0000-0000-0000D30F0000}"/>
    <cellStyle name="Normal 30 2 2 2 2" xfId="2509" xr:uid="{00000000-0005-0000-0000-0000D40F0000}"/>
    <cellStyle name="Normal 30 2 2 2 2 2" xfId="2510" xr:uid="{00000000-0005-0000-0000-0000D50F0000}"/>
    <cellStyle name="Normal 30 2 2 2 2 2 2" xfId="5875" xr:uid="{00000000-0005-0000-0000-0000D60F0000}"/>
    <cellStyle name="Normal 30 2 2 2 2 3" xfId="5874" xr:uid="{00000000-0005-0000-0000-0000D70F0000}"/>
    <cellStyle name="Normal 30 2 2 2 3" xfId="2511" xr:uid="{00000000-0005-0000-0000-0000D80F0000}"/>
    <cellStyle name="Normal 30 2 2 2 3 2" xfId="5876" xr:uid="{00000000-0005-0000-0000-0000D90F0000}"/>
    <cellStyle name="Normal 30 2 2 2 4" xfId="5873" xr:uid="{00000000-0005-0000-0000-0000DA0F0000}"/>
    <cellStyle name="Normal 30 2 2 3" xfId="2512" xr:uid="{00000000-0005-0000-0000-0000DB0F0000}"/>
    <cellStyle name="Normal 30 2 2 3 2" xfId="2513" xr:uid="{00000000-0005-0000-0000-0000DC0F0000}"/>
    <cellStyle name="Normal 30 2 2 3 2 2" xfId="2514" xr:uid="{00000000-0005-0000-0000-0000DD0F0000}"/>
    <cellStyle name="Normal 30 2 2 3 2 2 2" xfId="5879" xr:uid="{00000000-0005-0000-0000-0000DE0F0000}"/>
    <cellStyle name="Normal 30 2 2 3 2 3" xfId="5878" xr:uid="{00000000-0005-0000-0000-0000DF0F0000}"/>
    <cellStyle name="Normal 30 2 2 3 3" xfId="2515" xr:uid="{00000000-0005-0000-0000-0000E00F0000}"/>
    <cellStyle name="Normal 30 2 2 3 3 2" xfId="5880" xr:uid="{00000000-0005-0000-0000-0000E10F0000}"/>
    <cellStyle name="Normal 30 2 2 3 4" xfId="5877" xr:uid="{00000000-0005-0000-0000-0000E20F0000}"/>
    <cellStyle name="Normal 30 2 2 4" xfId="2516" xr:uid="{00000000-0005-0000-0000-0000E30F0000}"/>
    <cellStyle name="Normal 30 2 2 4 2" xfId="2517" xr:uid="{00000000-0005-0000-0000-0000E40F0000}"/>
    <cellStyle name="Normal 30 2 2 4 2 2" xfId="2518" xr:uid="{00000000-0005-0000-0000-0000E50F0000}"/>
    <cellStyle name="Normal 30 2 2 4 2 2 2" xfId="5883" xr:uid="{00000000-0005-0000-0000-0000E60F0000}"/>
    <cellStyle name="Normal 30 2 2 4 2 3" xfId="5882" xr:uid="{00000000-0005-0000-0000-0000E70F0000}"/>
    <cellStyle name="Normal 30 2 2 4 3" xfId="2519" xr:uid="{00000000-0005-0000-0000-0000E80F0000}"/>
    <cellStyle name="Normal 30 2 2 4 3 2" xfId="5884" xr:uid="{00000000-0005-0000-0000-0000E90F0000}"/>
    <cellStyle name="Normal 30 2 2 4 4" xfId="5881" xr:uid="{00000000-0005-0000-0000-0000EA0F0000}"/>
    <cellStyle name="Normal 30 2 2 5" xfId="2520" xr:uid="{00000000-0005-0000-0000-0000EB0F0000}"/>
    <cellStyle name="Normal 30 2 2 5 2" xfId="2521" xr:uid="{00000000-0005-0000-0000-0000EC0F0000}"/>
    <cellStyle name="Normal 30 2 2 5 2 2" xfId="5886" xr:uid="{00000000-0005-0000-0000-0000ED0F0000}"/>
    <cellStyle name="Normal 30 2 2 5 3" xfId="5885" xr:uid="{00000000-0005-0000-0000-0000EE0F0000}"/>
    <cellStyle name="Normal 30 2 2 6" xfId="2522" xr:uid="{00000000-0005-0000-0000-0000EF0F0000}"/>
    <cellStyle name="Normal 30 2 2 6 2" xfId="5887" xr:uid="{00000000-0005-0000-0000-0000F00F0000}"/>
    <cellStyle name="Normal 30 2 2 7" xfId="2523" xr:uid="{00000000-0005-0000-0000-0000F10F0000}"/>
    <cellStyle name="Normal 30 2 2 7 2" xfId="5888" xr:uid="{00000000-0005-0000-0000-0000F20F0000}"/>
    <cellStyle name="Normal 30 2 2 8" xfId="5872" xr:uid="{00000000-0005-0000-0000-0000F30F0000}"/>
    <cellStyle name="Normal 30 2 3" xfId="2524" xr:uid="{00000000-0005-0000-0000-0000F40F0000}"/>
    <cellStyle name="Normal 30 2 3 2" xfId="2525" xr:uid="{00000000-0005-0000-0000-0000F50F0000}"/>
    <cellStyle name="Normal 30 2 3 2 2" xfId="5890" xr:uid="{00000000-0005-0000-0000-0000F60F0000}"/>
    <cellStyle name="Normal 30 2 3 3" xfId="5889" xr:uid="{00000000-0005-0000-0000-0000F70F0000}"/>
    <cellStyle name="Normal 30 2 4" xfId="2526" xr:uid="{00000000-0005-0000-0000-0000F80F0000}"/>
    <cellStyle name="Normal 30 2 4 2" xfId="5891" xr:uid="{00000000-0005-0000-0000-0000F90F0000}"/>
    <cellStyle name="Normal 30 2 5" xfId="4668" xr:uid="{00000000-0005-0000-0000-0000FA0F0000}"/>
    <cellStyle name="Normal 30 3" xfId="2527" xr:uid="{00000000-0005-0000-0000-0000FB0F0000}"/>
    <cellStyle name="Normal 30 3 2" xfId="2528" xr:uid="{00000000-0005-0000-0000-0000FC0F0000}"/>
    <cellStyle name="Normal 30 3 2 2" xfId="5893" xr:uid="{00000000-0005-0000-0000-0000FD0F0000}"/>
    <cellStyle name="Normal 30 3 3" xfId="5892" xr:uid="{00000000-0005-0000-0000-0000FE0F0000}"/>
    <cellStyle name="Normal 30 4" xfId="2529" xr:uid="{00000000-0005-0000-0000-0000FF0F0000}"/>
    <cellStyle name="Normal 30 4 2" xfId="5894" xr:uid="{00000000-0005-0000-0000-000000100000}"/>
    <cellStyle name="Normal 30 5" xfId="4499" xr:uid="{00000000-0005-0000-0000-000001100000}"/>
    <cellStyle name="Normal 31" xfId="645" xr:uid="{00000000-0005-0000-0000-000002100000}"/>
    <cellStyle name="Normal 31 2" xfId="816" xr:uid="{00000000-0005-0000-0000-000003100000}"/>
    <cellStyle name="Normal 32" xfId="646" xr:uid="{00000000-0005-0000-0000-000004100000}"/>
    <cellStyle name="Normal 32 2" xfId="2530" xr:uid="{00000000-0005-0000-0000-000005100000}"/>
    <cellStyle name="Normal 32 2 2" xfId="2531" xr:uid="{00000000-0005-0000-0000-000006100000}"/>
    <cellStyle name="Normal 32 2 2 2" xfId="2532" xr:uid="{00000000-0005-0000-0000-000007100000}"/>
    <cellStyle name="Normal 32 2 2 2 2" xfId="2533" xr:uid="{00000000-0005-0000-0000-000008100000}"/>
    <cellStyle name="Normal 32 2 2 2 2 2" xfId="2534" xr:uid="{00000000-0005-0000-0000-000009100000}"/>
    <cellStyle name="Normal 32 2 2 2 2 2 2" xfId="2535" xr:uid="{00000000-0005-0000-0000-00000A100000}"/>
    <cellStyle name="Normal 32 2 2 2 2 2 2 2" xfId="5900" xr:uid="{00000000-0005-0000-0000-00000B100000}"/>
    <cellStyle name="Normal 32 2 2 2 2 2 3" xfId="5899" xr:uid="{00000000-0005-0000-0000-00000C100000}"/>
    <cellStyle name="Normal 32 2 2 2 2 3" xfId="2536" xr:uid="{00000000-0005-0000-0000-00000D100000}"/>
    <cellStyle name="Normal 32 2 2 2 2 3 2" xfId="5901" xr:uid="{00000000-0005-0000-0000-00000E100000}"/>
    <cellStyle name="Normal 32 2 2 2 2 4" xfId="5898" xr:uid="{00000000-0005-0000-0000-00000F100000}"/>
    <cellStyle name="Normal 32 2 2 2 3" xfId="2537" xr:uid="{00000000-0005-0000-0000-000010100000}"/>
    <cellStyle name="Normal 32 2 2 2 3 2" xfId="2538" xr:uid="{00000000-0005-0000-0000-000011100000}"/>
    <cellStyle name="Normal 32 2 2 2 3 2 2" xfId="2539" xr:uid="{00000000-0005-0000-0000-000012100000}"/>
    <cellStyle name="Normal 32 2 2 2 3 2 2 2" xfId="5904" xr:uid="{00000000-0005-0000-0000-000013100000}"/>
    <cellStyle name="Normal 32 2 2 2 3 2 3" xfId="5903" xr:uid="{00000000-0005-0000-0000-000014100000}"/>
    <cellStyle name="Normal 32 2 2 2 3 3" xfId="2540" xr:uid="{00000000-0005-0000-0000-000015100000}"/>
    <cellStyle name="Normal 32 2 2 2 3 3 2" xfId="5905" xr:uid="{00000000-0005-0000-0000-000016100000}"/>
    <cellStyle name="Normal 32 2 2 2 3 4" xfId="5902" xr:uid="{00000000-0005-0000-0000-000017100000}"/>
    <cellStyle name="Normal 32 2 2 2 4" xfId="2541" xr:uid="{00000000-0005-0000-0000-000018100000}"/>
    <cellStyle name="Normal 32 2 2 2 4 2" xfId="2542" xr:uid="{00000000-0005-0000-0000-000019100000}"/>
    <cellStyle name="Normal 32 2 2 2 4 2 2" xfId="2543" xr:uid="{00000000-0005-0000-0000-00001A100000}"/>
    <cellStyle name="Normal 32 2 2 2 4 2 2 2" xfId="5908" xr:uid="{00000000-0005-0000-0000-00001B100000}"/>
    <cellStyle name="Normal 32 2 2 2 4 2 3" xfId="5907" xr:uid="{00000000-0005-0000-0000-00001C100000}"/>
    <cellStyle name="Normal 32 2 2 2 4 3" xfId="2544" xr:uid="{00000000-0005-0000-0000-00001D100000}"/>
    <cellStyle name="Normal 32 2 2 2 4 3 2" xfId="5909" xr:uid="{00000000-0005-0000-0000-00001E100000}"/>
    <cellStyle name="Normal 32 2 2 2 4 4" xfId="5906" xr:uid="{00000000-0005-0000-0000-00001F100000}"/>
    <cellStyle name="Normal 32 2 2 2 5" xfId="2545" xr:uid="{00000000-0005-0000-0000-000020100000}"/>
    <cellStyle name="Normal 32 2 2 2 5 2" xfId="2546" xr:uid="{00000000-0005-0000-0000-000021100000}"/>
    <cellStyle name="Normal 32 2 2 2 5 2 2" xfId="5911" xr:uid="{00000000-0005-0000-0000-000022100000}"/>
    <cellStyle name="Normal 32 2 2 2 5 3" xfId="5910" xr:uid="{00000000-0005-0000-0000-000023100000}"/>
    <cellStyle name="Normal 32 2 2 2 6" xfId="2547" xr:uid="{00000000-0005-0000-0000-000024100000}"/>
    <cellStyle name="Normal 32 2 2 2 6 2" xfId="5912" xr:uid="{00000000-0005-0000-0000-000025100000}"/>
    <cellStyle name="Normal 32 2 2 2 7" xfId="2548" xr:uid="{00000000-0005-0000-0000-000026100000}"/>
    <cellStyle name="Normal 32 2 2 2 7 2" xfId="5913" xr:uid="{00000000-0005-0000-0000-000027100000}"/>
    <cellStyle name="Normal 32 2 2 2 8" xfId="5897" xr:uid="{00000000-0005-0000-0000-000028100000}"/>
    <cellStyle name="Normal 32 2 2 3" xfId="2549" xr:uid="{00000000-0005-0000-0000-000029100000}"/>
    <cellStyle name="Normal 32 2 2 3 2" xfId="2550" xr:uid="{00000000-0005-0000-0000-00002A100000}"/>
    <cellStyle name="Normal 32 2 2 3 2 2" xfId="5915" xr:uid="{00000000-0005-0000-0000-00002B100000}"/>
    <cellStyle name="Normal 32 2 2 3 3" xfId="5914" xr:uid="{00000000-0005-0000-0000-00002C100000}"/>
    <cellStyle name="Normal 32 2 2 4" xfId="2551" xr:uid="{00000000-0005-0000-0000-00002D100000}"/>
    <cellStyle name="Normal 32 2 2 4 2" xfId="5916" xr:uid="{00000000-0005-0000-0000-00002E100000}"/>
    <cellStyle name="Normal 32 2 2 5" xfId="5896" xr:uid="{00000000-0005-0000-0000-00002F100000}"/>
    <cellStyle name="Normal 32 2 3" xfId="2552" xr:uid="{00000000-0005-0000-0000-000030100000}"/>
    <cellStyle name="Normal 32 2 3 2" xfId="2553" xr:uid="{00000000-0005-0000-0000-000031100000}"/>
    <cellStyle name="Normal 32 2 3 2 2" xfId="5918" xr:uid="{00000000-0005-0000-0000-000032100000}"/>
    <cellStyle name="Normal 32 2 3 3" xfId="5917" xr:uid="{00000000-0005-0000-0000-000033100000}"/>
    <cellStyle name="Normal 32 2 4" xfId="2554" xr:uid="{00000000-0005-0000-0000-000034100000}"/>
    <cellStyle name="Normal 32 2 4 2" xfId="5919" xr:uid="{00000000-0005-0000-0000-000035100000}"/>
    <cellStyle name="Normal 32 2 5" xfId="5895" xr:uid="{00000000-0005-0000-0000-000036100000}"/>
    <cellStyle name="Normal 32 3" xfId="2555" xr:uid="{00000000-0005-0000-0000-000037100000}"/>
    <cellStyle name="Normal 32 3 2" xfId="2556" xr:uid="{00000000-0005-0000-0000-000038100000}"/>
    <cellStyle name="Normal 32 3 2 2" xfId="5921" xr:uid="{00000000-0005-0000-0000-000039100000}"/>
    <cellStyle name="Normal 32 3 3" xfId="5920" xr:uid="{00000000-0005-0000-0000-00003A100000}"/>
    <cellStyle name="Normal 32 4" xfId="2557" xr:uid="{00000000-0005-0000-0000-00003B100000}"/>
    <cellStyle name="Normal 32 4 2" xfId="5922" xr:uid="{00000000-0005-0000-0000-00003C100000}"/>
    <cellStyle name="Normal 32 5" xfId="4504" xr:uid="{00000000-0005-0000-0000-00003D100000}"/>
    <cellStyle name="Normal 32 6" xfId="7230" xr:uid="{00000000-0005-0000-0000-00003E100000}"/>
    <cellStyle name="Normal 33" xfId="818" xr:uid="{00000000-0005-0000-0000-00003F100000}"/>
    <cellStyle name="Normal 33 2" xfId="2558" xr:uid="{00000000-0005-0000-0000-000040100000}"/>
    <cellStyle name="Normal 33 2 2" xfId="2559" xr:uid="{00000000-0005-0000-0000-000041100000}"/>
    <cellStyle name="Normal 33 2 2 2" xfId="2560" xr:uid="{00000000-0005-0000-0000-000042100000}"/>
    <cellStyle name="Normal 33 2 2 2 2" xfId="2561" xr:uid="{00000000-0005-0000-0000-000043100000}"/>
    <cellStyle name="Normal 33 2 2 2 2 2" xfId="2562" xr:uid="{00000000-0005-0000-0000-000044100000}"/>
    <cellStyle name="Normal 33 2 2 2 2 2 2" xfId="5927" xr:uid="{00000000-0005-0000-0000-000045100000}"/>
    <cellStyle name="Normal 33 2 2 2 2 3" xfId="5926" xr:uid="{00000000-0005-0000-0000-000046100000}"/>
    <cellStyle name="Normal 33 2 2 2 3" xfId="2563" xr:uid="{00000000-0005-0000-0000-000047100000}"/>
    <cellStyle name="Normal 33 2 2 2 3 2" xfId="5928" xr:uid="{00000000-0005-0000-0000-000048100000}"/>
    <cellStyle name="Normal 33 2 2 2 4" xfId="5925" xr:uid="{00000000-0005-0000-0000-000049100000}"/>
    <cellStyle name="Normal 33 2 2 3" xfId="2564" xr:uid="{00000000-0005-0000-0000-00004A100000}"/>
    <cellStyle name="Normal 33 2 2 3 2" xfId="2565" xr:uid="{00000000-0005-0000-0000-00004B100000}"/>
    <cellStyle name="Normal 33 2 2 3 2 2" xfId="2566" xr:uid="{00000000-0005-0000-0000-00004C100000}"/>
    <cellStyle name="Normal 33 2 2 3 2 2 2" xfId="5931" xr:uid="{00000000-0005-0000-0000-00004D100000}"/>
    <cellStyle name="Normal 33 2 2 3 2 3" xfId="5930" xr:uid="{00000000-0005-0000-0000-00004E100000}"/>
    <cellStyle name="Normal 33 2 2 3 3" xfId="2567" xr:uid="{00000000-0005-0000-0000-00004F100000}"/>
    <cellStyle name="Normal 33 2 2 3 3 2" xfId="5932" xr:uid="{00000000-0005-0000-0000-000050100000}"/>
    <cellStyle name="Normal 33 2 2 3 4" xfId="5929" xr:uid="{00000000-0005-0000-0000-000051100000}"/>
    <cellStyle name="Normal 33 2 2 4" xfId="2568" xr:uid="{00000000-0005-0000-0000-000052100000}"/>
    <cellStyle name="Normal 33 2 2 4 2" xfId="2569" xr:uid="{00000000-0005-0000-0000-000053100000}"/>
    <cellStyle name="Normal 33 2 2 4 2 2" xfId="2570" xr:uid="{00000000-0005-0000-0000-000054100000}"/>
    <cellStyle name="Normal 33 2 2 4 2 2 2" xfId="5935" xr:uid="{00000000-0005-0000-0000-000055100000}"/>
    <cellStyle name="Normal 33 2 2 4 2 3" xfId="5934" xr:uid="{00000000-0005-0000-0000-000056100000}"/>
    <cellStyle name="Normal 33 2 2 4 3" xfId="2571" xr:uid="{00000000-0005-0000-0000-000057100000}"/>
    <cellStyle name="Normal 33 2 2 4 3 2" xfId="5936" xr:uid="{00000000-0005-0000-0000-000058100000}"/>
    <cellStyle name="Normal 33 2 2 4 4" xfId="5933" xr:uid="{00000000-0005-0000-0000-000059100000}"/>
    <cellStyle name="Normal 33 2 2 5" xfId="2572" xr:uid="{00000000-0005-0000-0000-00005A100000}"/>
    <cellStyle name="Normal 33 2 2 5 2" xfId="2573" xr:uid="{00000000-0005-0000-0000-00005B100000}"/>
    <cellStyle name="Normal 33 2 2 5 2 2" xfId="5938" xr:uid="{00000000-0005-0000-0000-00005C100000}"/>
    <cellStyle name="Normal 33 2 2 5 3" xfId="5937" xr:uid="{00000000-0005-0000-0000-00005D100000}"/>
    <cellStyle name="Normal 33 2 2 6" xfId="2574" xr:uid="{00000000-0005-0000-0000-00005E100000}"/>
    <cellStyle name="Normal 33 2 2 6 2" xfId="2575" xr:uid="{00000000-0005-0000-0000-00005F100000}"/>
    <cellStyle name="Normal 33 2 2 6 2 2" xfId="2576" xr:uid="{00000000-0005-0000-0000-000060100000}"/>
    <cellStyle name="Normal 33 2 2 6 2 2 2" xfId="5941" xr:uid="{00000000-0005-0000-0000-000061100000}"/>
    <cellStyle name="Normal 33 2 2 6 2 3" xfId="5940" xr:uid="{00000000-0005-0000-0000-000062100000}"/>
    <cellStyle name="Normal 33 2 2 6 3" xfId="5939" xr:uid="{00000000-0005-0000-0000-000063100000}"/>
    <cellStyle name="Normal 33 2 2 7" xfId="2577" xr:uid="{00000000-0005-0000-0000-000064100000}"/>
    <cellStyle name="Normal 33 2 2 7 2" xfId="5942" xr:uid="{00000000-0005-0000-0000-000065100000}"/>
    <cellStyle name="Normal 33 2 2 8" xfId="5924" xr:uid="{00000000-0005-0000-0000-000066100000}"/>
    <cellStyle name="Normal 33 2 3" xfId="2578" xr:uid="{00000000-0005-0000-0000-000067100000}"/>
    <cellStyle name="Normal 33 2 3 2" xfId="2579" xr:uid="{00000000-0005-0000-0000-000068100000}"/>
    <cellStyle name="Normal 33 2 3 2 2" xfId="5944" xr:uid="{00000000-0005-0000-0000-000069100000}"/>
    <cellStyle name="Normal 33 2 3 3" xfId="5943" xr:uid="{00000000-0005-0000-0000-00006A100000}"/>
    <cellStyle name="Normal 33 2 4" xfId="2580" xr:uid="{00000000-0005-0000-0000-00006B100000}"/>
    <cellStyle name="Normal 33 2 4 2" xfId="5945" xr:uid="{00000000-0005-0000-0000-00006C100000}"/>
    <cellStyle name="Normal 33 2 5" xfId="5923" xr:uid="{00000000-0005-0000-0000-00006D100000}"/>
    <cellStyle name="Normal 33 3" xfId="2581" xr:uid="{00000000-0005-0000-0000-00006E100000}"/>
    <cellStyle name="Normal 33 3 2" xfId="2582" xr:uid="{00000000-0005-0000-0000-00006F100000}"/>
    <cellStyle name="Normal 33 3 2 2" xfId="5947" xr:uid="{00000000-0005-0000-0000-000070100000}"/>
    <cellStyle name="Normal 33 3 3" xfId="5946" xr:uid="{00000000-0005-0000-0000-000071100000}"/>
    <cellStyle name="Normal 33 4" xfId="2583" xr:uid="{00000000-0005-0000-0000-000072100000}"/>
    <cellStyle name="Normal 33 4 2" xfId="5948" xr:uid="{00000000-0005-0000-0000-000073100000}"/>
    <cellStyle name="Normal 33 5" xfId="4674" xr:uid="{00000000-0005-0000-0000-000074100000}"/>
    <cellStyle name="Normal 34" xfId="820" xr:uid="{00000000-0005-0000-0000-000075100000}"/>
    <cellStyle name="Normal 34 2" xfId="2584" xr:uid="{00000000-0005-0000-0000-000076100000}"/>
    <cellStyle name="Normal 34 2 2" xfId="2585" xr:uid="{00000000-0005-0000-0000-000077100000}"/>
    <cellStyle name="Normal 34 2 2 2" xfId="2586" xr:uid="{00000000-0005-0000-0000-000078100000}"/>
    <cellStyle name="Normal 34 2 2 2 2" xfId="2587" xr:uid="{00000000-0005-0000-0000-000079100000}"/>
    <cellStyle name="Normal 34 2 2 2 2 2" xfId="5952" xr:uid="{00000000-0005-0000-0000-00007A100000}"/>
    <cellStyle name="Normal 34 2 2 2 3" xfId="5951" xr:uid="{00000000-0005-0000-0000-00007B100000}"/>
    <cellStyle name="Normal 34 2 2 3" xfId="2588" xr:uid="{00000000-0005-0000-0000-00007C100000}"/>
    <cellStyle name="Normal 34 2 2 3 2" xfId="5953" xr:uid="{00000000-0005-0000-0000-00007D100000}"/>
    <cellStyle name="Normal 34 2 2 4" xfId="5950" xr:uid="{00000000-0005-0000-0000-00007E100000}"/>
    <cellStyle name="Normal 34 2 3" xfId="2589" xr:uid="{00000000-0005-0000-0000-00007F100000}"/>
    <cellStyle name="Normal 34 2 3 10" xfId="2590" xr:uid="{00000000-0005-0000-0000-000080100000}"/>
    <cellStyle name="Normal 34 2 3 10 2" xfId="5955" xr:uid="{00000000-0005-0000-0000-000081100000}"/>
    <cellStyle name="Normal 34 2 3 11" xfId="5954" xr:uid="{00000000-0005-0000-0000-000082100000}"/>
    <cellStyle name="Normal 34 2 3 2" xfId="2591" xr:uid="{00000000-0005-0000-0000-000083100000}"/>
    <cellStyle name="Normal 34 2 3 2 2" xfId="2592" xr:uid="{00000000-0005-0000-0000-000084100000}"/>
    <cellStyle name="Normal 34 2 3 2 2 2" xfId="2593" xr:uid="{00000000-0005-0000-0000-000085100000}"/>
    <cellStyle name="Normal 34 2 3 2 2 2 2" xfId="5958" xr:uid="{00000000-0005-0000-0000-000086100000}"/>
    <cellStyle name="Normal 34 2 3 2 2 3" xfId="5957" xr:uid="{00000000-0005-0000-0000-000087100000}"/>
    <cellStyle name="Normal 34 2 3 2 3" xfId="2594" xr:uid="{00000000-0005-0000-0000-000088100000}"/>
    <cellStyle name="Normal 34 2 3 2 3 2" xfId="5959" xr:uid="{00000000-0005-0000-0000-000089100000}"/>
    <cellStyle name="Normal 34 2 3 2 4" xfId="5956" xr:uid="{00000000-0005-0000-0000-00008A100000}"/>
    <cellStyle name="Normal 34 2 3 3" xfId="2595" xr:uid="{00000000-0005-0000-0000-00008B100000}"/>
    <cellStyle name="Normal 34 2 3 3 2" xfId="2596" xr:uid="{00000000-0005-0000-0000-00008C100000}"/>
    <cellStyle name="Normal 34 2 3 3 2 2" xfId="2597" xr:uid="{00000000-0005-0000-0000-00008D100000}"/>
    <cellStyle name="Normal 34 2 3 3 2 2 2" xfId="5962" xr:uid="{00000000-0005-0000-0000-00008E100000}"/>
    <cellStyle name="Normal 34 2 3 3 2 3" xfId="5961" xr:uid="{00000000-0005-0000-0000-00008F100000}"/>
    <cellStyle name="Normal 34 2 3 3 3" xfId="2598" xr:uid="{00000000-0005-0000-0000-000090100000}"/>
    <cellStyle name="Normal 34 2 3 3 3 2" xfId="5963" xr:uid="{00000000-0005-0000-0000-000091100000}"/>
    <cellStyle name="Normal 34 2 3 3 4" xfId="5960" xr:uid="{00000000-0005-0000-0000-000092100000}"/>
    <cellStyle name="Normal 34 2 3 4" xfId="2599" xr:uid="{00000000-0005-0000-0000-000093100000}"/>
    <cellStyle name="Normal 34 2 3 4 2" xfId="2600" xr:uid="{00000000-0005-0000-0000-000094100000}"/>
    <cellStyle name="Normal 34 2 3 4 2 2" xfId="2601" xr:uid="{00000000-0005-0000-0000-000095100000}"/>
    <cellStyle name="Normal 34 2 3 4 2 2 2" xfId="5966" xr:uid="{00000000-0005-0000-0000-000096100000}"/>
    <cellStyle name="Normal 34 2 3 4 2 3" xfId="5965" xr:uid="{00000000-0005-0000-0000-000097100000}"/>
    <cellStyle name="Normal 34 2 3 4 3" xfId="2602" xr:uid="{00000000-0005-0000-0000-000098100000}"/>
    <cellStyle name="Normal 34 2 3 4 3 2" xfId="5967" xr:uid="{00000000-0005-0000-0000-000099100000}"/>
    <cellStyle name="Normal 34 2 3 4 4" xfId="5964" xr:uid="{00000000-0005-0000-0000-00009A100000}"/>
    <cellStyle name="Normal 34 2 3 5" xfId="2603" xr:uid="{00000000-0005-0000-0000-00009B100000}"/>
    <cellStyle name="Normal 34 2 3 5 2" xfId="2604" xr:uid="{00000000-0005-0000-0000-00009C100000}"/>
    <cellStyle name="Normal 34 2 3 5 2 2" xfId="5969" xr:uid="{00000000-0005-0000-0000-00009D100000}"/>
    <cellStyle name="Normal 34 2 3 5 3" xfId="5968" xr:uid="{00000000-0005-0000-0000-00009E100000}"/>
    <cellStyle name="Normal 34 2 3 6" xfId="2605" xr:uid="{00000000-0005-0000-0000-00009F100000}"/>
    <cellStyle name="Normal 34 2 3 6 2" xfId="5970" xr:uid="{00000000-0005-0000-0000-0000A0100000}"/>
    <cellStyle name="Normal 34 2 3 7" xfId="2606" xr:uid="{00000000-0005-0000-0000-0000A1100000}"/>
    <cellStyle name="Normal 34 2 3 7 2" xfId="5971" xr:uid="{00000000-0005-0000-0000-0000A2100000}"/>
    <cellStyle name="Normal 34 2 3 8" xfId="2607" xr:uid="{00000000-0005-0000-0000-0000A3100000}"/>
    <cellStyle name="Normal 34 2 3 8 2" xfId="5972" xr:uid="{00000000-0005-0000-0000-0000A4100000}"/>
    <cellStyle name="Normal 34 2 3 9" xfId="2608" xr:uid="{00000000-0005-0000-0000-0000A5100000}"/>
    <cellStyle name="Normal 34 2 3 9 2" xfId="5973" xr:uid="{00000000-0005-0000-0000-0000A6100000}"/>
    <cellStyle name="Normal 34 2 4" xfId="2609" xr:uid="{00000000-0005-0000-0000-0000A7100000}"/>
    <cellStyle name="Normal 34 2 4 2" xfId="2610" xr:uid="{00000000-0005-0000-0000-0000A8100000}"/>
    <cellStyle name="Normal 34 2 4 2 2" xfId="5975" xr:uid="{00000000-0005-0000-0000-0000A9100000}"/>
    <cellStyle name="Normal 34 2 4 3" xfId="5974" xr:uid="{00000000-0005-0000-0000-0000AA100000}"/>
    <cellStyle name="Normal 34 2 5" xfId="2611" xr:uid="{00000000-0005-0000-0000-0000AB100000}"/>
    <cellStyle name="Normal 34 2 5 2" xfId="5976" xr:uid="{00000000-0005-0000-0000-0000AC100000}"/>
    <cellStyle name="Normal 34 2 6" xfId="5949" xr:uid="{00000000-0005-0000-0000-0000AD100000}"/>
    <cellStyle name="Normal 34 3" xfId="2612" xr:uid="{00000000-0005-0000-0000-0000AE100000}"/>
    <cellStyle name="Normal 34 3 2" xfId="2613" xr:uid="{00000000-0005-0000-0000-0000AF100000}"/>
    <cellStyle name="Normal 34 3 2 2" xfId="5978" xr:uid="{00000000-0005-0000-0000-0000B0100000}"/>
    <cellStyle name="Normal 34 3 3" xfId="5977" xr:uid="{00000000-0005-0000-0000-0000B1100000}"/>
    <cellStyle name="Normal 34 4" xfId="2614" xr:uid="{00000000-0005-0000-0000-0000B2100000}"/>
    <cellStyle name="Normal 34 4 2" xfId="5979" xr:uid="{00000000-0005-0000-0000-0000B3100000}"/>
    <cellStyle name="Normal 35" xfId="822" xr:uid="{00000000-0005-0000-0000-0000B4100000}"/>
    <cellStyle name="Normal 35 2" xfId="2615" xr:uid="{00000000-0005-0000-0000-0000B5100000}"/>
    <cellStyle name="Normal 35 2 2" xfId="2616" xr:uid="{00000000-0005-0000-0000-0000B6100000}"/>
    <cellStyle name="Normal 35 2 2 2" xfId="2617" xr:uid="{00000000-0005-0000-0000-0000B7100000}"/>
    <cellStyle name="Normal 35 2 2 2 2" xfId="2618" xr:uid="{00000000-0005-0000-0000-0000B8100000}"/>
    <cellStyle name="Normal 35 2 2 2 2 2" xfId="2619" xr:uid="{00000000-0005-0000-0000-0000B9100000}"/>
    <cellStyle name="Normal 35 2 2 2 2 2 2" xfId="5984" xr:uid="{00000000-0005-0000-0000-0000BA100000}"/>
    <cellStyle name="Normal 35 2 2 2 2 3" xfId="5983" xr:uid="{00000000-0005-0000-0000-0000BB100000}"/>
    <cellStyle name="Normal 35 2 2 2 3" xfId="2620" xr:uid="{00000000-0005-0000-0000-0000BC100000}"/>
    <cellStyle name="Normal 35 2 2 2 3 2" xfId="5985" xr:uid="{00000000-0005-0000-0000-0000BD100000}"/>
    <cellStyle name="Normal 35 2 2 2 4" xfId="5982" xr:uid="{00000000-0005-0000-0000-0000BE100000}"/>
    <cellStyle name="Normal 35 2 2 3" xfId="2621" xr:uid="{00000000-0005-0000-0000-0000BF100000}"/>
    <cellStyle name="Normal 35 2 2 3 2" xfId="2622" xr:uid="{00000000-0005-0000-0000-0000C0100000}"/>
    <cellStyle name="Normal 35 2 2 3 2 2" xfId="2623" xr:uid="{00000000-0005-0000-0000-0000C1100000}"/>
    <cellStyle name="Normal 35 2 2 3 2 2 2" xfId="5988" xr:uid="{00000000-0005-0000-0000-0000C2100000}"/>
    <cellStyle name="Normal 35 2 2 3 2 3" xfId="5987" xr:uid="{00000000-0005-0000-0000-0000C3100000}"/>
    <cellStyle name="Normal 35 2 2 3 3" xfId="2624" xr:uid="{00000000-0005-0000-0000-0000C4100000}"/>
    <cellStyle name="Normal 35 2 2 3 3 2" xfId="5989" xr:uid="{00000000-0005-0000-0000-0000C5100000}"/>
    <cellStyle name="Normal 35 2 2 3 4" xfId="5986" xr:uid="{00000000-0005-0000-0000-0000C6100000}"/>
    <cellStyle name="Normal 35 2 2 4" xfId="2625" xr:uid="{00000000-0005-0000-0000-0000C7100000}"/>
    <cellStyle name="Normal 35 2 2 4 2" xfId="2626" xr:uid="{00000000-0005-0000-0000-0000C8100000}"/>
    <cellStyle name="Normal 35 2 2 4 2 2" xfId="2627" xr:uid="{00000000-0005-0000-0000-0000C9100000}"/>
    <cellStyle name="Normal 35 2 2 4 2 2 2" xfId="5992" xr:uid="{00000000-0005-0000-0000-0000CA100000}"/>
    <cellStyle name="Normal 35 2 2 4 2 3" xfId="5991" xr:uid="{00000000-0005-0000-0000-0000CB100000}"/>
    <cellStyle name="Normal 35 2 2 4 3" xfId="2628" xr:uid="{00000000-0005-0000-0000-0000CC100000}"/>
    <cellStyle name="Normal 35 2 2 4 3 2" xfId="5993" xr:uid="{00000000-0005-0000-0000-0000CD100000}"/>
    <cellStyle name="Normal 35 2 2 4 4" xfId="5990" xr:uid="{00000000-0005-0000-0000-0000CE100000}"/>
    <cellStyle name="Normal 35 2 2 5" xfId="2629" xr:uid="{00000000-0005-0000-0000-0000CF100000}"/>
    <cellStyle name="Normal 35 2 2 5 2" xfId="2630" xr:uid="{00000000-0005-0000-0000-0000D0100000}"/>
    <cellStyle name="Normal 35 2 2 5 2 2" xfId="5995" xr:uid="{00000000-0005-0000-0000-0000D1100000}"/>
    <cellStyle name="Normal 35 2 2 5 3" xfId="5994" xr:uid="{00000000-0005-0000-0000-0000D2100000}"/>
    <cellStyle name="Normal 35 2 2 6" xfId="2631" xr:uid="{00000000-0005-0000-0000-0000D3100000}"/>
    <cellStyle name="Normal 35 2 2 6 2" xfId="5996" xr:uid="{00000000-0005-0000-0000-0000D4100000}"/>
    <cellStyle name="Normal 35 2 2 7" xfId="5981" xr:uid="{00000000-0005-0000-0000-0000D5100000}"/>
    <cellStyle name="Normal 35 2 3" xfId="2632" xr:uid="{00000000-0005-0000-0000-0000D6100000}"/>
    <cellStyle name="Normal 35 2 3 2" xfId="2633" xr:uid="{00000000-0005-0000-0000-0000D7100000}"/>
    <cellStyle name="Normal 35 2 3 2 2" xfId="5998" xr:uid="{00000000-0005-0000-0000-0000D8100000}"/>
    <cellStyle name="Normal 35 2 3 3" xfId="5997" xr:uid="{00000000-0005-0000-0000-0000D9100000}"/>
    <cellStyle name="Normal 35 2 4" xfId="2634" xr:uid="{00000000-0005-0000-0000-0000DA100000}"/>
    <cellStyle name="Normal 35 2 4 2" xfId="5999" xr:uid="{00000000-0005-0000-0000-0000DB100000}"/>
    <cellStyle name="Normal 35 2 5" xfId="5980" xr:uid="{00000000-0005-0000-0000-0000DC100000}"/>
    <cellStyle name="Normal 35 3" xfId="2635" xr:uid="{00000000-0005-0000-0000-0000DD100000}"/>
    <cellStyle name="Normal 35 3 2" xfId="2636" xr:uid="{00000000-0005-0000-0000-0000DE100000}"/>
    <cellStyle name="Normal 35 3 2 2" xfId="6001" xr:uid="{00000000-0005-0000-0000-0000DF100000}"/>
    <cellStyle name="Normal 35 3 3" xfId="6000" xr:uid="{00000000-0005-0000-0000-0000E0100000}"/>
    <cellStyle name="Normal 35 4" xfId="2637" xr:uid="{00000000-0005-0000-0000-0000E1100000}"/>
    <cellStyle name="Normal 35 4 2" xfId="6002" xr:uid="{00000000-0005-0000-0000-0000E2100000}"/>
    <cellStyle name="Normal 35 5" xfId="4676" xr:uid="{00000000-0005-0000-0000-0000E3100000}"/>
    <cellStyle name="Normal 36" xfId="823" xr:uid="{00000000-0005-0000-0000-0000E4100000}"/>
    <cellStyle name="Normal 36 2" xfId="2638" xr:uid="{00000000-0005-0000-0000-0000E5100000}"/>
    <cellStyle name="Normal 36 2 2" xfId="2639" xr:uid="{00000000-0005-0000-0000-0000E6100000}"/>
    <cellStyle name="Normal 36 2 2 2" xfId="2640" xr:uid="{00000000-0005-0000-0000-0000E7100000}"/>
    <cellStyle name="Normal 36 2 2 2 2" xfId="6005" xr:uid="{00000000-0005-0000-0000-0000E8100000}"/>
    <cellStyle name="Normal 36 2 2 3" xfId="6004" xr:uid="{00000000-0005-0000-0000-0000E9100000}"/>
    <cellStyle name="Normal 36 2 3" xfId="2641" xr:uid="{00000000-0005-0000-0000-0000EA100000}"/>
    <cellStyle name="Normal 36 2 3 2" xfId="6006" xr:uid="{00000000-0005-0000-0000-0000EB100000}"/>
    <cellStyle name="Normal 36 2 4" xfId="6003" xr:uid="{00000000-0005-0000-0000-0000EC100000}"/>
    <cellStyle name="Normal 36 3" xfId="2642" xr:uid="{00000000-0005-0000-0000-0000ED100000}"/>
    <cellStyle name="Normal 36 3 2" xfId="2643" xr:uid="{00000000-0005-0000-0000-0000EE100000}"/>
    <cellStyle name="Normal 36 3 2 2" xfId="2644" xr:uid="{00000000-0005-0000-0000-0000EF100000}"/>
    <cellStyle name="Normal 36 3 2 2 2" xfId="2645" xr:uid="{00000000-0005-0000-0000-0000F0100000}"/>
    <cellStyle name="Normal 36 3 2 2 2 2" xfId="6010" xr:uid="{00000000-0005-0000-0000-0000F1100000}"/>
    <cellStyle name="Normal 36 3 2 2 3" xfId="6009" xr:uid="{00000000-0005-0000-0000-0000F2100000}"/>
    <cellStyle name="Normal 36 3 2 3" xfId="2646" xr:uid="{00000000-0005-0000-0000-0000F3100000}"/>
    <cellStyle name="Normal 36 3 2 3 2" xfId="6011" xr:uid="{00000000-0005-0000-0000-0000F4100000}"/>
    <cellStyle name="Normal 36 3 2 4" xfId="6008" xr:uid="{00000000-0005-0000-0000-0000F5100000}"/>
    <cellStyle name="Normal 36 3 3" xfId="2647" xr:uid="{00000000-0005-0000-0000-0000F6100000}"/>
    <cellStyle name="Normal 36 3 3 2" xfId="2648" xr:uid="{00000000-0005-0000-0000-0000F7100000}"/>
    <cellStyle name="Normal 36 3 3 2 2" xfId="2649" xr:uid="{00000000-0005-0000-0000-0000F8100000}"/>
    <cellStyle name="Normal 36 3 3 2 2 2" xfId="6014" xr:uid="{00000000-0005-0000-0000-0000F9100000}"/>
    <cellStyle name="Normal 36 3 3 2 3" xfId="6013" xr:uid="{00000000-0005-0000-0000-0000FA100000}"/>
    <cellStyle name="Normal 36 3 3 3" xfId="2650" xr:uid="{00000000-0005-0000-0000-0000FB100000}"/>
    <cellStyle name="Normal 36 3 3 3 2" xfId="6015" xr:uid="{00000000-0005-0000-0000-0000FC100000}"/>
    <cellStyle name="Normal 36 3 3 4" xfId="6012" xr:uid="{00000000-0005-0000-0000-0000FD100000}"/>
    <cellStyle name="Normal 36 3 4" xfId="2651" xr:uid="{00000000-0005-0000-0000-0000FE100000}"/>
    <cellStyle name="Normal 36 3 4 2" xfId="2652" xr:uid="{00000000-0005-0000-0000-0000FF100000}"/>
    <cellStyle name="Normal 36 3 4 2 2" xfId="2653" xr:uid="{00000000-0005-0000-0000-000000110000}"/>
    <cellStyle name="Normal 36 3 4 2 2 2" xfId="6018" xr:uid="{00000000-0005-0000-0000-000001110000}"/>
    <cellStyle name="Normal 36 3 4 2 3" xfId="6017" xr:uid="{00000000-0005-0000-0000-000002110000}"/>
    <cellStyle name="Normal 36 3 4 3" xfId="2654" xr:uid="{00000000-0005-0000-0000-000003110000}"/>
    <cellStyle name="Normal 36 3 4 3 2" xfId="6019" xr:uid="{00000000-0005-0000-0000-000004110000}"/>
    <cellStyle name="Normal 36 3 4 4" xfId="6016" xr:uid="{00000000-0005-0000-0000-000005110000}"/>
    <cellStyle name="Normal 36 3 5" xfId="2655" xr:uid="{00000000-0005-0000-0000-000006110000}"/>
    <cellStyle name="Normal 36 3 5 2" xfId="2656" xr:uid="{00000000-0005-0000-0000-000007110000}"/>
    <cellStyle name="Normal 36 3 5 2 2" xfId="6021" xr:uid="{00000000-0005-0000-0000-000008110000}"/>
    <cellStyle name="Normal 36 3 5 3" xfId="6020" xr:uid="{00000000-0005-0000-0000-000009110000}"/>
    <cellStyle name="Normal 36 3 6" xfId="2657" xr:uid="{00000000-0005-0000-0000-00000A110000}"/>
    <cellStyle name="Normal 36 3 6 2" xfId="6022" xr:uid="{00000000-0005-0000-0000-00000B110000}"/>
    <cellStyle name="Normal 36 3 7" xfId="6007" xr:uid="{00000000-0005-0000-0000-00000C110000}"/>
    <cellStyle name="Normal 36 4" xfId="2658" xr:uid="{00000000-0005-0000-0000-00000D110000}"/>
    <cellStyle name="Normal 36 4 2" xfId="2659" xr:uid="{00000000-0005-0000-0000-00000E110000}"/>
    <cellStyle name="Normal 36 4 2 2" xfId="6024" xr:uid="{00000000-0005-0000-0000-00000F110000}"/>
    <cellStyle name="Normal 36 4 3" xfId="6023" xr:uid="{00000000-0005-0000-0000-000010110000}"/>
    <cellStyle name="Normal 36 5" xfId="2660" xr:uid="{00000000-0005-0000-0000-000011110000}"/>
    <cellStyle name="Normal 36 5 2" xfId="6025" xr:uid="{00000000-0005-0000-0000-000012110000}"/>
    <cellStyle name="Normal 36 6" xfId="4677" xr:uid="{00000000-0005-0000-0000-000013110000}"/>
    <cellStyle name="Normal 37" xfId="824" xr:uid="{00000000-0005-0000-0000-000014110000}"/>
    <cellStyle name="Normal 37 2" xfId="2661" xr:uid="{00000000-0005-0000-0000-000015110000}"/>
    <cellStyle name="Normal 37 2 2" xfId="2662" xr:uid="{00000000-0005-0000-0000-000016110000}"/>
    <cellStyle name="Normal 37 2 2 2" xfId="2663" xr:uid="{00000000-0005-0000-0000-000017110000}"/>
    <cellStyle name="Normal 37 2 2 2 2" xfId="6028" xr:uid="{00000000-0005-0000-0000-000018110000}"/>
    <cellStyle name="Normal 37 2 2 3" xfId="6027" xr:uid="{00000000-0005-0000-0000-000019110000}"/>
    <cellStyle name="Normal 37 2 3" xfId="2664" xr:uid="{00000000-0005-0000-0000-00001A110000}"/>
    <cellStyle name="Normal 37 2 3 2" xfId="6029" xr:uid="{00000000-0005-0000-0000-00001B110000}"/>
    <cellStyle name="Normal 37 2 4" xfId="6026" xr:uid="{00000000-0005-0000-0000-00001C110000}"/>
    <cellStyle name="Normal 37 3" xfId="2665" xr:uid="{00000000-0005-0000-0000-00001D110000}"/>
    <cellStyle name="Normal 37 3 2" xfId="2666" xr:uid="{00000000-0005-0000-0000-00001E110000}"/>
    <cellStyle name="Normal 37 3 2 2" xfId="2667" xr:uid="{00000000-0005-0000-0000-00001F110000}"/>
    <cellStyle name="Normal 37 3 2 2 2" xfId="6032" xr:uid="{00000000-0005-0000-0000-000020110000}"/>
    <cellStyle name="Normal 37 3 2 3" xfId="6031" xr:uid="{00000000-0005-0000-0000-000021110000}"/>
    <cellStyle name="Normal 37 3 3" xfId="2668" xr:uid="{00000000-0005-0000-0000-000022110000}"/>
    <cellStyle name="Normal 37 3 3 2" xfId="6033" xr:uid="{00000000-0005-0000-0000-000023110000}"/>
    <cellStyle name="Normal 37 3 4" xfId="6030" xr:uid="{00000000-0005-0000-0000-000024110000}"/>
    <cellStyle name="Normal 37 4" xfId="2669" xr:uid="{00000000-0005-0000-0000-000025110000}"/>
    <cellStyle name="Normal 37 4 2" xfId="2670" xr:uid="{00000000-0005-0000-0000-000026110000}"/>
    <cellStyle name="Normal 37 4 2 2" xfId="2671" xr:uid="{00000000-0005-0000-0000-000027110000}"/>
    <cellStyle name="Normal 37 4 2 2 2" xfId="6036" xr:uid="{00000000-0005-0000-0000-000028110000}"/>
    <cellStyle name="Normal 37 4 2 3" xfId="6035" xr:uid="{00000000-0005-0000-0000-000029110000}"/>
    <cellStyle name="Normal 37 4 3" xfId="2672" xr:uid="{00000000-0005-0000-0000-00002A110000}"/>
    <cellStyle name="Normal 37 4 3 2" xfId="6037" xr:uid="{00000000-0005-0000-0000-00002B110000}"/>
    <cellStyle name="Normal 37 4 4" xfId="6034" xr:uid="{00000000-0005-0000-0000-00002C110000}"/>
    <cellStyle name="Normal 37 5" xfId="2673" xr:uid="{00000000-0005-0000-0000-00002D110000}"/>
    <cellStyle name="Normal 37 5 2" xfId="2674" xr:uid="{00000000-0005-0000-0000-00002E110000}"/>
    <cellStyle name="Normal 37 5 2 2" xfId="2675" xr:uid="{00000000-0005-0000-0000-00002F110000}"/>
    <cellStyle name="Normal 37 5 2 2 2" xfId="6040" xr:uid="{00000000-0005-0000-0000-000030110000}"/>
    <cellStyle name="Normal 37 5 2 3" xfId="6039" xr:uid="{00000000-0005-0000-0000-000031110000}"/>
    <cellStyle name="Normal 37 5 3" xfId="2676" xr:uid="{00000000-0005-0000-0000-000032110000}"/>
    <cellStyle name="Normal 37 5 3 2" xfId="6041" xr:uid="{00000000-0005-0000-0000-000033110000}"/>
    <cellStyle name="Normal 37 5 4" xfId="6038" xr:uid="{00000000-0005-0000-0000-000034110000}"/>
    <cellStyle name="Normal 37 6" xfId="2677" xr:uid="{00000000-0005-0000-0000-000035110000}"/>
    <cellStyle name="Normal 37 6 2" xfId="2678" xr:uid="{00000000-0005-0000-0000-000036110000}"/>
    <cellStyle name="Normal 37 6 2 2" xfId="6043" xr:uid="{00000000-0005-0000-0000-000037110000}"/>
    <cellStyle name="Normal 37 6 3" xfId="6042" xr:uid="{00000000-0005-0000-0000-000038110000}"/>
    <cellStyle name="Normal 37 7" xfId="2679" xr:uid="{00000000-0005-0000-0000-000039110000}"/>
    <cellStyle name="Normal 37 7 2" xfId="6044" xr:uid="{00000000-0005-0000-0000-00003A110000}"/>
    <cellStyle name="Normal 37 8" xfId="4678" xr:uid="{00000000-0005-0000-0000-00003B110000}"/>
    <cellStyle name="Normal 38" xfId="2680" xr:uid="{00000000-0005-0000-0000-00003C110000}"/>
    <cellStyle name="Normal 38 2" xfId="2681" xr:uid="{00000000-0005-0000-0000-00003D110000}"/>
    <cellStyle name="Normal 38 2 2" xfId="2682" xr:uid="{00000000-0005-0000-0000-00003E110000}"/>
    <cellStyle name="Normal 38 2 2 2" xfId="2683" xr:uid="{00000000-0005-0000-0000-00003F110000}"/>
    <cellStyle name="Normal 38 2 2 2 2" xfId="2684" xr:uid="{00000000-0005-0000-0000-000040110000}"/>
    <cellStyle name="Normal 38 2 2 2 2 2" xfId="6049" xr:uid="{00000000-0005-0000-0000-000041110000}"/>
    <cellStyle name="Normal 38 2 2 2 3" xfId="6048" xr:uid="{00000000-0005-0000-0000-000042110000}"/>
    <cellStyle name="Normal 38 2 2 3" xfId="2685" xr:uid="{00000000-0005-0000-0000-000043110000}"/>
    <cellStyle name="Normal 38 2 2 3 2" xfId="6050" xr:uid="{00000000-0005-0000-0000-000044110000}"/>
    <cellStyle name="Normal 38 2 2 4" xfId="6047" xr:uid="{00000000-0005-0000-0000-000045110000}"/>
    <cellStyle name="Normal 38 2 3" xfId="2686" xr:uid="{00000000-0005-0000-0000-000046110000}"/>
    <cellStyle name="Normal 38 2 3 2" xfId="2687" xr:uid="{00000000-0005-0000-0000-000047110000}"/>
    <cellStyle name="Normal 38 2 3 2 2" xfId="6052" xr:uid="{00000000-0005-0000-0000-000048110000}"/>
    <cellStyle name="Normal 38 2 3 3" xfId="6051" xr:uid="{00000000-0005-0000-0000-000049110000}"/>
    <cellStyle name="Normal 38 2 4" xfId="2688" xr:uid="{00000000-0005-0000-0000-00004A110000}"/>
    <cellStyle name="Normal 38 2 4 2" xfId="6053" xr:uid="{00000000-0005-0000-0000-00004B110000}"/>
    <cellStyle name="Normal 38 2 5" xfId="6046" xr:uid="{00000000-0005-0000-0000-00004C110000}"/>
    <cellStyle name="Normal 38 3" xfId="2689" xr:uid="{00000000-0005-0000-0000-00004D110000}"/>
    <cellStyle name="Normal 38 3 2" xfId="2690" xr:uid="{00000000-0005-0000-0000-00004E110000}"/>
    <cellStyle name="Normal 38 3 2 2" xfId="6055" xr:uid="{00000000-0005-0000-0000-00004F110000}"/>
    <cellStyle name="Normal 38 3 3" xfId="6054" xr:uid="{00000000-0005-0000-0000-000050110000}"/>
    <cellStyle name="Normal 38 4" xfId="2691" xr:uid="{00000000-0005-0000-0000-000051110000}"/>
    <cellStyle name="Normal 38 4 2" xfId="6056" xr:uid="{00000000-0005-0000-0000-000052110000}"/>
    <cellStyle name="Normal 38 5" xfId="6045" xr:uid="{00000000-0005-0000-0000-000053110000}"/>
    <cellStyle name="Normal 39" xfId="2692" xr:uid="{00000000-0005-0000-0000-000054110000}"/>
    <cellStyle name="Normal 39 2" xfId="2693" xr:uid="{00000000-0005-0000-0000-000055110000}"/>
    <cellStyle name="Normal 39 2 2" xfId="2694" xr:uid="{00000000-0005-0000-0000-000056110000}"/>
    <cellStyle name="Normal 39 2 2 2" xfId="6059" xr:uid="{00000000-0005-0000-0000-000057110000}"/>
    <cellStyle name="Normal 39 2 3" xfId="6058" xr:uid="{00000000-0005-0000-0000-000058110000}"/>
    <cellStyle name="Normal 39 3" xfId="2695" xr:uid="{00000000-0005-0000-0000-000059110000}"/>
    <cellStyle name="Normal 39 3 2" xfId="6060" xr:uid="{00000000-0005-0000-0000-00005A110000}"/>
    <cellStyle name="Normal 39 4" xfId="6057" xr:uid="{00000000-0005-0000-0000-00005B110000}"/>
    <cellStyle name="Normal 4" xfId="41" xr:uid="{00000000-0005-0000-0000-00005C110000}"/>
    <cellStyle name="Normal 4 10" xfId="3806" xr:uid="{00000000-0005-0000-0000-00005D110000}"/>
    <cellStyle name="Normal 4 11" xfId="4248" xr:uid="{00000000-0005-0000-0000-00005E110000}"/>
    <cellStyle name="Normal 4 2" xfId="72" xr:uid="{00000000-0005-0000-0000-00005F110000}"/>
    <cellStyle name="Normal 4 2 10" xfId="2696" xr:uid="{00000000-0005-0000-0000-000060110000}"/>
    <cellStyle name="Normal 4 2 10 2" xfId="2697" xr:uid="{00000000-0005-0000-0000-000061110000}"/>
    <cellStyle name="Normal 4 2 10 2 2" xfId="6062" xr:uid="{00000000-0005-0000-0000-000062110000}"/>
    <cellStyle name="Normal 4 2 10 3" xfId="6061" xr:uid="{00000000-0005-0000-0000-000063110000}"/>
    <cellStyle name="Normal 4 2 11" xfId="2698" xr:uid="{00000000-0005-0000-0000-000064110000}"/>
    <cellStyle name="Normal 4 2 11 2" xfId="6063" xr:uid="{00000000-0005-0000-0000-000065110000}"/>
    <cellStyle name="Normal 4 2 12" xfId="3948" xr:uid="{00000000-0005-0000-0000-000066110000}"/>
    <cellStyle name="Normal 4 2 13" xfId="4260" xr:uid="{00000000-0005-0000-0000-000067110000}"/>
    <cellStyle name="Normal 4 2 14" xfId="7222" xr:uid="{00000000-0005-0000-0000-000068110000}"/>
    <cellStyle name="Normal 4 2 2" xfId="194" xr:uid="{00000000-0005-0000-0000-000069110000}"/>
    <cellStyle name="Normal 4 2 2 10" xfId="2699" xr:uid="{00000000-0005-0000-0000-00006A110000}"/>
    <cellStyle name="Normal 4 2 2 10 2" xfId="6064" xr:uid="{00000000-0005-0000-0000-00006B110000}"/>
    <cellStyle name="Normal 4 2 2 11" xfId="3949" xr:uid="{00000000-0005-0000-0000-00006C110000}"/>
    <cellStyle name="Normal 4 2 2 12" xfId="4289" xr:uid="{00000000-0005-0000-0000-00006D110000}"/>
    <cellStyle name="Normal 4 2 2 2" xfId="282" xr:uid="{00000000-0005-0000-0000-00006E110000}"/>
    <cellStyle name="Normal 4 2 2 2 2" xfId="319" xr:uid="{00000000-0005-0000-0000-00006F110000}"/>
    <cellStyle name="Normal 4 2 2 2 2 2" xfId="726" xr:uid="{00000000-0005-0000-0000-000070110000}"/>
    <cellStyle name="Normal 4 2 2 2 2 2 2" xfId="2700" xr:uid="{00000000-0005-0000-0000-000071110000}"/>
    <cellStyle name="Normal 4 2 2 2 2 2 2 2" xfId="6065" xr:uid="{00000000-0005-0000-0000-000072110000}"/>
    <cellStyle name="Normal 4 2 2 2 2 2 3" xfId="4584" xr:uid="{00000000-0005-0000-0000-000073110000}"/>
    <cellStyle name="Normal 4 2 2 2 2 3" xfId="2701" xr:uid="{00000000-0005-0000-0000-000074110000}"/>
    <cellStyle name="Normal 4 2 2 2 2 3 2" xfId="6066" xr:uid="{00000000-0005-0000-0000-000075110000}"/>
    <cellStyle name="Normal 4 2 2 2 2 4" xfId="4365" xr:uid="{00000000-0005-0000-0000-000076110000}"/>
    <cellStyle name="Normal 4 2 2 2 3" xfId="689" xr:uid="{00000000-0005-0000-0000-000077110000}"/>
    <cellStyle name="Normal 4 2 2 2 3 2" xfId="2702" xr:uid="{00000000-0005-0000-0000-000078110000}"/>
    <cellStyle name="Normal 4 2 2 2 3 2 2" xfId="6067" xr:uid="{00000000-0005-0000-0000-000079110000}"/>
    <cellStyle name="Normal 4 2 2 2 3 3" xfId="4547" xr:uid="{00000000-0005-0000-0000-00007A110000}"/>
    <cellStyle name="Normal 4 2 2 2 4" xfId="2703" xr:uid="{00000000-0005-0000-0000-00007B110000}"/>
    <cellStyle name="Normal 4 2 2 2 4 2" xfId="6068" xr:uid="{00000000-0005-0000-0000-00007C110000}"/>
    <cellStyle name="Normal 4 2 2 2 5" xfId="4328" xr:uid="{00000000-0005-0000-0000-00007D110000}"/>
    <cellStyle name="Normal 4 2 2 3" xfId="318" xr:uid="{00000000-0005-0000-0000-00007E110000}"/>
    <cellStyle name="Normal 4 2 2 3 2" xfId="725" xr:uid="{00000000-0005-0000-0000-00007F110000}"/>
    <cellStyle name="Normal 4 2 2 3 2 2" xfId="2704" xr:uid="{00000000-0005-0000-0000-000080110000}"/>
    <cellStyle name="Normal 4 2 2 3 2 2 2" xfId="2705" xr:uid="{00000000-0005-0000-0000-000081110000}"/>
    <cellStyle name="Normal 4 2 2 3 2 2 2 2" xfId="6070" xr:uid="{00000000-0005-0000-0000-000082110000}"/>
    <cellStyle name="Normal 4 2 2 3 2 2 3" xfId="6069" xr:uid="{00000000-0005-0000-0000-000083110000}"/>
    <cellStyle name="Normal 4 2 2 3 2 3" xfId="2706" xr:uid="{00000000-0005-0000-0000-000084110000}"/>
    <cellStyle name="Normal 4 2 2 3 2 3 2" xfId="6071" xr:uid="{00000000-0005-0000-0000-000085110000}"/>
    <cellStyle name="Normal 4 2 2 3 2 4" xfId="4583" xr:uid="{00000000-0005-0000-0000-000086110000}"/>
    <cellStyle name="Normal 4 2 2 3 3" xfId="2707" xr:uid="{00000000-0005-0000-0000-000087110000}"/>
    <cellStyle name="Normal 4 2 2 3 3 2" xfId="2708" xr:uid="{00000000-0005-0000-0000-000088110000}"/>
    <cellStyle name="Normal 4 2 2 3 3 2 2" xfId="6073" xr:uid="{00000000-0005-0000-0000-000089110000}"/>
    <cellStyle name="Normal 4 2 2 3 3 3" xfId="6072" xr:uid="{00000000-0005-0000-0000-00008A110000}"/>
    <cellStyle name="Normal 4 2 2 3 4" xfId="2709" xr:uid="{00000000-0005-0000-0000-00008B110000}"/>
    <cellStyle name="Normal 4 2 2 3 4 2" xfId="6074" xr:uid="{00000000-0005-0000-0000-00008C110000}"/>
    <cellStyle name="Normal 4 2 2 3 5" xfId="4364" xr:uid="{00000000-0005-0000-0000-00008D110000}"/>
    <cellStyle name="Normal 4 2 2 4" xfId="374" xr:uid="{00000000-0005-0000-0000-00008E110000}"/>
    <cellStyle name="Normal 4 2 2 4 2" xfId="764" xr:uid="{00000000-0005-0000-0000-00008F110000}"/>
    <cellStyle name="Normal 4 2 2 4 2 2" xfId="2710" xr:uid="{00000000-0005-0000-0000-000090110000}"/>
    <cellStyle name="Normal 4 2 2 4 2 2 2" xfId="2711" xr:uid="{00000000-0005-0000-0000-000091110000}"/>
    <cellStyle name="Normal 4 2 2 4 2 2 2 2" xfId="6076" xr:uid="{00000000-0005-0000-0000-000092110000}"/>
    <cellStyle name="Normal 4 2 2 4 2 2 3" xfId="6075" xr:uid="{00000000-0005-0000-0000-000093110000}"/>
    <cellStyle name="Normal 4 2 2 4 2 3" xfId="2712" xr:uid="{00000000-0005-0000-0000-000094110000}"/>
    <cellStyle name="Normal 4 2 2 4 2 3 2" xfId="6077" xr:uid="{00000000-0005-0000-0000-000095110000}"/>
    <cellStyle name="Normal 4 2 2 4 2 4" xfId="4622" xr:uid="{00000000-0005-0000-0000-000096110000}"/>
    <cellStyle name="Normal 4 2 2 4 3" xfId="2713" xr:uid="{00000000-0005-0000-0000-000097110000}"/>
    <cellStyle name="Normal 4 2 2 4 3 2" xfId="2714" xr:uid="{00000000-0005-0000-0000-000098110000}"/>
    <cellStyle name="Normal 4 2 2 4 3 2 2" xfId="6079" xr:uid="{00000000-0005-0000-0000-000099110000}"/>
    <cellStyle name="Normal 4 2 2 4 3 3" xfId="6078" xr:uid="{00000000-0005-0000-0000-00009A110000}"/>
    <cellStyle name="Normal 4 2 2 4 4" xfId="2715" xr:uid="{00000000-0005-0000-0000-00009B110000}"/>
    <cellStyle name="Normal 4 2 2 4 4 2" xfId="6080" xr:uid="{00000000-0005-0000-0000-00009C110000}"/>
    <cellStyle name="Normal 4 2 2 4 5" xfId="4412" xr:uid="{00000000-0005-0000-0000-00009D110000}"/>
    <cellStyle name="Normal 4 2 2 5" xfId="659" xr:uid="{00000000-0005-0000-0000-00009E110000}"/>
    <cellStyle name="Normal 4 2 2 5 2" xfId="2716" xr:uid="{00000000-0005-0000-0000-00009F110000}"/>
    <cellStyle name="Normal 4 2 2 5 2 2" xfId="2717" xr:uid="{00000000-0005-0000-0000-0000A0110000}"/>
    <cellStyle name="Normal 4 2 2 5 2 2 2" xfId="2718" xr:uid="{00000000-0005-0000-0000-0000A1110000}"/>
    <cellStyle name="Normal 4 2 2 5 2 2 2 2" xfId="6083" xr:uid="{00000000-0005-0000-0000-0000A2110000}"/>
    <cellStyle name="Normal 4 2 2 5 2 2 3" xfId="6082" xr:uid="{00000000-0005-0000-0000-0000A3110000}"/>
    <cellStyle name="Normal 4 2 2 5 2 3" xfId="2719" xr:uid="{00000000-0005-0000-0000-0000A4110000}"/>
    <cellStyle name="Normal 4 2 2 5 2 3 2" xfId="6084" xr:uid="{00000000-0005-0000-0000-0000A5110000}"/>
    <cellStyle name="Normal 4 2 2 5 2 4" xfId="6081" xr:uid="{00000000-0005-0000-0000-0000A6110000}"/>
    <cellStyle name="Normal 4 2 2 5 3" xfId="2720" xr:uid="{00000000-0005-0000-0000-0000A7110000}"/>
    <cellStyle name="Normal 4 2 2 5 3 2" xfId="2721" xr:uid="{00000000-0005-0000-0000-0000A8110000}"/>
    <cellStyle name="Normal 4 2 2 5 3 2 2" xfId="6086" xr:uid="{00000000-0005-0000-0000-0000A9110000}"/>
    <cellStyle name="Normal 4 2 2 5 3 3" xfId="6085" xr:uid="{00000000-0005-0000-0000-0000AA110000}"/>
    <cellStyle name="Normal 4 2 2 5 4" xfId="2722" xr:uid="{00000000-0005-0000-0000-0000AB110000}"/>
    <cellStyle name="Normal 4 2 2 5 4 2" xfId="6087" xr:uid="{00000000-0005-0000-0000-0000AC110000}"/>
    <cellStyle name="Normal 4 2 2 5 5" xfId="4517" xr:uid="{00000000-0005-0000-0000-0000AD110000}"/>
    <cellStyle name="Normal 4 2 2 6" xfId="2723" xr:uid="{00000000-0005-0000-0000-0000AE110000}"/>
    <cellStyle name="Normal 4 2 2 6 2" xfId="2724" xr:uid="{00000000-0005-0000-0000-0000AF110000}"/>
    <cellStyle name="Normal 4 2 2 6 2 2" xfId="2725" xr:uid="{00000000-0005-0000-0000-0000B0110000}"/>
    <cellStyle name="Normal 4 2 2 6 2 2 2" xfId="2726" xr:uid="{00000000-0005-0000-0000-0000B1110000}"/>
    <cellStyle name="Normal 4 2 2 6 2 2 2 2" xfId="6091" xr:uid="{00000000-0005-0000-0000-0000B2110000}"/>
    <cellStyle name="Normal 4 2 2 6 2 2 3" xfId="6090" xr:uid="{00000000-0005-0000-0000-0000B3110000}"/>
    <cellStyle name="Normal 4 2 2 6 2 3" xfId="2727" xr:uid="{00000000-0005-0000-0000-0000B4110000}"/>
    <cellStyle name="Normal 4 2 2 6 2 3 2" xfId="6092" xr:uid="{00000000-0005-0000-0000-0000B5110000}"/>
    <cellStyle name="Normal 4 2 2 6 2 4" xfId="6089" xr:uid="{00000000-0005-0000-0000-0000B6110000}"/>
    <cellStyle name="Normal 4 2 2 6 3" xfId="2728" xr:uid="{00000000-0005-0000-0000-0000B7110000}"/>
    <cellStyle name="Normal 4 2 2 6 3 2" xfId="2729" xr:uid="{00000000-0005-0000-0000-0000B8110000}"/>
    <cellStyle name="Normal 4 2 2 6 3 2 2" xfId="6094" xr:uid="{00000000-0005-0000-0000-0000B9110000}"/>
    <cellStyle name="Normal 4 2 2 6 3 3" xfId="6093" xr:uid="{00000000-0005-0000-0000-0000BA110000}"/>
    <cellStyle name="Normal 4 2 2 6 4" xfId="2730" xr:uid="{00000000-0005-0000-0000-0000BB110000}"/>
    <cellStyle name="Normal 4 2 2 6 4 2" xfId="6095" xr:uid="{00000000-0005-0000-0000-0000BC110000}"/>
    <cellStyle name="Normal 4 2 2 6 5" xfId="6088" xr:uid="{00000000-0005-0000-0000-0000BD110000}"/>
    <cellStyle name="Normal 4 2 2 7" xfId="2731" xr:uid="{00000000-0005-0000-0000-0000BE110000}"/>
    <cellStyle name="Normal 4 2 2 7 2" xfId="2732" xr:uid="{00000000-0005-0000-0000-0000BF110000}"/>
    <cellStyle name="Normal 4 2 2 7 2 2" xfId="2733" xr:uid="{00000000-0005-0000-0000-0000C0110000}"/>
    <cellStyle name="Normal 4 2 2 7 2 2 2" xfId="2734" xr:uid="{00000000-0005-0000-0000-0000C1110000}"/>
    <cellStyle name="Normal 4 2 2 7 2 2 2 2" xfId="6099" xr:uid="{00000000-0005-0000-0000-0000C2110000}"/>
    <cellStyle name="Normal 4 2 2 7 2 2 3" xfId="6098" xr:uid="{00000000-0005-0000-0000-0000C3110000}"/>
    <cellStyle name="Normal 4 2 2 7 2 3" xfId="2735" xr:uid="{00000000-0005-0000-0000-0000C4110000}"/>
    <cellStyle name="Normal 4 2 2 7 2 3 2" xfId="6100" xr:uid="{00000000-0005-0000-0000-0000C5110000}"/>
    <cellStyle name="Normal 4 2 2 7 2 4" xfId="6097" xr:uid="{00000000-0005-0000-0000-0000C6110000}"/>
    <cellStyle name="Normal 4 2 2 7 3" xfId="2736" xr:uid="{00000000-0005-0000-0000-0000C7110000}"/>
    <cellStyle name="Normal 4 2 2 7 3 2" xfId="2737" xr:uid="{00000000-0005-0000-0000-0000C8110000}"/>
    <cellStyle name="Normal 4 2 2 7 3 2 2" xfId="6102" xr:uid="{00000000-0005-0000-0000-0000C9110000}"/>
    <cellStyle name="Normal 4 2 2 7 3 3" xfId="6101" xr:uid="{00000000-0005-0000-0000-0000CA110000}"/>
    <cellStyle name="Normal 4 2 2 7 4" xfId="2738" xr:uid="{00000000-0005-0000-0000-0000CB110000}"/>
    <cellStyle name="Normal 4 2 2 7 4 2" xfId="6103" xr:uid="{00000000-0005-0000-0000-0000CC110000}"/>
    <cellStyle name="Normal 4 2 2 7 5" xfId="6096" xr:uid="{00000000-0005-0000-0000-0000CD110000}"/>
    <cellStyle name="Normal 4 2 2 8" xfId="2739" xr:uid="{00000000-0005-0000-0000-0000CE110000}"/>
    <cellStyle name="Normal 4 2 2 8 2" xfId="2740" xr:uid="{00000000-0005-0000-0000-0000CF110000}"/>
    <cellStyle name="Normal 4 2 2 8 2 2" xfId="2741" xr:uid="{00000000-0005-0000-0000-0000D0110000}"/>
    <cellStyle name="Normal 4 2 2 8 2 2 2" xfId="6106" xr:uid="{00000000-0005-0000-0000-0000D1110000}"/>
    <cellStyle name="Normal 4 2 2 8 2 3" xfId="6105" xr:uid="{00000000-0005-0000-0000-0000D2110000}"/>
    <cellStyle name="Normal 4 2 2 8 3" xfId="2742" xr:uid="{00000000-0005-0000-0000-0000D3110000}"/>
    <cellStyle name="Normal 4 2 2 8 3 2" xfId="6107" xr:uid="{00000000-0005-0000-0000-0000D4110000}"/>
    <cellStyle name="Normal 4 2 2 8 4" xfId="6104" xr:uid="{00000000-0005-0000-0000-0000D5110000}"/>
    <cellStyle name="Normal 4 2 2 9" xfId="2743" xr:uid="{00000000-0005-0000-0000-0000D6110000}"/>
    <cellStyle name="Normal 4 2 2 9 2" xfId="2744" xr:uid="{00000000-0005-0000-0000-0000D7110000}"/>
    <cellStyle name="Normal 4 2 2 9 2 2" xfId="6109" xr:uid="{00000000-0005-0000-0000-0000D8110000}"/>
    <cellStyle name="Normal 4 2 2 9 3" xfId="6108" xr:uid="{00000000-0005-0000-0000-0000D9110000}"/>
    <cellStyle name="Normal 4 2 3" xfId="276" xr:uid="{00000000-0005-0000-0000-0000DA110000}"/>
    <cellStyle name="Normal 4 2 3 2" xfId="320" xr:uid="{00000000-0005-0000-0000-0000DB110000}"/>
    <cellStyle name="Normal 4 2 3 2 2" xfId="727" xr:uid="{00000000-0005-0000-0000-0000DC110000}"/>
    <cellStyle name="Normal 4 2 3 2 2 2" xfId="2745" xr:uid="{00000000-0005-0000-0000-0000DD110000}"/>
    <cellStyle name="Normal 4 2 3 2 2 2 2" xfId="6110" xr:uid="{00000000-0005-0000-0000-0000DE110000}"/>
    <cellStyle name="Normal 4 2 3 2 2 3" xfId="4585" xr:uid="{00000000-0005-0000-0000-0000DF110000}"/>
    <cellStyle name="Normal 4 2 3 2 3" xfId="2746" xr:uid="{00000000-0005-0000-0000-0000E0110000}"/>
    <cellStyle name="Normal 4 2 3 2 3 2" xfId="6111" xr:uid="{00000000-0005-0000-0000-0000E1110000}"/>
    <cellStyle name="Normal 4 2 3 2 4" xfId="4366" xr:uid="{00000000-0005-0000-0000-0000E2110000}"/>
    <cellStyle name="Normal 4 2 3 3" xfId="683" xr:uid="{00000000-0005-0000-0000-0000E3110000}"/>
    <cellStyle name="Normal 4 2 3 3 2" xfId="2747" xr:uid="{00000000-0005-0000-0000-0000E4110000}"/>
    <cellStyle name="Normal 4 2 3 3 2 2" xfId="6112" xr:uid="{00000000-0005-0000-0000-0000E5110000}"/>
    <cellStyle name="Normal 4 2 3 3 3" xfId="4541" xr:uid="{00000000-0005-0000-0000-0000E6110000}"/>
    <cellStyle name="Normal 4 2 3 4" xfId="2748" xr:uid="{00000000-0005-0000-0000-0000E7110000}"/>
    <cellStyle name="Normal 4 2 3 4 2" xfId="6113" xr:uid="{00000000-0005-0000-0000-0000E8110000}"/>
    <cellStyle name="Normal 4 2 3 5" xfId="4322" xr:uid="{00000000-0005-0000-0000-0000E9110000}"/>
    <cellStyle name="Normal 4 2 4" xfId="317" xr:uid="{00000000-0005-0000-0000-0000EA110000}"/>
    <cellStyle name="Normal 4 2 4 2" xfId="724" xr:uid="{00000000-0005-0000-0000-0000EB110000}"/>
    <cellStyle name="Normal 4 2 4 2 2" xfId="2749" xr:uid="{00000000-0005-0000-0000-0000EC110000}"/>
    <cellStyle name="Normal 4 2 4 2 2 2" xfId="2750" xr:uid="{00000000-0005-0000-0000-0000ED110000}"/>
    <cellStyle name="Normal 4 2 4 2 2 2 2" xfId="6115" xr:uid="{00000000-0005-0000-0000-0000EE110000}"/>
    <cellStyle name="Normal 4 2 4 2 2 3" xfId="6114" xr:uid="{00000000-0005-0000-0000-0000EF110000}"/>
    <cellStyle name="Normal 4 2 4 2 3" xfId="2751" xr:uid="{00000000-0005-0000-0000-0000F0110000}"/>
    <cellStyle name="Normal 4 2 4 2 3 2" xfId="6116" xr:uid="{00000000-0005-0000-0000-0000F1110000}"/>
    <cellStyle name="Normal 4 2 4 2 4" xfId="4582" xr:uid="{00000000-0005-0000-0000-0000F2110000}"/>
    <cellStyle name="Normal 4 2 4 3" xfId="2752" xr:uid="{00000000-0005-0000-0000-0000F3110000}"/>
    <cellStyle name="Normal 4 2 4 3 2" xfId="2753" xr:uid="{00000000-0005-0000-0000-0000F4110000}"/>
    <cellStyle name="Normal 4 2 4 3 2 2" xfId="6118" xr:uid="{00000000-0005-0000-0000-0000F5110000}"/>
    <cellStyle name="Normal 4 2 4 3 3" xfId="6117" xr:uid="{00000000-0005-0000-0000-0000F6110000}"/>
    <cellStyle name="Normal 4 2 4 4" xfId="2754" xr:uid="{00000000-0005-0000-0000-0000F7110000}"/>
    <cellStyle name="Normal 4 2 4 4 2" xfId="6119" xr:uid="{00000000-0005-0000-0000-0000F8110000}"/>
    <cellStyle name="Normal 4 2 4 5" xfId="4363" xr:uid="{00000000-0005-0000-0000-0000F9110000}"/>
    <cellStyle name="Normal 4 2 5" xfId="373" xr:uid="{00000000-0005-0000-0000-0000FA110000}"/>
    <cellStyle name="Normal 4 2 5 2" xfId="763" xr:uid="{00000000-0005-0000-0000-0000FB110000}"/>
    <cellStyle name="Normal 4 2 5 2 2" xfId="2755" xr:uid="{00000000-0005-0000-0000-0000FC110000}"/>
    <cellStyle name="Normal 4 2 5 2 2 2" xfId="2756" xr:uid="{00000000-0005-0000-0000-0000FD110000}"/>
    <cellStyle name="Normal 4 2 5 2 2 2 2" xfId="6121" xr:uid="{00000000-0005-0000-0000-0000FE110000}"/>
    <cellStyle name="Normal 4 2 5 2 2 3" xfId="6120" xr:uid="{00000000-0005-0000-0000-0000FF110000}"/>
    <cellStyle name="Normal 4 2 5 2 3" xfId="2757" xr:uid="{00000000-0005-0000-0000-000000120000}"/>
    <cellStyle name="Normal 4 2 5 2 3 2" xfId="6122" xr:uid="{00000000-0005-0000-0000-000001120000}"/>
    <cellStyle name="Normal 4 2 5 2 4" xfId="4621" xr:uid="{00000000-0005-0000-0000-000002120000}"/>
    <cellStyle name="Normal 4 2 5 3" xfId="2758" xr:uid="{00000000-0005-0000-0000-000003120000}"/>
    <cellStyle name="Normal 4 2 5 3 2" xfId="2759" xr:uid="{00000000-0005-0000-0000-000004120000}"/>
    <cellStyle name="Normal 4 2 5 3 2 2" xfId="6124" xr:uid="{00000000-0005-0000-0000-000005120000}"/>
    <cellStyle name="Normal 4 2 5 3 3" xfId="6123" xr:uid="{00000000-0005-0000-0000-000006120000}"/>
    <cellStyle name="Normal 4 2 5 4" xfId="2760" xr:uid="{00000000-0005-0000-0000-000007120000}"/>
    <cellStyle name="Normal 4 2 5 4 2" xfId="6125" xr:uid="{00000000-0005-0000-0000-000008120000}"/>
    <cellStyle name="Normal 4 2 5 5" xfId="4411" xr:uid="{00000000-0005-0000-0000-000009120000}"/>
    <cellStyle name="Normal 4 2 6" xfId="653" xr:uid="{00000000-0005-0000-0000-00000A120000}"/>
    <cellStyle name="Normal 4 2 6 2" xfId="2761" xr:uid="{00000000-0005-0000-0000-00000B120000}"/>
    <cellStyle name="Normal 4 2 6 2 2" xfId="2762" xr:uid="{00000000-0005-0000-0000-00000C120000}"/>
    <cellStyle name="Normal 4 2 6 2 2 2" xfId="2763" xr:uid="{00000000-0005-0000-0000-00000D120000}"/>
    <cellStyle name="Normal 4 2 6 2 2 2 2" xfId="6128" xr:uid="{00000000-0005-0000-0000-00000E120000}"/>
    <cellStyle name="Normal 4 2 6 2 2 3" xfId="6127" xr:uid="{00000000-0005-0000-0000-00000F120000}"/>
    <cellStyle name="Normal 4 2 6 2 3" xfId="2764" xr:uid="{00000000-0005-0000-0000-000010120000}"/>
    <cellStyle name="Normal 4 2 6 2 3 2" xfId="6129" xr:uid="{00000000-0005-0000-0000-000011120000}"/>
    <cellStyle name="Normal 4 2 6 2 4" xfId="6126" xr:uid="{00000000-0005-0000-0000-000012120000}"/>
    <cellStyle name="Normal 4 2 6 3" xfId="2765" xr:uid="{00000000-0005-0000-0000-000013120000}"/>
    <cellStyle name="Normal 4 2 6 3 2" xfId="2766" xr:uid="{00000000-0005-0000-0000-000014120000}"/>
    <cellStyle name="Normal 4 2 6 3 2 2" xfId="6131" xr:uid="{00000000-0005-0000-0000-000015120000}"/>
    <cellStyle name="Normal 4 2 6 3 3" xfId="6130" xr:uid="{00000000-0005-0000-0000-000016120000}"/>
    <cellStyle name="Normal 4 2 6 4" xfId="2767" xr:uid="{00000000-0005-0000-0000-000017120000}"/>
    <cellStyle name="Normal 4 2 6 4 2" xfId="6132" xr:uid="{00000000-0005-0000-0000-000018120000}"/>
    <cellStyle name="Normal 4 2 6 5" xfId="4511" xr:uid="{00000000-0005-0000-0000-000019120000}"/>
    <cellStyle name="Normal 4 2 7" xfId="2768" xr:uid="{00000000-0005-0000-0000-00001A120000}"/>
    <cellStyle name="Normal 4 2 7 2" xfId="2769" xr:uid="{00000000-0005-0000-0000-00001B120000}"/>
    <cellStyle name="Normal 4 2 7 2 2" xfId="2770" xr:uid="{00000000-0005-0000-0000-00001C120000}"/>
    <cellStyle name="Normal 4 2 7 2 2 2" xfId="2771" xr:uid="{00000000-0005-0000-0000-00001D120000}"/>
    <cellStyle name="Normal 4 2 7 2 2 2 2" xfId="6136" xr:uid="{00000000-0005-0000-0000-00001E120000}"/>
    <cellStyle name="Normal 4 2 7 2 2 3" xfId="6135" xr:uid="{00000000-0005-0000-0000-00001F120000}"/>
    <cellStyle name="Normal 4 2 7 2 3" xfId="2772" xr:uid="{00000000-0005-0000-0000-000020120000}"/>
    <cellStyle name="Normal 4 2 7 2 3 2" xfId="6137" xr:uid="{00000000-0005-0000-0000-000021120000}"/>
    <cellStyle name="Normal 4 2 7 2 4" xfId="6134" xr:uid="{00000000-0005-0000-0000-000022120000}"/>
    <cellStyle name="Normal 4 2 7 3" xfId="2773" xr:uid="{00000000-0005-0000-0000-000023120000}"/>
    <cellStyle name="Normal 4 2 7 3 2" xfId="2774" xr:uid="{00000000-0005-0000-0000-000024120000}"/>
    <cellStyle name="Normal 4 2 7 3 2 2" xfId="6139" xr:uid="{00000000-0005-0000-0000-000025120000}"/>
    <cellStyle name="Normal 4 2 7 3 3" xfId="6138" xr:uid="{00000000-0005-0000-0000-000026120000}"/>
    <cellStyle name="Normal 4 2 7 4" xfId="2775" xr:uid="{00000000-0005-0000-0000-000027120000}"/>
    <cellStyle name="Normal 4 2 7 4 2" xfId="6140" xr:uid="{00000000-0005-0000-0000-000028120000}"/>
    <cellStyle name="Normal 4 2 7 5" xfId="6133" xr:uid="{00000000-0005-0000-0000-000029120000}"/>
    <cellStyle name="Normal 4 2 8" xfId="2776" xr:uid="{00000000-0005-0000-0000-00002A120000}"/>
    <cellStyle name="Normal 4 2 8 2" xfId="2777" xr:uid="{00000000-0005-0000-0000-00002B120000}"/>
    <cellStyle name="Normal 4 2 8 2 2" xfId="2778" xr:uid="{00000000-0005-0000-0000-00002C120000}"/>
    <cellStyle name="Normal 4 2 8 2 2 2" xfId="2779" xr:uid="{00000000-0005-0000-0000-00002D120000}"/>
    <cellStyle name="Normal 4 2 8 2 2 2 2" xfId="6144" xr:uid="{00000000-0005-0000-0000-00002E120000}"/>
    <cellStyle name="Normal 4 2 8 2 2 3" xfId="6143" xr:uid="{00000000-0005-0000-0000-00002F120000}"/>
    <cellStyle name="Normal 4 2 8 2 3" xfId="2780" xr:uid="{00000000-0005-0000-0000-000030120000}"/>
    <cellStyle name="Normal 4 2 8 2 3 2" xfId="6145" xr:uid="{00000000-0005-0000-0000-000031120000}"/>
    <cellStyle name="Normal 4 2 8 2 4" xfId="6142" xr:uid="{00000000-0005-0000-0000-000032120000}"/>
    <cellStyle name="Normal 4 2 8 3" xfId="2781" xr:uid="{00000000-0005-0000-0000-000033120000}"/>
    <cellStyle name="Normal 4 2 8 3 2" xfId="2782" xr:uid="{00000000-0005-0000-0000-000034120000}"/>
    <cellStyle name="Normal 4 2 8 3 2 2" xfId="6147" xr:uid="{00000000-0005-0000-0000-000035120000}"/>
    <cellStyle name="Normal 4 2 8 3 3" xfId="6146" xr:uid="{00000000-0005-0000-0000-000036120000}"/>
    <cellStyle name="Normal 4 2 8 4" xfId="2783" xr:uid="{00000000-0005-0000-0000-000037120000}"/>
    <cellStyle name="Normal 4 2 8 4 2" xfId="6148" xr:uid="{00000000-0005-0000-0000-000038120000}"/>
    <cellStyle name="Normal 4 2 8 5" xfId="6141" xr:uid="{00000000-0005-0000-0000-000039120000}"/>
    <cellStyle name="Normal 4 2 9" xfId="2784" xr:uid="{00000000-0005-0000-0000-00003A120000}"/>
    <cellStyle name="Normal 4 2 9 2" xfId="2785" xr:uid="{00000000-0005-0000-0000-00003B120000}"/>
    <cellStyle name="Normal 4 2 9 2 2" xfId="2786" xr:uid="{00000000-0005-0000-0000-00003C120000}"/>
    <cellStyle name="Normal 4 2 9 2 2 2" xfId="6151" xr:uid="{00000000-0005-0000-0000-00003D120000}"/>
    <cellStyle name="Normal 4 2 9 2 3" xfId="6150" xr:uid="{00000000-0005-0000-0000-00003E120000}"/>
    <cellStyle name="Normal 4 2 9 3" xfId="2787" xr:uid="{00000000-0005-0000-0000-00003F120000}"/>
    <cellStyle name="Normal 4 2 9 3 2" xfId="6152" xr:uid="{00000000-0005-0000-0000-000040120000}"/>
    <cellStyle name="Normal 4 2 9 4" xfId="6149" xr:uid="{00000000-0005-0000-0000-000041120000}"/>
    <cellStyle name="Normal 4 2_ARTURO SSMC110113xls" xfId="2788" xr:uid="{00000000-0005-0000-0000-000042120000}"/>
    <cellStyle name="Normal 4 3" xfId="195" xr:uid="{00000000-0005-0000-0000-000043120000}"/>
    <cellStyle name="Normal 4 3 10" xfId="2789" xr:uid="{00000000-0005-0000-0000-000044120000}"/>
    <cellStyle name="Normal 4 3 10 2" xfId="6153" xr:uid="{00000000-0005-0000-0000-000045120000}"/>
    <cellStyle name="Normal 4 3 11" xfId="3950" xr:uid="{00000000-0005-0000-0000-000046120000}"/>
    <cellStyle name="Normal 4 3 12" xfId="4290" xr:uid="{00000000-0005-0000-0000-000047120000}"/>
    <cellStyle name="Normal 4 3 2" xfId="283" xr:uid="{00000000-0005-0000-0000-000048120000}"/>
    <cellStyle name="Normal 4 3 2 2" xfId="322" xr:uid="{00000000-0005-0000-0000-000049120000}"/>
    <cellStyle name="Normal 4 3 2 2 2" xfId="729" xr:uid="{00000000-0005-0000-0000-00004A120000}"/>
    <cellStyle name="Normal 4 3 2 2 2 2" xfId="2790" xr:uid="{00000000-0005-0000-0000-00004B120000}"/>
    <cellStyle name="Normal 4 3 2 2 2 2 2" xfId="6154" xr:uid="{00000000-0005-0000-0000-00004C120000}"/>
    <cellStyle name="Normal 4 3 2 2 2 3" xfId="4587" xr:uid="{00000000-0005-0000-0000-00004D120000}"/>
    <cellStyle name="Normal 4 3 2 2 3" xfId="2791" xr:uid="{00000000-0005-0000-0000-00004E120000}"/>
    <cellStyle name="Normal 4 3 2 2 3 2" xfId="6155" xr:uid="{00000000-0005-0000-0000-00004F120000}"/>
    <cellStyle name="Normal 4 3 2 2 4" xfId="4368" xr:uid="{00000000-0005-0000-0000-000050120000}"/>
    <cellStyle name="Normal 4 3 2 3" xfId="690" xr:uid="{00000000-0005-0000-0000-000051120000}"/>
    <cellStyle name="Normal 4 3 2 3 2" xfId="2792" xr:uid="{00000000-0005-0000-0000-000052120000}"/>
    <cellStyle name="Normal 4 3 2 3 2 2" xfId="6156" xr:uid="{00000000-0005-0000-0000-000053120000}"/>
    <cellStyle name="Normal 4 3 2 3 3" xfId="4548" xr:uid="{00000000-0005-0000-0000-000054120000}"/>
    <cellStyle name="Normal 4 3 2 4" xfId="2793" xr:uid="{00000000-0005-0000-0000-000055120000}"/>
    <cellStyle name="Normal 4 3 2 4 2" xfId="6157" xr:uid="{00000000-0005-0000-0000-000056120000}"/>
    <cellStyle name="Normal 4 3 2 5" xfId="4329" xr:uid="{00000000-0005-0000-0000-000057120000}"/>
    <cellStyle name="Normal 4 3 3" xfId="321" xr:uid="{00000000-0005-0000-0000-000058120000}"/>
    <cellStyle name="Normal 4 3 3 2" xfId="728" xr:uid="{00000000-0005-0000-0000-000059120000}"/>
    <cellStyle name="Normal 4 3 3 2 2" xfId="2794" xr:uid="{00000000-0005-0000-0000-00005A120000}"/>
    <cellStyle name="Normal 4 3 3 2 2 2" xfId="2795" xr:uid="{00000000-0005-0000-0000-00005B120000}"/>
    <cellStyle name="Normal 4 3 3 2 2 2 2" xfId="6159" xr:uid="{00000000-0005-0000-0000-00005C120000}"/>
    <cellStyle name="Normal 4 3 3 2 2 3" xfId="6158" xr:uid="{00000000-0005-0000-0000-00005D120000}"/>
    <cellStyle name="Normal 4 3 3 2 3" xfId="2796" xr:uid="{00000000-0005-0000-0000-00005E120000}"/>
    <cellStyle name="Normal 4 3 3 2 3 2" xfId="6160" xr:uid="{00000000-0005-0000-0000-00005F120000}"/>
    <cellStyle name="Normal 4 3 3 2 4" xfId="4586" xr:uid="{00000000-0005-0000-0000-000060120000}"/>
    <cellStyle name="Normal 4 3 3 3" xfId="2797" xr:uid="{00000000-0005-0000-0000-000061120000}"/>
    <cellStyle name="Normal 4 3 3 3 2" xfId="2798" xr:uid="{00000000-0005-0000-0000-000062120000}"/>
    <cellStyle name="Normal 4 3 3 3 2 2" xfId="6162" xr:uid="{00000000-0005-0000-0000-000063120000}"/>
    <cellStyle name="Normal 4 3 3 3 3" xfId="6161" xr:uid="{00000000-0005-0000-0000-000064120000}"/>
    <cellStyle name="Normal 4 3 3 4" xfId="2799" xr:uid="{00000000-0005-0000-0000-000065120000}"/>
    <cellStyle name="Normal 4 3 3 4 2" xfId="6163" xr:uid="{00000000-0005-0000-0000-000066120000}"/>
    <cellStyle name="Normal 4 3 3 5" xfId="4367" xr:uid="{00000000-0005-0000-0000-000067120000}"/>
    <cellStyle name="Normal 4 3 4" xfId="375" xr:uid="{00000000-0005-0000-0000-000068120000}"/>
    <cellStyle name="Normal 4 3 4 2" xfId="765" xr:uid="{00000000-0005-0000-0000-000069120000}"/>
    <cellStyle name="Normal 4 3 4 2 2" xfId="2800" xr:uid="{00000000-0005-0000-0000-00006A120000}"/>
    <cellStyle name="Normal 4 3 4 2 2 2" xfId="2801" xr:uid="{00000000-0005-0000-0000-00006B120000}"/>
    <cellStyle name="Normal 4 3 4 2 2 2 2" xfId="6165" xr:uid="{00000000-0005-0000-0000-00006C120000}"/>
    <cellStyle name="Normal 4 3 4 2 2 3" xfId="6164" xr:uid="{00000000-0005-0000-0000-00006D120000}"/>
    <cellStyle name="Normal 4 3 4 2 3" xfId="2802" xr:uid="{00000000-0005-0000-0000-00006E120000}"/>
    <cellStyle name="Normal 4 3 4 2 3 2" xfId="6166" xr:uid="{00000000-0005-0000-0000-00006F120000}"/>
    <cellStyle name="Normal 4 3 4 2 4" xfId="4623" xr:uid="{00000000-0005-0000-0000-000070120000}"/>
    <cellStyle name="Normal 4 3 4 3" xfId="2803" xr:uid="{00000000-0005-0000-0000-000071120000}"/>
    <cellStyle name="Normal 4 3 4 3 2" xfId="2804" xr:uid="{00000000-0005-0000-0000-000072120000}"/>
    <cellStyle name="Normal 4 3 4 3 2 2" xfId="6168" xr:uid="{00000000-0005-0000-0000-000073120000}"/>
    <cellStyle name="Normal 4 3 4 3 3" xfId="6167" xr:uid="{00000000-0005-0000-0000-000074120000}"/>
    <cellStyle name="Normal 4 3 4 4" xfId="2805" xr:uid="{00000000-0005-0000-0000-000075120000}"/>
    <cellStyle name="Normal 4 3 4 4 2" xfId="6169" xr:uid="{00000000-0005-0000-0000-000076120000}"/>
    <cellStyle name="Normal 4 3 4 5" xfId="4413" xr:uid="{00000000-0005-0000-0000-000077120000}"/>
    <cellStyle name="Normal 4 3 5" xfId="660" xr:uid="{00000000-0005-0000-0000-000078120000}"/>
    <cellStyle name="Normal 4 3 5 2" xfId="2806" xr:uid="{00000000-0005-0000-0000-000079120000}"/>
    <cellStyle name="Normal 4 3 5 2 2" xfId="2807" xr:uid="{00000000-0005-0000-0000-00007A120000}"/>
    <cellStyle name="Normal 4 3 5 2 2 2" xfId="2808" xr:uid="{00000000-0005-0000-0000-00007B120000}"/>
    <cellStyle name="Normal 4 3 5 2 2 2 2" xfId="6172" xr:uid="{00000000-0005-0000-0000-00007C120000}"/>
    <cellStyle name="Normal 4 3 5 2 2 3" xfId="6171" xr:uid="{00000000-0005-0000-0000-00007D120000}"/>
    <cellStyle name="Normal 4 3 5 2 3" xfId="2809" xr:uid="{00000000-0005-0000-0000-00007E120000}"/>
    <cellStyle name="Normal 4 3 5 2 3 2" xfId="6173" xr:uid="{00000000-0005-0000-0000-00007F120000}"/>
    <cellStyle name="Normal 4 3 5 2 4" xfId="6170" xr:uid="{00000000-0005-0000-0000-000080120000}"/>
    <cellStyle name="Normal 4 3 5 3" xfId="2810" xr:uid="{00000000-0005-0000-0000-000081120000}"/>
    <cellStyle name="Normal 4 3 5 3 2" xfId="2811" xr:uid="{00000000-0005-0000-0000-000082120000}"/>
    <cellStyle name="Normal 4 3 5 3 2 2" xfId="6175" xr:uid="{00000000-0005-0000-0000-000083120000}"/>
    <cellStyle name="Normal 4 3 5 3 3" xfId="6174" xr:uid="{00000000-0005-0000-0000-000084120000}"/>
    <cellStyle name="Normal 4 3 5 4" xfId="2812" xr:uid="{00000000-0005-0000-0000-000085120000}"/>
    <cellStyle name="Normal 4 3 5 4 2" xfId="6176" xr:uid="{00000000-0005-0000-0000-000086120000}"/>
    <cellStyle name="Normal 4 3 5 5" xfId="4518" xr:uid="{00000000-0005-0000-0000-000087120000}"/>
    <cellStyle name="Normal 4 3 6" xfId="2813" xr:uid="{00000000-0005-0000-0000-000088120000}"/>
    <cellStyle name="Normal 4 3 6 2" xfId="2814" xr:uid="{00000000-0005-0000-0000-000089120000}"/>
    <cellStyle name="Normal 4 3 6 2 2" xfId="2815" xr:uid="{00000000-0005-0000-0000-00008A120000}"/>
    <cellStyle name="Normal 4 3 6 2 2 2" xfId="2816" xr:uid="{00000000-0005-0000-0000-00008B120000}"/>
    <cellStyle name="Normal 4 3 6 2 2 2 2" xfId="6180" xr:uid="{00000000-0005-0000-0000-00008C120000}"/>
    <cellStyle name="Normal 4 3 6 2 2 3" xfId="6179" xr:uid="{00000000-0005-0000-0000-00008D120000}"/>
    <cellStyle name="Normal 4 3 6 2 3" xfId="2817" xr:uid="{00000000-0005-0000-0000-00008E120000}"/>
    <cellStyle name="Normal 4 3 6 2 3 2" xfId="6181" xr:uid="{00000000-0005-0000-0000-00008F120000}"/>
    <cellStyle name="Normal 4 3 6 2 4" xfId="6178" xr:uid="{00000000-0005-0000-0000-000090120000}"/>
    <cellStyle name="Normal 4 3 6 3" xfId="2818" xr:uid="{00000000-0005-0000-0000-000091120000}"/>
    <cellStyle name="Normal 4 3 6 3 2" xfId="2819" xr:uid="{00000000-0005-0000-0000-000092120000}"/>
    <cellStyle name="Normal 4 3 6 3 2 2" xfId="6183" xr:uid="{00000000-0005-0000-0000-000093120000}"/>
    <cellStyle name="Normal 4 3 6 3 3" xfId="6182" xr:uid="{00000000-0005-0000-0000-000094120000}"/>
    <cellStyle name="Normal 4 3 6 4" xfId="2820" xr:uid="{00000000-0005-0000-0000-000095120000}"/>
    <cellStyle name="Normal 4 3 6 4 2" xfId="6184" xr:uid="{00000000-0005-0000-0000-000096120000}"/>
    <cellStyle name="Normal 4 3 6 5" xfId="6177" xr:uid="{00000000-0005-0000-0000-000097120000}"/>
    <cellStyle name="Normal 4 3 7" xfId="2821" xr:uid="{00000000-0005-0000-0000-000098120000}"/>
    <cellStyle name="Normal 4 3 7 2" xfId="2822" xr:uid="{00000000-0005-0000-0000-000099120000}"/>
    <cellStyle name="Normal 4 3 7 2 2" xfId="2823" xr:uid="{00000000-0005-0000-0000-00009A120000}"/>
    <cellStyle name="Normal 4 3 7 2 2 2" xfId="2824" xr:uid="{00000000-0005-0000-0000-00009B120000}"/>
    <cellStyle name="Normal 4 3 7 2 2 2 2" xfId="6188" xr:uid="{00000000-0005-0000-0000-00009C120000}"/>
    <cellStyle name="Normal 4 3 7 2 2 3" xfId="6187" xr:uid="{00000000-0005-0000-0000-00009D120000}"/>
    <cellStyle name="Normal 4 3 7 2 3" xfId="2825" xr:uid="{00000000-0005-0000-0000-00009E120000}"/>
    <cellStyle name="Normal 4 3 7 2 3 2" xfId="6189" xr:uid="{00000000-0005-0000-0000-00009F120000}"/>
    <cellStyle name="Normal 4 3 7 2 4" xfId="6186" xr:uid="{00000000-0005-0000-0000-0000A0120000}"/>
    <cellStyle name="Normal 4 3 7 3" xfId="2826" xr:uid="{00000000-0005-0000-0000-0000A1120000}"/>
    <cellStyle name="Normal 4 3 7 3 2" xfId="2827" xr:uid="{00000000-0005-0000-0000-0000A2120000}"/>
    <cellStyle name="Normal 4 3 7 3 2 2" xfId="6191" xr:uid="{00000000-0005-0000-0000-0000A3120000}"/>
    <cellStyle name="Normal 4 3 7 3 3" xfId="6190" xr:uid="{00000000-0005-0000-0000-0000A4120000}"/>
    <cellStyle name="Normal 4 3 7 4" xfId="2828" xr:uid="{00000000-0005-0000-0000-0000A5120000}"/>
    <cellStyle name="Normal 4 3 7 4 2" xfId="6192" xr:uid="{00000000-0005-0000-0000-0000A6120000}"/>
    <cellStyle name="Normal 4 3 7 5" xfId="6185" xr:uid="{00000000-0005-0000-0000-0000A7120000}"/>
    <cellStyle name="Normal 4 3 8" xfId="2829" xr:uid="{00000000-0005-0000-0000-0000A8120000}"/>
    <cellStyle name="Normal 4 3 8 2" xfId="2830" xr:uid="{00000000-0005-0000-0000-0000A9120000}"/>
    <cellStyle name="Normal 4 3 8 2 2" xfId="2831" xr:uid="{00000000-0005-0000-0000-0000AA120000}"/>
    <cellStyle name="Normal 4 3 8 2 2 2" xfId="6195" xr:uid="{00000000-0005-0000-0000-0000AB120000}"/>
    <cellStyle name="Normal 4 3 8 2 3" xfId="6194" xr:uid="{00000000-0005-0000-0000-0000AC120000}"/>
    <cellStyle name="Normal 4 3 8 3" xfId="2832" xr:uid="{00000000-0005-0000-0000-0000AD120000}"/>
    <cellStyle name="Normal 4 3 8 3 2" xfId="6196" xr:uid="{00000000-0005-0000-0000-0000AE120000}"/>
    <cellStyle name="Normal 4 3 8 4" xfId="6193" xr:uid="{00000000-0005-0000-0000-0000AF120000}"/>
    <cellStyle name="Normal 4 3 9" xfId="2833" xr:uid="{00000000-0005-0000-0000-0000B0120000}"/>
    <cellStyle name="Normal 4 3 9 2" xfId="2834" xr:uid="{00000000-0005-0000-0000-0000B1120000}"/>
    <cellStyle name="Normal 4 3 9 2 2" xfId="6198" xr:uid="{00000000-0005-0000-0000-0000B2120000}"/>
    <cellStyle name="Normal 4 3 9 3" xfId="6197" xr:uid="{00000000-0005-0000-0000-0000B3120000}"/>
    <cellStyle name="Normal 4 4" xfId="223" xr:uid="{00000000-0005-0000-0000-0000B4120000}"/>
    <cellStyle name="Normal 4 4 10" xfId="2835" xr:uid="{00000000-0005-0000-0000-0000B5120000}"/>
    <cellStyle name="Normal 4 4 10 2" xfId="6199" xr:uid="{00000000-0005-0000-0000-0000B6120000}"/>
    <cellStyle name="Normal 4 4 11" xfId="3947" xr:uid="{00000000-0005-0000-0000-0000B7120000}"/>
    <cellStyle name="Normal 4 4 12" xfId="4301" xr:uid="{00000000-0005-0000-0000-0000B8120000}"/>
    <cellStyle name="Normal 4 4 2" xfId="323" xr:uid="{00000000-0005-0000-0000-0000B9120000}"/>
    <cellStyle name="Normal 4 4 2 2" xfId="730" xr:uid="{00000000-0005-0000-0000-0000BA120000}"/>
    <cellStyle name="Normal 4 4 2 2 2" xfId="2836" xr:uid="{00000000-0005-0000-0000-0000BB120000}"/>
    <cellStyle name="Normal 4 4 2 2 2 2" xfId="2837" xr:uid="{00000000-0005-0000-0000-0000BC120000}"/>
    <cellStyle name="Normal 4 4 2 2 2 2 2" xfId="6201" xr:uid="{00000000-0005-0000-0000-0000BD120000}"/>
    <cellStyle name="Normal 4 4 2 2 2 3" xfId="6200" xr:uid="{00000000-0005-0000-0000-0000BE120000}"/>
    <cellStyle name="Normal 4 4 2 2 3" xfId="2838" xr:uid="{00000000-0005-0000-0000-0000BF120000}"/>
    <cellStyle name="Normal 4 4 2 2 3 2" xfId="6202" xr:uid="{00000000-0005-0000-0000-0000C0120000}"/>
    <cellStyle name="Normal 4 4 2 2 4" xfId="4588" xr:uid="{00000000-0005-0000-0000-0000C1120000}"/>
    <cellStyle name="Normal 4 4 2 3" xfId="2839" xr:uid="{00000000-0005-0000-0000-0000C2120000}"/>
    <cellStyle name="Normal 4 4 2 3 2" xfId="2840" xr:uid="{00000000-0005-0000-0000-0000C3120000}"/>
    <cellStyle name="Normal 4 4 2 3 2 2" xfId="6204" xr:uid="{00000000-0005-0000-0000-0000C4120000}"/>
    <cellStyle name="Normal 4 4 2 3 3" xfId="6203" xr:uid="{00000000-0005-0000-0000-0000C5120000}"/>
    <cellStyle name="Normal 4 4 2 4" xfId="2841" xr:uid="{00000000-0005-0000-0000-0000C6120000}"/>
    <cellStyle name="Normal 4 4 2 4 2" xfId="6205" xr:uid="{00000000-0005-0000-0000-0000C7120000}"/>
    <cellStyle name="Normal 4 4 2 5" xfId="4369" xr:uid="{00000000-0005-0000-0000-0000C8120000}"/>
    <cellStyle name="Normal 4 4 3" xfId="372" xr:uid="{00000000-0005-0000-0000-0000C9120000}"/>
    <cellStyle name="Normal 4 4 3 2" xfId="762" xr:uid="{00000000-0005-0000-0000-0000CA120000}"/>
    <cellStyle name="Normal 4 4 3 2 2" xfId="2842" xr:uid="{00000000-0005-0000-0000-0000CB120000}"/>
    <cellStyle name="Normal 4 4 3 2 2 2" xfId="2843" xr:uid="{00000000-0005-0000-0000-0000CC120000}"/>
    <cellStyle name="Normal 4 4 3 2 2 2 2" xfId="6207" xr:uid="{00000000-0005-0000-0000-0000CD120000}"/>
    <cellStyle name="Normal 4 4 3 2 2 3" xfId="6206" xr:uid="{00000000-0005-0000-0000-0000CE120000}"/>
    <cellStyle name="Normal 4 4 3 2 3" xfId="2844" xr:uid="{00000000-0005-0000-0000-0000CF120000}"/>
    <cellStyle name="Normal 4 4 3 2 3 2" xfId="6208" xr:uid="{00000000-0005-0000-0000-0000D0120000}"/>
    <cellStyle name="Normal 4 4 3 2 4" xfId="4620" xr:uid="{00000000-0005-0000-0000-0000D1120000}"/>
    <cellStyle name="Normal 4 4 3 3" xfId="2845" xr:uid="{00000000-0005-0000-0000-0000D2120000}"/>
    <cellStyle name="Normal 4 4 3 3 2" xfId="2846" xr:uid="{00000000-0005-0000-0000-0000D3120000}"/>
    <cellStyle name="Normal 4 4 3 3 2 2" xfId="6210" xr:uid="{00000000-0005-0000-0000-0000D4120000}"/>
    <cellStyle name="Normal 4 4 3 3 3" xfId="6209" xr:uid="{00000000-0005-0000-0000-0000D5120000}"/>
    <cellStyle name="Normal 4 4 3 4" xfId="2847" xr:uid="{00000000-0005-0000-0000-0000D6120000}"/>
    <cellStyle name="Normal 4 4 3 4 2" xfId="6211" xr:uid="{00000000-0005-0000-0000-0000D7120000}"/>
    <cellStyle name="Normal 4 4 3 5" xfId="4410" xr:uid="{00000000-0005-0000-0000-0000D8120000}"/>
    <cellStyle name="Normal 4 4 4" xfId="671" xr:uid="{00000000-0005-0000-0000-0000D9120000}"/>
    <cellStyle name="Normal 4 4 4 2" xfId="2848" xr:uid="{00000000-0005-0000-0000-0000DA120000}"/>
    <cellStyle name="Normal 4 4 4 2 2" xfId="2849" xr:uid="{00000000-0005-0000-0000-0000DB120000}"/>
    <cellStyle name="Normal 4 4 4 2 2 2" xfId="2850" xr:uid="{00000000-0005-0000-0000-0000DC120000}"/>
    <cellStyle name="Normal 4 4 4 2 2 2 2" xfId="6214" xr:uid="{00000000-0005-0000-0000-0000DD120000}"/>
    <cellStyle name="Normal 4 4 4 2 2 3" xfId="6213" xr:uid="{00000000-0005-0000-0000-0000DE120000}"/>
    <cellStyle name="Normal 4 4 4 2 3" xfId="2851" xr:uid="{00000000-0005-0000-0000-0000DF120000}"/>
    <cellStyle name="Normal 4 4 4 2 3 2" xfId="6215" xr:uid="{00000000-0005-0000-0000-0000E0120000}"/>
    <cellStyle name="Normal 4 4 4 2 4" xfId="6212" xr:uid="{00000000-0005-0000-0000-0000E1120000}"/>
    <cellStyle name="Normal 4 4 4 3" xfId="2852" xr:uid="{00000000-0005-0000-0000-0000E2120000}"/>
    <cellStyle name="Normal 4 4 4 3 2" xfId="2853" xr:uid="{00000000-0005-0000-0000-0000E3120000}"/>
    <cellStyle name="Normal 4 4 4 3 2 2" xfId="6217" xr:uid="{00000000-0005-0000-0000-0000E4120000}"/>
    <cellStyle name="Normal 4 4 4 3 3" xfId="6216" xr:uid="{00000000-0005-0000-0000-0000E5120000}"/>
    <cellStyle name="Normal 4 4 4 4" xfId="2854" xr:uid="{00000000-0005-0000-0000-0000E6120000}"/>
    <cellStyle name="Normal 4 4 4 4 2" xfId="6218" xr:uid="{00000000-0005-0000-0000-0000E7120000}"/>
    <cellStyle name="Normal 4 4 4 5" xfId="4529" xr:uid="{00000000-0005-0000-0000-0000E8120000}"/>
    <cellStyle name="Normal 4 4 5" xfId="2855" xr:uid="{00000000-0005-0000-0000-0000E9120000}"/>
    <cellStyle name="Normal 4 4 5 2" xfId="2856" xr:uid="{00000000-0005-0000-0000-0000EA120000}"/>
    <cellStyle name="Normal 4 4 5 2 2" xfId="2857" xr:uid="{00000000-0005-0000-0000-0000EB120000}"/>
    <cellStyle name="Normal 4 4 5 2 2 2" xfId="2858" xr:uid="{00000000-0005-0000-0000-0000EC120000}"/>
    <cellStyle name="Normal 4 4 5 2 2 2 2" xfId="6222" xr:uid="{00000000-0005-0000-0000-0000ED120000}"/>
    <cellStyle name="Normal 4 4 5 2 2 3" xfId="6221" xr:uid="{00000000-0005-0000-0000-0000EE120000}"/>
    <cellStyle name="Normal 4 4 5 2 3" xfId="2859" xr:uid="{00000000-0005-0000-0000-0000EF120000}"/>
    <cellStyle name="Normal 4 4 5 2 3 2" xfId="6223" xr:uid="{00000000-0005-0000-0000-0000F0120000}"/>
    <cellStyle name="Normal 4 4 5 2 4" xfId="6220" xr:uid="{00000000-0005-0000-0000-0000F1120000}"/>
    <cellStyle name="Normal 4 4 5 3" xfId="2860" xr:uid="{00000000-0005-0000-0000-0000F2120000}"/>
    <cellStyle name="Normal 4 4 5 3 2" xfId="2861" xr:uid="{00000000-0005-0000-0000-0000F3120000}"/>
    <cellStyle name="Normal 4 4 5 3 2 2" xfId="6225" xr:uid="{00000000-0005-0000-0000-0000F4120000}"/>
    <cellStyle name="Normal 4 4 5 3 3" xfId="6224" xr:uid="{00000000-0005-0000-0000-0000F5120000}"/>
    <cellStyle name="Normal 4 4 5 4" xfId="2862" xr:uid="{00000000-0005-0000-0000-0000F6120000}"/>
    <cellStyle name="Normal 4 4 5 4 2" xfId="6226" xr:uid="{00000000-0005-0000-0000-0000F7120000}"/>
    <cellStyle name="Normal 4 4 5 5" xfId="6219" xr:uid="{00000000-0005-0000-0000-0000F8120000}"/>
    <cellStyle name="Normal 4 4 6" xfId="2863" xr:uid="{00000000-0005-0000-0000-0000F9120000}"/>
    <cellStyle name="Normal 4 4 6 2" xfId="2864" xr:uid="{00000000-0005-0000-0000-0000FA120000}"/>
    <cellStyle name="Normal 4 4 6 2 2" xfId="2865" xr:uid="{00000000-0005-0000-0000-0000FB120000}"/>
    <cellStyle name="Normal 4 4 6 2 2 2" xfId="2866" xr:uid="{00000000-0005-0000-0000-0000FC120000}"/>
    <cellStyle name="Normal 4 4 6 2 2 2 2" xfId="6230" xr:uid="{00000000-0005-0000-0000-0000FD120000}"/>
    <cellStyle name="Normal 4 4 6 2 2 3" xfId="6229" xr:uid="{00000000-0005-0000-0000-0000FE120000}"/>
    <cellStyle name="Normal 4 4 6 2 3" xfId="2867" xr:uid="{00000000-0005-0000-0000-0000FF120000}"/>
    <cellStyle name="Normal 4 4 6 2 3 2" xfId="6231" xr:uid="{00000000-0005-0000-0000-000000130000}"/>
    <cellStyle name="Normal 4 4 6 2 4" xfId="6228" xr:uid="{00000000-0005-0000-0000-000001130000}"/>
    <cellStyle name="Normal 4 4 6 3" xfId="2868" xr:uid="{00000000-0005-0000-0000-000002130000}"/>
    <cellStyle name="Normal 4 4 6 3 2" xfId="2869" xr:uid="{00000000-0005-0000-0000-000003130000}"/>
    <cellStyle name="Normal 4 4 6 3 2 2" xfId="6233" xr:uid="{00000000-0005-0000-0000-000004130000}"/>
    <cellStyle name="Normal 4 4 6 3 3" xfId="6232" xr:uid="{00000000-0005-0000-0000-000005130000}"/>
    <cellStyle name="Normal 4 4 6 4" xfId="2870" xr:uid="{00000000-0005-0000-0000-000006130000}"/>
    <cellStyle name="Normal 4 4 6 4 2" xfId="6234" xr:uid="{00000000-0005-0000-0000-000007130000}"/>
    <cellStyle name="Normal 4 4 6 5" xfId="6227" xr:uid="{00000000-0005-0000-0000-000008130000}"/>
    <cellStyle name="Normal 4 4 7" xfId="2871" xr:uid="{00000000-0005-0000-0000-000009130000}"/>
    <cellStyle name="Normal 4 4 7 2" xfId="2872" xr:uid="{00000000-0005-0000-0000-00000A130000}"/>
    <cellStyle name="Normal 4 4 7 2 2" xfId="2873" xr:uid="{00000000-0005-0000-0000-00000B130000}"/>
    <cellStyle name="Normal 4 4 7 2 2 2" xfId="2874" xr:uid="{00000000-0005-0000-0000-00000C130000}"/>
    <cellStyle name="Normal 4 4 7 2 2 2 2" xfId="6238" xr:uid="{00000000-0005-0000-0000-00000D130000}"/>
    <cellStyle name="Normal 4 4 7 2 2 3" xfId="6237" xr:uid="{00000000-0005-0000-0000-00000E130000}"/>
    <cellStyle name="Normal 4 4 7 2 3" xfId="2875" xr:uid="{00000000-0005-0000-0000-00000F130000}"/>
    <cellStyle name="Normal 4 4 7 2 3 2" xfId="6239" xr:uid="{00000000-0005-0000-0000-000010130000}"/>
    <cellStyle name="Normal 4 4 7 2 4" xfId="6236" xr:uid="{00000000-0005-0000-0000-000011130000}"/>
    <cellStyle name="Normal 4 4 7 3" xfId="2876" xr:uid="{00000000-0005-0000-0000-000012130000}"/>
    <cellStyle name="Normal 4 4 7 3 2" xfId="2877" xr:uid="{00000000-0005-0000-0000-000013130000}"/>
    <cellStyle name="Normal 4 4 7 3 2 2" xfId="6241" xr:uid="{00000000-0005-0000-0000-000014130000}"/>
    <cellStyle name="Normal 4 4 7 3 3" xfId="6240" xr:uid="{00000000-0005-0000-0000-000015130000}"/>
    <cellStyle name="Normal 4 4 7 4" xfId="2878" xr:uid="{00000000-0005-0000-0000-000016130000}"/>
    <cellStyle name="Normal 4 4 7 4 2" xfId="6242" xr:uid="{00000000-0005-0000-0000-000017130000}"/>
    <cellStyle name="Normal 4 4 7 5" xfId="6235" xr:uid="{00000000-0005-0000-0000-000018130000}"/>
    <cellStyle name="Normal 4 4 8" xfId="2879" xr:uid="{00000000-0005-0000-0000-000019130000}"/>
    <cellStyle name="Normal 4 4 8 2" xfId="2880" xr:uid="{00000000-0005-0000-0000-00001A130000}"/>
    <cellStyle name="Normal 4 4 8 2 2" xfId="2881" xr:uid="{00000000-0005-0000-0000-00001B130000}"/>
    <cellStyle name="Normal 4 4 8 2 2 2" xfId="6245" xr:uid="{00000000-0005-0000-0000-00001C130000}"/>
    <cellStyle name="Normal 4 4 8 2 3" xfId="6244" xr:uid="{00000000-0005-0000-0000-00001D130000}"/>
    <cellStyle name="Normal 4 4 8 3" xfId="2882" xr:uid="{00000000-0005-0000-0000-00001E130000}"/>
    <cellStyle name="Normal 4 4 8 3 2" xfId="6246" xr:uid="{00000000-0005-0000-0000-00001F130000}"/>
    <cellStyle name="Normal 4 4 8 4" xfId="6243" xr:uid="{00000000-0005-0000-0000-000020130000}"/>
    <cellStyle name="Normal 4 4 9" xfId="2883" xr:uid="{00000000-0005-0000-0000-000021130000}"/>
    <cellStyle name="Normal 4 4 9 2" xfId="2884" xr:uid="{00000000-0005-0000-0000-000022130000}"/>
    <cellStyle name="Normal 4 4 9 2 2" xfId="6248" xr:uid="{00000000-0005-0000-0000-000023130000}"/>
    <cellStyle name="Normal 4 4 9 3" xfId="6247" xr:uid="{00000000-0005-0000-0000-000024130000}"/>
    <cellStyle name="Normal 4 5" xfId="221" xr:uid="{00000000-0005-0000-0000-000025130000}"/>
    <cellStyle name="Normal 4 5 2" xfId="4001" xr:uid="{00000000-0005-0000-0000-000026130000}"/>
    <cellStyle name="Normal 4 6" xfId="316" xr:uid="{00000000-0005-0000-0000-000027130000}"/>
    <cellStyle name="Normal 4 6 2" xfId="415" xr:uid="{00000000-0005-0000-0000-000028130000}"/>
    <cellStyle name="Normal 4 6 3" xfId="723" xr:uid="{00000000-0005-0000-0000-000029130000}"/>
    <cellStyle name="Normal 4 6 3 2" xfId="4581" xr:uid="{00000000-0005-0000-0000-00002A130000}"/>
    <cellStyle name="Normal 4 6 4" xfId="4002" xr:uid="{00000000-0005-0000-0000-00002B130000}"/>
    <cellStyle name="Normal 4 6 5" xfId="4362" xr:uid="{00000000-0005-0000-0000-00002C130000}"/>
    <cellStyle name="Normal 4 7" xfId="630" xr:uid="{00000000-0005-0000-0000-00002D130000}"/>
    <cellStyle name="Normal 4 7 2" xfId="801" xr:uid="{00000000-0005-0000-0000-00002E130000}"/>
    <cellStyle name="Normal 4 7 2 2" xfId="4658" xr:uid="{00000000-0005-0000-0000-00002F130000}"/>
    <cellStyle name="Normal 4 7 3" xfId="4489" xr:uid="{00000000-0005-0000-0000-000030130000}"/>
    <cellStyle name="Normal 4 8" xfId="632" xr:uid="{00000000-0005-0000-0000-000031130000}"/>
    <cellStyle name="Normal 4 8 2" xfId="803" xr:uid="{00000000-0005-0000-0000-000032130000}"/>
    <cellStyle name="Normal 4 8 2 2" xfId="4660" xr:uid="{00000000-0005-0000-0000-000033130000}"/>
    <cellStyle name="Normal 4 8 3" xfId="4491" xr:uid="{00000000-0005-0000-0000-000034130000}"/>
    <cellStyle name="Normal 4 9" xfId="647" xr:uid="{00000000-0005-0000-0000-000035130000}"/>
    <cellStyle name="Normal 4 9 2" xfId="4505" xr:uid="{00000000-0005-0000-0000-000036130000}"/>
    <cellStyle name="Normal 4_Evolución de becas SEP-UAM-PRONABES" xfId="2885" xr:uid="{00000000-0005-0000-0000-000037130000}"/>
    <cellStyle name="Normal 40" xfId="2886" xr:uid="{00000000-0005-0000-0000-000038130000}"/>
    <cellStyle name="Normal 40 2" xfId="2887" xr:uid="{00000000-0005-0000-0000-000039130000}"/>
    <cellStyle name="Normal 40 2 2" xfId="2888" xr:uid="{00000000-0005-0000-0000-00003A130000}"/>
    <cellStyle name="Normal 40 2 2 2" xfId="6251" xr:uid="{00000000-0005-0000-0000-00003B130000}"/>
    <cellStyle name="Normal 40 2 3" xfId="6250" xr:uid="{00000000-0005-0000-0000-00003C130000}"/>
    <cellStyle name="Normal 40 3" xfId="2889" xr:uid="{00000000-0005-0000-0000-00003D130000}"/>
    <cellStyle name="Normal 40 3 2" xfId="6252" xr:uid="{00000000-0005-0000-0000-00003E130000}"/>
    <cellStyle name="Normal 40 4" xfId="6249" xr:uid="{00000000-0005-0000-0000-00003F130000}"/>
    <cellStyle name="Normal 41" xfId="819" xr:uid="{00000000-0005-0000-0000-000040130000}"/>
    <cellStyle name="Normal 41 2" xfId="2890" xr:uid="{00000000-0005-0000-0000-000041130000}"/>
    <cellStyle name="Normal 41 2 2" xfId="6253" xr:uid="{00000000-0005-0000-0000-000042130000}"/>
    <cellStyle name="Normal 41 3" xfId="4675" xr:uid="{00000000-0005-0000-0000-000043130000}"/>
    <cellStyle name="Normal 42" xfId="2891" xr:uid="{00000000-0005-0000-0000-000044130000}"/>
    <cellStyle name="Normal 42 2" xfId="2892" xr:uid="{00000000-0005-0000-0000-000045130000}"/>
    <cellStyle name="Normal 42 3" xfId="6254" xr:uid="{00000000-0005-0000-0000-000046130000}"/>
    <cellStyle name="Normal 43" xfId="2893" xr:uid="{00000000-0005-0000-0000-000047130000}"/>
    <cellStyle name="Normal 43 2" xfId="2894" xr:uid="{00000000-0005-0000-0000-000048130000}"/>
    <cellStyle name="Normal 43 2 2" xfId="6256" xr:uid="{00000000-0005-0000-0000-000049130000}"/>
    <cellStyle name="Normal 43 3" xfId="6255" xr:uid="{00000000-0005-0000-0000-00004A130000}"/>
    <cellStyle name="Normal 44" xfId="2895" xr:uid="{00000000-0005-0000-0000-00004B130000}"/>
    <cellStyle name="Normal 44 2" xfId="6257" xr:uid="{00000000-0005-0000-0000-00004C130000}"/>
    <cellStyle name="Normal 45" xfId="2896" xr:uid="{00000000-0005-0000-0000-00004D130000}"/>
    <cellStyle name="Normal 45 2" xfId="6258" xr:uid="{00000000-0005-0000-0000-00004E130000}"/>
    <cellStyle name="Normal 46" xfId="2897" xr:uid="{00000000-0005-0000-0000-00004F130000}"/>
    <cellStyle name="Normal 46 2" xfId="6259" xr:uid="{00000000-0005-0000-0000-000050130000}"/>
    <cellStyle name="Normal 47" xfId="2898" xr:uid="{00000000-0005-0000-0000-000051130000}"/>
    <cellStyle name="Normal 48" xfId="2899" xr:uid="{00000000-0005-0000-0000-000052130000}"/>
    <cellStyle name="Normal 49" xfId="2900" xr:uid="{00000000-0005-0000-0000-000053130000}"/>
    <cellStyle name="Normal 5" xfId="42" xr:uid="{00000000-0005-0000-0000-000054130000}"/>
    <cellStyle name="Normal 5 2" xfId="259" xr:uid="{00000000-0005-0000-0000-000055130000}"/>
    <cellStyle name="Normal 5 2 2" xfId="3985" xr:uid="{00000000-0005-0000-0000-000056130000}"/>
    <cellStyle name="Normal 5 3" xfId="376" xr:uid="{00000000-0005-0000-0000-000057130000}"/>
    <cellStyle name="Normal 5 3 2" xfId="3951" xr:uid="{00000000-0005-0000-0000-000058130000}"/>
    <cellStyle name="Normal 5 4" xfId="2901" xr:uid="{00000000-0005-0000-0000-000059130000}"/>
    <cellStyle name="Normal 5 4 2" xfId="6260" xr:uid="{00000000-0005-0000-0000-00005A130000}"/>
    <cellStyle name="Normal 5 5" xfId="3807" xr:uid="{00000000-0005-0000-0000-00005B130000}"/>
    <cellStyle name="Normal 5_Evolución de becas SEP-UAM-PRONABES" xfId="2902" xr:uid="{00000000-0005-0000-0000-00005C130000}"/>
    <cellStyle name="Normal 50" xfId="2903" xr:uid="{00000000-0005-0000-0000-00005D130000}"/>
    <cellStyle name="Normal 51" xfId="2904" xr:uid="{00000000-0005-0000-0000-00005E130000}"/>
    <cellStyle name="Normal 52" xfId="2905" xr:uid="{00000000-0005-0000-0000-00005F130000}"/>
    <cellStyle name="Normal 53" xfId="2906" xr:uid="{00000000-0005-0000-0000-000060130000}"/>
    <cellStyle name="Normal 54" xfId="2907" xr:uid="{00000000-0005-0000-0000-000061130000}"/>
    <cellStyle name="Normal 55" xfId="2908" xr:uid="{00000000-0005-0000-0000-000062130000}"/>
    <cellStyle name="Normal 56" xfId="2909" xr:uid="{00000000-0005-0000-0000-000063130000}"/>
    <cellStyle name="Normal 57" xfId="2910" xr:uid="{00000000-0005-0000-0000-000064130000}"/>
    <cellStyle name="Normal 58" xfId="2911" xr:uid="{00000000-0005-0000-0000-000065130000}"/>
    <cellStyle name="Normal 59" xfId="2912" xr:uid="{00000000-0005-0000-0000-000066130000}"/>
    <cellStyle name="Normal 6" xfId="65" xr:uid="{00000000-0005-0000-0000-000067130000}"/>
    <cellStyle name="Normal 6 2" xfId="196" xr:uid="{00000000-0005-0000-0000-000068130000}"/>
    <cellStyle name="Normal 6 2 2" xfId="197" xr:uid="{00000000-0005-0000-0000-000069130000}"/>
    <cellStyle name="Normal 6 2 2 2" xfId="2913" xr:uid="{00000000-0005-0000-0000-00006A130000}"/>
    <cellStyle name="Normal 6 2 2 2 2" xfId="2914" xr:uid="{00000000-0005-0000-0000-00006B130000}"/>
    <cellStyle name="Normal 6 2 2 3" xfId="2915" xr:uid="{00000000-0005-0000-0000-00006C130000}"/>
    <cellStyle name="Normal 6 2 2 4" xfId="3954" xr:uid="{00000000-0005-0000-0000-00006D130000}"/>
    <cellStyle name="Normal 6 2 3" xfId="2916" xr:uid="{00000000-0005-0000-0000-00006E130000}"/>
    <cellStyle name="Normal 6 2 3 2" xfId="2917" xr:uid="{00000000-0005-0000-0000-00006F130000}"/>
    <cellStyle name="Normal 6 2 4" xfId="2918" xr:uid="{00000000-0005-0000-0000-000070130000}"/>
    <cellStyle name="Normal 6 2 5" xfId="3953" xr:uid="{00000000-0005-0000-0000-000071130000}"/>
    <cellStyle name="Normal 6 2_ARTURO SSMC110113xls" xfId="2919" xr:uid="{00000000-0005-0000-0000-000072130000}"/>
    <cellStyle name="Normal 6 3" xfId="198" xr:uid="{00000000-0005-0000-0000-000073130000}"/>
    <cellStyle name="Normal 6 3 2" xfId="199" xr:uid="{00000000-0005-0000-0000-000074130000}"/>
    <cellStyle name="Normal 6 3 2 2" xfId="2920" xr:uid="{00000000-0005-0000-0000-000075130000}"/>
    <cellStyle name="Normal 6 3 2 2 2" xfId="2921" xr:uid="{00000000-0005-0000-0000-000076130000}"/>
    <cellStyle name="Normal 6 3 2 3" xfId="2922" xr:uid="{00000000-0005-0000-0000-000077130000}"/>
    <cellStyle name="Normal 6 3 2 4" xfId="3956" xr:uid="{00000000-0005-0000-0000-000078130000}"/>
    <cellStyle name="Normal 6 3 3" xfId="2923" xr:uid="{00000000-0005-0000-0000-000079130000}"/>
    <cellStyle name="Normal 6 3 3 2" xfId="2924" xr:uid="{00000000-0005-0000-0000-00007A130000}"/>
    <cellStyle name="Normal 6 3 4" xfId="2925" xr:uid="{00000000-0005-0000-0000-00007B130000}"/>
    <cellStyle name="Normal 6 3 5" xfId="3955" xr:uid="{00000000-0005-0000-0000-00007C130000}"/>
    <cellStyle name="Normal 6 3_ARTURO SSMC110113xls" xfId="2926" xr:uid="{00000000-0005-0000-0000-00007D130000}"/>
    <cellStyle name="Normal 6 4" xfId="200" xr:uid="{00000000-0005-0000-0000-00007E130000}"/>
    <cellStyle name="Normal 6 4 2" xfId="2927" xr:uid="{00000000-0005-0000-0000-00007F130000}"/>
    <cellStyle name="Normal 6 4 2 2" xfId="2928" xr:uid="{00000000-0005-0000-0000-000080130000}"/>
    <cellStyle name="Normal 6 4 3" xfId="2929" xr:uid="{00000000-0005-0000-0000-000081130000}"/>
    <cellStyle name="Normal 6 4 4" xfId="3957" xr:uid="{00000000-0005-0000-0000-000082130000}"/>
    <cellStyle name="Normal 6 5" xfId="2930" xr:uid="{00000000-0005-0000-0000-000083130000}"/>
    <cellStyle name="Normal 6 5 2" xfId="2931" xr:uid="{00000000-0005-0000-0000-000084130000}"/>
    <cellStyle name="Normal 6 6" xfId="2932" xr:uid="{00000000-0005-0000-0000-000085130000}"/>
    <cellStyle name="Normal 6 7" xfId="3952" xr:uid="{00000000-0005-0000-0000-000086130000}"/>
    <cellStyle name="Normal 6_ARTURO SSMC110113xls" xfId="2933" xr:uid="{00000000-0005-0000-0000-000087130000}"/>
    <cellStyle name="Normal 60" xfId="2934" xr:uid="{00000000-0005-0000-0000-000088130000}"/>
    <cellStyle name="Normal 61" xfId="2935" xr:uid="{00000000-0005-0000-0000-000089130000}"/>
    <cellStyle name="Normal 62" xfId="2936" xr:uid="{00000000-0005-0000-0000-00008A130000}"/>
    <cellStyle name="Normal 63" xfId="2937" xr:uid="{00000000-0005-0000-0000-00008B130000}"/>
    <cellStyle name="Normal 64" xfId="2938" xr:uid="{00000000-0005-0000-0000-00008C130000}"/>
    <cellStyle name="Normal 65" xfId="2939" xr:uid="{00000000-0005-0000-0000-00008D130000}"/>
    <cellStyle name="Normal 66" xfId="2940" xr:uid="{00000000-0005-0000-0000-00008E130000}"/>
    <cellStyle name="Normal 67" xfId="2941" xr:uid="{00000000-0005-0000-0000-00008F130000}"/>
    <cellStyle name="Normal 68" xfId="2942" xr:uid="{00000000-0005-0000-0000-000090130000}"/>
    <cellStyle name="Normal 69" xfId="2943" xr:uid="{00000000-0005-0000-0000-000091130000}"/>
    <cellStyle name="Normal 7" xfId="66" xr:uid="{00000000-0005-0000-0000-000092130000}"/>
    <cellStyle name="Normal 7 10" xfId="2944" xr:uid="{00000000-0005-0000-0000-000093130000}"/>
    <cellStyle name="Normal 7 10 2" xfId="2945" xr:uid="{00000000-0005-0000-0000-000094130000}"/>
    <cellStyle name="Normal 7 10 2 2" xfId="6264" xr:uid="{00000000-0005-0000-0000-000095130000}"/>
    <cellStyle name="Normal 7 10 3" xfId="6263" xr:uid="{00000000-0005-0000-0000-000096130000}"/>
    <cellStyle name="Normal 7 11" xfId="2946" xr:uid="{00000000-0005-0000-0000-000097130000}"/>
    <cellStyle name="Normal 7 11 2" xfId="6265" xr:uid="{00000000-0005-0000-0000-000098130000}"/>
    <cellStyle name="Normal 7 12" xfId="3958" xr:uid="{00000000-0005-0000-0000-000099130000}"/>
    <cellStyle name="Normal 7 13" xfId="4254" xr:uid="{00000000-0005-0000-0000-00009A130000}"/>
    <cellStyle name="Normal 7 2" xfId="201" xr:uid="{00000000-0005-0000-0000-00009B130000}"/>
    <cellStyle name="Normal 7 2 10" xfId="2947" xr:uid="{00000000-0005-0000-0000-00009C130000}"/>
    <cellStyle name="Normal 7 2 10 2" xfId="6266" xr:uid="{00000000-0005-0000-0000-00009D130000}"/>
    <cellStyle name="Normal 7 2 11" xfId="3959" xr:uid="{00000000-0005-0000-0000-00009E130000}"/>
    <cellStyle name="Normal 7 2 12" xfId="4291" xr:uid="{00000000-0005-0000-0000-00009F130000}"/>
    <cellStyle name="Normal 7 2 2" xfId="284" xr:uid="{00000000-0005-0000-0000-0000A0130000}"/>
    <cellStyle name="Normal 7 2 2 2" xfId="326" xr:uid="{00000000-0005-0000-0000-0000A1130000}"/>
    <cellStyle name="Normal 7 2 2 2 2" xfId="733" xr:uid="{00000000-0005-0000-0000-0000A2130000}"/>
    <cellStyle name="Normal 7 2 2 2 2 2" xfId="2948" xr:uid="{00000000-0005-0000-0000-0000A3130000}"/>
    <cellStyle name="Normal 7 2 2 2 2 2 2" xfId="6267" xr:uid="{00000000-0005-0000-0000-0000A4130000}"/>
    <cellStyle name="Normal 7 2 2 2 2 3" xfId="4591" xr:uid="{00000000-0005-0000-0000-0000A5130000}"/>
    <cellStyle name="Normal 7 2 2 2 3" xfId="2949" xr:uid="{00000000-0005-0000-0000-0000A6130000}"/>
    <cellStyle name="Normal 7 2 2 2 3 2" xfId="6268" xr:uid="{00000000-0005-0000-0000-0000A7130000}"/>
    <cellStyle name="Normal 7 2 2 2 4" xfId="4372" xr:uid="{00000000-0005-0000-0000-0000A8130000}"/>
    <cellStyle name="Normal 7 2 2 3" xfId="691" xr:uid="{00000000-0005-0000-0000-0000A9130000}"/>
    <cellStyle name="Normal 7 2 2 3 2" xfId="2950" xr:uid="{00000000-0005-0000-0000-0000AA130000}"/>
    <cellStyle name="Normal 7 2 2 3 2 2" xfId="6269" xr:uid="{00000000-0005-0000-0000-0000AB130000}"/>
    <cellStyle name="Normal 7 2 2 3 3" xfId="4549" xr:uid="{00000000-0005-0000-0000-0000AC130000}"/>
    <cellStyle name="Normal 7 2 2 4" xfId="2951" xr:uid="{00000000-0005-0000-0000-0000AD130000}"/>
    <cellStyle name="Normal 7 2 2 4 2" xfId="6270" xr:uid="{00000000-0005-0000-0000-0000AE130000}"/>
    <cellStyle name="Normal 7 2 2 5" xfId="4330" xr:uid="{00000000-0005-0000-0000-0000AF130000}"/>
    <cellStyle name="Normal 7 2 3" xfId="325" xr:uid="{00000000-0005-0000-0000-0000B0130000}"/>
    <cellStyle name="Normal 7 2 3 2" xfId="732" xr:uid="{00000000-0005-0000-0000-0000B1130000}"/>
    <cellStyle name="Normal 7 2 3 2 2" xfId="2952" xr:uid="{00000000-0005-0000-0000-0000B2130000}"/>
    <cellStyle name="Normal 7 2 3 2 2 2" xfId="2953" xr:uid="{00000000-0005-0000-0000-0000B3130000}"/>
    <cellStyle name="Normal 7 2 3 2 2 2 2" xfId="6272" xr:uid="{00000000-0005-0000-0000-0000B4130000}"/>
    <cellStyle name="Normal 7 2 3 2 2 3" xfId="6271" xr:uid="{00000000-0005-0000-0000-0000B5130000}"/>
    <cellStyle name="Normal 7 2 3 2 3" xfId="2954" xr:uid="{00000000-0005-0000-0000-0000B6130000}"/>
    <cellStyle name="Normal 7 2 3 2 3 2" xfId="6273" xr:uid="{00000000-0005-0000-0000-0000B7130000}"/>
    <cellStyle name="Normal 7 2 3 2 4" xfId="4590" xr:uid="{00000000-0005-0000-0000-0000B8130000}"/>
    <cellStyle name="Normal 7 2 3 3" xfId="2955" xr:uid="{00000000-0005-0000-0000-0000B9130000}"/>
    <cellStyle name="Normal 7 2 3 3 2" xfId="2956" xr:uid="{00000000-0005-0000-0000-0000BA130000}"/>
    <cellStyle name="Normal 7 2 3 3 2 2" xfId="6275" xr:uid="{00000000-0005-0000-0000-0000BB130000}"/>
    <cellStyle name="Normal 7 2 3 3 3" xfId="6274" xr:uid="{00000000-0005-0000-0000-0000BC130000}"/>
    <cellStyle name="Normal 7 2 3 4" xfId="2957" xr:uid="{00000000-0005-0000-0000-0000BD130000}"/>
    <cellStyle name="Normal 7 2 3 4 2" xfId="6276" xr:uid="{00000000-0005-0000-0000-0000BE130000}"/>
    <cellStyle name="Normal 7 2 3 5" xfId="4371" xr:uid="{00000000-0005-0000-0000-0000BF130000}"/>
    <cellStyle name="Normal 7 2 4" xfId="378" xr:uid="{00000000-0005-0000-0000-0000C0130000}"/>
    <cellStyle name="Normal 7 2 4 2" xfId="767" xr:uid="{00000000-0005-0000-0000-0000C1130000}"/>
    <cellStyle name="Normal 7 2 4 2 2" xfId="2958" xr:uid="{00000000-0005-0000-0000-0000C2130000}"/>
    <cellStyle name="Normal 7 2 4 2 2 2" xfId="2959" xr:uid="{00000000-0005-0000-0000-0000C3130000}"/>
    <cellStyle name="Normal 7 2 4 2 2 2 2" xfId="6278" xr:uid="{00000000-0005-0000-0000-0000C4130000}"/>
    <cellStyle name="Normal 7 2 4 2 2 3" xfId="6277" xr:uid="{00000000-0005-0000-0000-0000C5130000}"/>
    <cellStyle name="Normal 7 2 4 2 3" xfId="2960" xr:uid="{00000000-0005-0000-0000-0000C6130000}"/>
    <cellStyle name="Normal 7 2 4 2 3 2" xfId="6279" xr:uid="{00000000-0005-0000-0000-0000C7130000}"/>
    <cellStyle name="Normal 7 2 4 2 4" xfId="4625" xr:uid="{00000000-0005-0000-0000-0000C8130000}"/>
    <cellStyle name="Normal 7 2 4 3" xfId="2961" xr:uid="{00000000-0005-0000-0000-0000C9130000}"/>
    <cellStyle name="Normal 7 2 4 3 2" xfId="2962" xr:uid="{00000000-0005-0000-0000-0000CA130000}"/>
    <cellStyle name="Normal 7 2 4 3 2 2" xfId="6281" xr:uid="{00000000-0005-0000-0000-0000CB130000}"/>
    <cellStyle name="Normal 7 2 4 3 3" xfId="6280" xr:uid="{00000000-0005-0000-0000-0000CC130000}"/>
    <cellStyle name="Normal 7 2 4 4" xfId="2963" xr:uid="{00000000-0005-0000-0000-0000CD130000}"/>
    <cellStyle name="Normal 7 2 4 4 2" xfId="6282" xr:uid="{00000000-0005-0000-0000-0000CE130000}"/>
    <cellStyle name="Normal 7 2 4 5" xfId="4415" xr:uid="{00000000-0005-0000-0000-0000CF130000}"/>
    <cellStyle name="Normal 7 2 5" xfId="661" xr:uid="{00000000-0005-0000-0000-0000D0130000}"/>
    <cellStyle name="Normal 7 2 5 2" xfId="2964" xr:uid="{00000000-0005-0000-0000-0000D1130000}"/>
    <cellStyle name="Normal 7 2 5 2 2" xfId="2965" xr:uid="{00000000-0005-0000-0000-0000D2130000}"/>
    <cellStyle name="Normal 7 2 5 2 2 2" xfId="2966" xr:uid="{00000000-0005-0000-0000-0000D3130000}"/>
    <cellStyle name="Normal 7 2 5 2 2 2 2" xfId="6285" xr:uid="{00000000-0005-0000-0000-0000D4130000}"/>
    <cellStyle name="Normal 7 2 5 2 2 3" xfId="6284" xr:uid="{00000000-0005-0000-0000-0000D5130000}"/>
    <cellStyle name="Normal 7 2 5 2 3" xfId="2967" xr:uid="{00000000-0005-0000-0000-0000D6130000}"/>
    <cellStyle name="Normal 7 2 5 2 3 2" xfId="6286" xr:uid="{00000000-0005-0000-0000-0000D7130000}"/>
    <cellStyle name="Normal 7 2 5 2 4" xfId="6283" xr:uid="{00000000-0005-0000-0000-0000D8130000}"/>
    <cellStyle name="Normal 7 2 5 3" xfId="2968" xr:uid="{00000000-0005-0000-0000-0000D9130000}"/>
    <cellStyle name="Normal 7 2 5 3 2" xfId="2969" xr:uid="{00000000-0005-0000-0000-0000DA130000}"/>
    <cellStyle name="Normal 7 2 5 3 2 2" xfId="6288" xr:uid="{00000000-0005-0000-0000-0000DB130000}"/>
    <cellStyle name="Normal 7 2 5 3 3" xfId="6287" xr:uid="{00000000-0005-0000-0000-0000DC130000}"/>
    <cellStyle name="Normal 7 2 5 4" xfId="2970" xr:uid="{00000000-0005-0000-0000-0000DD130000}"/>
    <cellStyle name="Normal 7 2 5 4 2" xfId="6289" xr:uid="{00000000-0005-0000-0000-0000DE130000}"/>
    <cellStyle name="Normal 7 2 5 5" xfId="4519" xr:uid="{00000000-0005-0000-0000-0000DF130000}"/>
    <cellStyle name="Normal 7 2 6" xfId="2971" xr:uid="{00000000-0005-0000-0000-0000E0130000}"/>
    <cellStyle name="Normal 7 2 6 2" xfId="2972" xr:uid="{00000000-0005-0000-0000-0000E1130000}"/>
    <cellStyle name="Normal 7 2 6 2 2" xfId="2973" xr:uid="{00000000-0005-0000-0000-0000E2130000}"/>
    <cellStyle name="Normal 7 2 6 2 2 2" xfId="2974" xr:uid="{00000000-0005-0000-0000-0000E3130000}"/>
    <cellStyle name="Normal 7 2 6 2 2 2 2" xfId="6293" xr:uid="{00000000-0005-0000-0000-0000E4130000}"/>
    <cellStyle name="Normal 7 2 6 2 2 3" xfId="6292" xr:uid="{00000000-0005-0000-0000-0000E5130000}"/>
    <cellStyle name="Normal 7 2 6 2 3" xfId="2975" xr:uid="{00000000-0005-0000-0000-0000E6130000}"/>
    <cellStyle name="Normal 7 2 6 2 3 2" xfId="6294" xr:uid="{00000000-0005-0000-0000-0000E7130000}"/>
    <cellStyle name="Normal 7 2 6 2 4" xfId="6291" xr:uid="{00000000-0005-0000-0000-0000E8130000}"/>
    <cellStyle name="Normal 7 2 6 3" xfId="2976" xr:uid="{00000000-0005-0000-0000-0000E9130000}"/>
    <cellStyle name="Normal 7 2 6 3 2" xfId="2977" xr:uid="{00000000-0005-0000-0000-0000EA130000}"/>
    <cellStyle name="Normal 7 2 6 3 2 2" xfId="6296" xr:uid="{00000000-0005-0000-0000-0000EB130000}"/>
    <cellStyle name="Normal 7 2 6 3 3" xfId="6295" xr:uid="{00000000-0005-0000-0000-0000EC130000}"/>
    <cellStyle name="Normal 7 2 6 4" xfId="2978" xr:uid="{00000000-0005-0000-0000-0000ED130000}"/>
    <cellStyle name="Normal 7 2 6 4 2" xfId="6297" xr:uid="{00000000-0005-0000-0000-0000EE130000}"/>
    <cellStyle name="Normal 7 2 6 5" xfId="6290" xr:uid="{00000000-0005-0000-0000-0000EF130000}"/>
    <cellStyle name="Normal 7 2 7" xfId="2979" xr:uid="{00000000-0005-0000-0000-0000F0130000}"/>
    <cellStyle name="Normal 7 2 7 2" xfId="2980" xr:uid="{00000000-0005-0000-0000-0000F1130000}"/>
    <cellStyle name="Normal 7 2 7 2 2" xfId="2981" xr:uid="{00000000-0005-0000-0000-0000F2130000}"/>
    <cellStyle name="Normal 7 2 7 2 2 2" xfId="2982" xr:uid="{00000000-0005-0000-0000-0000F3130000}"/>
    <cellStyle name="Normal 7 2 7 2 2 2 2" xfId="6301" xr:uid="{00000000-0005-0000-0000-0000F4130000}"/>
    <cellStyle name="Normal 7 2 7 2 2 3" xfId="6300" xr:uid="{00000000-0005-0000-0000-0000F5130000}"/>
    <cellStyle name="Normal 7 2 7 2 3" xfId="2983" xr:uid="{00000000-0005-0000-0000-0000F6130000}"/>
    <cellStyle name="Normal 7 2 7 2 3 2" xfId="6302" xr:uid="{00000000-0005-0000-0000-0000F7130000}"/>
    <cellStyle name="Normal 7 2 7 2 4" xfId="6299" xr:uid="{00000000-0005-0000-0000-0000F8130000}"/>
    <cellStyle name="Normal 7 2 7 3" xfId="2984" xr:uid="{00000000-0005-0000-0000-0000F9130000}"/>
    <cellStyle name="Normal 7 2 7 3 2" xfId="2985" xr:uid="{00000000-0005-0000-0000-0000FA130000}"/>
    <cellStyle name="Normal 7 2 7 3 2 2" xfId="6304" xr:uid="{00000000-0005-0000-0000-0000FB130000}"/>
    <cellStyle name="Normal 7 2 7 3 3" xfId="6303" xr:uid="{00000000-0005-0000-0000-0000FC130000}"/>
    <cellStyle name="Normal 7 2 7 4" xfId="2986" xr:uid="{00000000-0005-0000-0000-0000FD130000}"/>
    <cellStyle name="Normal 7 2 7 4 2" xfId="6305" xr:uid="{00000000-0005-0000-0000-0000FE130000}"/>
    <cellStyle name="Normal 7 2 7 5" xfId="6298" xr:uid="{00000000-0005-0000-0000-0000FF130000}"/>
    <cellStyle name="Normal 7 2 8" xfId="2987" xr:uid="{00000000-0005-0000-0000-000000140000}"/>
    <cellStyle name="Normal 7 2 8 2" xfId="2988" xr:uid="{00000000-0005-0000-0000-000001140000}"/>
    <cellStyle name="Normal 7 2 8 2 2" xfId="2989" xr:uid="{00000000-0005-0000-0000-000002140000}"/>
    <cellStyle name="Normal 7 2 8 2 2 2" xfId="6308" xr:uid="{00000000-0005-0000-0000-000003140000}"/>
    <cellStyle name="Normal 7 2 8 2 3" xfId="6307" xr:uid="{00000000-0005-0000-0000-000004140000}"/>
    <cellStyle name="Normal 7 2 8 3" xfId="2990" xr:uid="{00000000-0005-0000-0000-000005140000}"/>
    <cellStyle name="Normal 7 2 8 3 2" xfId="6309" xr:uid="{00000000-0005-0000-0000-000006140000}"/>
    <cellStyle name="Normal 7 2 8 4" xfId="6306" xr:uid="{00000000-0005-0000-0000-000007140000}"/>
    <cellStyle name="Normal 7 2 9" xfId="2991" xr:uid="{00000000-0005-0000-0000-000008140000}"/>
    <cellStyle name="Normal 7 2 9 2" xfId="2992" xr:uid="{00000000-0005-0000-0000-000009140000}"/>
    <cellStyle name="Normal 7 2 9 2 2" xfId="6311" xr:uid="{00000000-0005-0000-0000-00000A140000}"/>
    <cellStyle name="Normal 7 2 9 3" xfId="6310" xr:uid="{00000000-0005-0000-0000-00000B140000}"/>
    <cellStyle name="Normal 7 3" xfId="271" xr:uid="{00000000-0005-0000-0000-00000C140000}"/>
    <cellStyle name="Normal 7 3 2" xfId="327" xr:uid="{00000000-0005-0000-0000-00000D140000}"/>
    <cellStyle name="Normal 7 3 2 2" xfId="734" xr:uid="{00000000-0005-0000-0000-00000E140000}"/>
    <cellStyle name="Normal 7 3 2 2 2" xfId="2993" xr:uid="{00000000-0005-0000-0000-00000F140000}"/>
    <cellStyle name="Normal 7 3 2 2 2 2" xfId="6312" xr:uid="{00000000-0005-0000-0000-000010140000}"/>
    <cellStyle name="Normal 7 3 2 2 3" xfId="4592" xr:uid="{00000000-0005-0000-0000-000011140000}"/>
    <cellStyle name="Normal 7 3 2 3" xfId="2994" xr:uid="{00000000-0005-0000-0000-000012140000}"/>
    <cellStyle name="Normal 7 3 2 3 2" xfId="6313" xr:uid="{00000000-0005-0000-0000-000013140000}"/>
    <cellStyle name="Normal 7 3 2 4" xfId="4373" xr:uid="{00000000-0005-0000-0000-000014140000}"/>
    <cellStyle name="Normal 7 3 3" xfId="678" xr:uid="{00000000-0005-0000-0000-000015140000}"/>
    <cellStyle name="Normal 7 3 3 2" xfId="2995" xr:uid="{00000000-0005-0000-0000-000016140000}"/>
    <cellStyle name="Normal 7 3 3 2 2" xfId="6314" xr:uid="{00000000-0005-0000-0000-000017140000}"/>
    <cellStyle name="Normal 7 3 3 3" xfId="4536" xr:uid="{00000000-0005-0000-0000-000018140000}"/>
    <cellStyle name="Normal 7 3 4" xfId="2996" xr:uid="{00000000-0005-0000-0000-000019140000}"/>
    <cellStyle name="Normal 7 3 4 2" xfId="6315" xr:uid="{00000000-0005-0000-0000-00001A140000}"/>
    <cellStyle name="Normal 7 3 5" xfId="4317" xr:uid="{00000000-0005-0000-0000-00001B140000}"/>
    <cellStyle name="Normal 7 4" xfId="324" xr:uid="{00000000-0005-0000-0000-00001C140000}"/>
    <cellStyle name="Normal 7 4 2" xfId="731" xr:uid="{00000000-0005-0000-0000-00001D140000}"/>
    <cellStyle name="Normal 7 4 2 2" xfId="2997" xr:uid="{00000000-0005-0000-0000-00001E140000}"/>
    <cellStyle name="Normal 7 4 2 2 2" xfId="2998" xr:uid="{00000000-0005-0000-0000-00001F140000}"/>
    <cellStyle name="Normal 7 4 2 2 2 2" xfId="6317" xr:uid="{00000000-0005-0000-0000-000020140000}"/>
    <cellStyle name="Normal 7 4 2 2 3" xfId="6316" xr:uid="{00000000-0005-0000-0000-000021140000}"/>
    <cellStyle name="Normal 7 4 2 3" xfId="2999" xr:uid="{00000000-0005-0000-0000-000022140000}"/>
    <cellStyle name="Normal 7 4 2 3 2" xfId="6318" xr:uid="{00000000-0005-0000-0000-000023140000}"/>
    <cellStyle name="Normal 7 4 2 4" xfId="4589" xr:uid="{00000000-0005-0000-0000-000024140000}"/>
    <cellStyle name="Normal 7 4 3" xfId="3000" xr:uid="{00000000-0005-0000-0000-000025140000}"/>
    <cellStyle name="Normal 7 4 3 2" xfId="3001" xr:uid="{00000000-0005-0000-0000-000026140000}"/>
    <cellStyle name="Normal 7 4 3 2 2" xfId="6320" xr:uid="{00000000-0005-0000-0000-000027140000}"/>
    <cellStyle name="Normal 7 4 3 3" xfId="6319" xr:uid="{00000000-0005-0000-0000-000028140000}"/>
    <cellStyle name="Normal 7 4 4" xfId="3002" xr:uid="{00000000-0005-0000-0000-000029140000}"/>
    <cellStyle name="Normal 7 4 4 2" xfId="6321" xr:uid="{00000000-0005-0000-0000-00002A140000}"/>
    <cellStyle name="Normal 7 4 5" xfId="4370" xr:uid="{00000000-0005-0000-0000-00002B140000}"/>
    <cellStyle name="Normal 7 5" xfId="377" xr:uid="{00000000-0005-0000-0000-00002C140000}"/>
    <cellStyle name="Normal 7 5 2" xfId="766" xr:uid="{00000000-0005-0000-0000-00002D140000}"/>
    <cellStyle name="Normal 7 5 2 2" xfId="3003" xr:uid="{00000000-0005-0000-0000-00002E140000}"/>
    <cellStyle name="Normal 7 5 2 2 2" xfId="3004" xr:uid="{00000000-0005-0000-0000-00002F140000}"/>
    <cellStyle name="Normal 7 5 2 2 2 2" xfId="6323" xr:uid="{00000000-0005-0000-0000-000030140000}"/>
    <cellStyle name="Normal 7 5 2 2 3" xfId="6322" xr:uid="{00000000-0005-0000-0000-000031140000}"/>
    <cellStyle name="Normal 7 5 2 3" xfId="3005" xr:uid="{00000000-0005-0000-0000-000032140000}"/>
    <cellStyle name="Normal 7 5 2 3 2" xfId="6324" xr:uid="{00000000-0005-0000-0000-000033140000}"/>
    <cellStyle name="Normal 7 5 2 4" xfId="4624" xr:uid="{00000000-0005-0000-0000-000034140000}"/>
    <cellStyle name="Normal 7 5 3" xfId="3006" xr:uid="{00000000-0005-0000-0000-000035140000}"/>
    <cellStyle name="Normal 7 5 3 2" xfId="3007" xr:uid="{00000000-0005-0000-0000-000036140000}"/>
    <cellStyle name="Normal 7 5 3 2 2" xfId="6326" xr:uid="{00000000-0005-0000-0000-000037140000}"/>
    <cellStyle name="Normal 7 5 3 3" xfId="6325" xr:uid="{00000000-0005-0000-0000-000038140000}"/>
    <cellStyle name="Normal 7 5 4" xfId="3008" xr:uid="{00000000-0005-0000-0000-000039140000}"/>
    <cellStyle name="Normal 7 5 4 2" xfId="6327" xr:uid="{00000000-0005-0000-0000-00003A140000}"/>
    <cellStyle name="Normal 7 5 5" xfId="4414" xr:uid="{00000000-0005-0000-0000-00003B140000}"/>
    <cellStyle name="Normal 7 6" xfId="633" xr:uid="{00000000-0005-0000-0000-00003C140000}"/>
    <cellStyle name="Normal 7 6 2" xfId="804" xr:uid="{00000000-0005-0000-0000-00003D140000}"/>
    <cellStyle name="Normal 7 6 2 2" xfId="3009" xr:uid="{00000000-0005-0000-0000-00003E140000}"/>
    <cellStyle name="Normal 7 6 2 2 2" xfId="3010" xr:uid="{00000000-0005-0000-0000-00003F140000}"/>
    <cellStyle name="Normal 7 6 2 2 2 2" xfId="6329" xr:uid="{00000000-0005-0000-0000-000040140000}"/>
    <cellStyle name="Normal 7 6 2 2 3" xfId="6328" xr:uid="{00000000-0005-0000-0000-000041140000}"/>
    <cellStyle name="Normal 7 6 2 3" xfId="3011" xr:uid="{00000000-0005-0000-0000-000042140000}"/>
    <cellStyle name="Normal 7 6 2 3 2" xfId="6330" xr:uid="{00000000-0005-0000-0000-000043140000}"/>
    <cellStyle name="Normal 7 6 2 4" xfId="4661" xr:uid="{00000000-0005-0000-0000-000044140000}"/>
    <cellStyle name="Normal 7 6 3" xfId="3012" xr:uid="{00000000-0005-0000-0000-000045140000}"/>
    <cellStyle name="Normal 7 6 3 2" xfId="3013" xr:uid="{00000000-0005-0000-0000-000046140000}"/>
    <cellStyle name="Normal 7 6 3 2 2" xfId="6332" xr:uid="{00000000-0005-0000-0000-000047140000}"/>
    <cellStyle name="Normal 7 6 3 3" xfId="6331" xr:uid="{00000000-0005-0000-0000-000048140000}"/>
    <cellStyle name="Normal 7 6 4" xfId="3014" xr:uid="{00000000-0005-0000-0000-000049140000}"/>
    <cellStyle name="Normal 7 6 4 2" xfId="6333" xr:uid="{00000000-0005-0000-0000-00004A140000}"/>
    <cellStyle name="Normal 7 6 5" xfId="4492" xr:uid="{00000000-0005-0000-0000-00004B140000}"/>
    <cellStyle name="Normal 7 7" xfId="648" xr:uid="{00000000-0005-0000-0000-00004C140000}"/>
    <cellStyle name="Normal 7 7 2" xfId="3015" xr:uid="{00000000-0005-0000-0000-00004D140000}"/>
    <cellStyle name="Normal 7 7 2 2" xfId="3016" xr:uid="{00000000-0005-0000-0000-00004E140000}"/>
    <cellStyle name="Normal 7 7 2 2 2" xfId="3017" xr:uid="{00000000-0005-0000-0000-00004F140000}"/>
    <cellStyle name="Normal 7 7 2 2 2 2" xfId="6336" xr:uid="{00000000-0005-0000-0000-000050140000}"/>
    <cellStyle name="Normal 7 7 2 2 3" xfId="6335" xr:uid="{00000000-0005-0000-0000-000051140000}"/>
    <cellStyle name="Normal 7 7 2 3" xfId="3018" xr:uid="{00000000-0005-0000-0000-000052140000}"/>
    <cellStyle name="Normal 7 7 2 3 2" xfId="6337" xr:uid="{00000000-0005-0000-0000-000053140000}"/>
    <cellStyle name="Normal 7 7 2 4" xfId="6334" xr:uid="{00000000-0005-0000-0000-000054140000}"/>
    <cellStyle name="Normal 7 7 3" xfId="3019" xr:uid="{00000000-0005-0000-0000-000055140000}"/>
    <cellStyle name="Normal 7 7 3 2" xfId="3020" xr:uid="{00000000-0005-0000-0000-000056140000}"/>
    <cellStyle name="Normal 7 7 3 2 2" xfId="6339" xr:uid="{00000000-0005-0000-0000-000057140000}"/>
    <cellStyle name="Normal 7 7 3 3" xfId="6338" xr:uid="{00000000-0005-0000-0000-000058140000}"/>
    <cellStyle name="Normal 7 7 4" xfId="3021" xr:uid="{00000000-0005-0000-0000-000059140000}"/>
    <cellStyle name="Normal 7 7 4 2" xfId="6340" xr:uid="{00000000-0005-0000-0000-00005A140000}"/>
    <cellStyle name="Normal 7 7 5" xfId="4506" xr:uid="{00000000-0005-0000-0000-00005B140000}"/>
    <cellStyle name="Normal 7 8" xfId="3022" xr:uid="{00000000-0005-0000-0000-00005C140000}"/>
    <cellStyle name="Normal 7 8 2" xfId="3023" xr:uid="{00000000-0005-0000-0000-00005D140000}"/>
    <cellStyle name="Normal 7 8 2 2" xfId="3024" xr:uid="{00000000-0005-0000-0000-00005E140000}"/>
    <cellStyle name="Normal 7 8 2 2 2" xfId="3025" xr:uid="{00000000-0005-0000-0000-00005F140000}"/>
    <cellStyle name="Normal 7 8 2 2 2 2" xfId="6344" xr:uid="{00000000-0005-0000-0000-000060140000}"/>
    <cellStyle name="Normal 7 8 2 2 3" xfId="6343" xr:uid="{00000000-0005-0000-0000-000061140000}"/>
    <cellStyle name="Normal 7 8 2 3" xfId="3026" xr:uid="{00000000-0005-0000-0000-000062140000}"/>
    <cellStyle name="Normal 7 8 2 3 2" xfId="6345" xr:uid="{00000000-0005-0000-0000-000063140000}"/>
    <cellStyle name="Normal 7 8 2 4" xfId="6342" xr:uid="{00000000-0005-0000-0000-000064140000}"/>
    <cellStyle name="Normal 7 8 3" xfId="3027" xr:uid="{00000000-0005-0000-0000-000065140000}"/>
    <cellStyle name="Normal 7 8 3 2" xfId="3028" xr:uid="{00000000-0005-0000-0000-000066140000}"/>
    <cellStyle name="Normal 7 8 3 2 2" xfId="6347" xr:uid="{00000000-0005-0000-0000-000067140000}"/>
    <cellStyle name="Normal 7 8 3 3" xfId="6346" xr:uid="{00000000-0005-0000-0000-000068140000}"/>
    <cellStyle name="Normal 7 8 4" xfId="3029" xr:uid="{00000000-0005-0000-0000-000069140000}"/>
    <cellStyle name="Normal 7 8 4 2" xfId="6348" xr:uid="{00000000-0005-0000-0000-00006A140000}"/>
    <cellStyle name="Normal 7 8 5" xfId="6341" xr:uid="{00000000-0005-0000-0000-00006B140000}"/>
    <cellStyle name="Normal 7 9" xfId="3030" xr:uid="{00000000-0005-0000-0000-00006C140000}"/>
    <cellStyle name="Normal 7 9 2" xfId="3031" xr:uid="{00000000-0005-0000-0000-00006D140000}"/>
    <cellStyle name="Normal 7 9 2 2" xfId="3032" xr:uid="{00000000-0005-0000-0000-00006E140000}"/>
    <cellStyle name="Normal 7 9 2 2 2" xfId="6351" xr:uid="{00000000-0005-0000-0000-00006F140000}"/>
    <cellStyle name="Normal 7 9 2 3" xfId="6350" xr:uid="{00000000-0005-0000-0000-000070140000}"/>
    <cellStyle name="Normal 7 9 3" xfId="3033" xr:uid="{00000000-0005-0000-0000-000071140000}"/>
    <cellStyle name="Normal 7 9 3 2" xfId="6352" xr:uid="{00000000-0005-0000-0000-000072140000}"/>
    <cellStyle name="Normal 7 9 4" xfId="6349" xr:uid="{00000000-0005-0000-0000-000073140000}"/>
    <cellStyle name="Normal 7_ARTURO SSMC110113xls" xfId="3034" xr:uid="{00000000-0005-0000-0000-000074140000}"/>
    <cellStyle name="Normal 70" xfId="3035" xr:uid="{00000000-0005-0000-0000-000075140000}"/>
    <cellStyle name="Normal 71" xfId="3036" xr:uid="{00000000-0005-0000-0000-000076140000}"/>
    <cellStyle name="Normal 72" xfId="3037" xr:uid="{00000000-0005-0000-0000-000077140000}"/>
    <cellStyle name="Normal 73" xfId="3038" xr:uid="{00000000-0005-0000-0000-000078140000}"/>
    <cellStyle name="Normal 74" xfId="3039" xr:uid="{00000000-0005-0000-0000-000079140000}"/>
    <cellStyle name="Normal 75" xfId="3040" xr:uid="{00000000-0005-0000-0000-00007A140000}"/>
    <cellStyle name="Normal 76" xfId="3041" xr:uid="{00000000-0005-0000-0000-00007B140000}"/>
    <cellStyle name="Normal 77" xfId="3042" xr:uid="{00000000-0005-0000-0000-00007C140000}"/>
    <cellStyle name="Normal 78" xfId="3043" xr:uid="{00000000-0005-0000-0000-00007D140000}"/>
    <cellStyle name="Normal 79" xfId="3044" xr:uid="{00000000-0005-0000-0000-00007E140000}"/>
    <cellStyle name="Normal 8" xfId="67" xr:uid="{00000000-0005-0000-0000-00007F140000}"/>
    <cellStyle name="Normal 8 2" xfId="202" xr:uid="{00000000-0005-0000-0000-000080140000}"/>
    <cellStyle name="Normal 8 2 10" xfId="3045" xr:uid="{00000000-0005-0000-0000-000081140000}"/>
    <cellStyle name="Normal 8 2 10 2" xfId="6353" xr:uid="{00000000-0005-0000-0000-000082140000}"/>
    <cellStyle name="Normal 8 2 11" xfId="3961" xr:uid="{00000000-0005-0000-0000-000083140000}"/>
    <cellStyle name="Normal 8 2 12" xfId="4292" xr:uid="{00000000-0005-0000-0000-000084140000}"/>
    <cellStyle name="Normal 8 2 2" xfId="285" xr:uid="{00000000-0005-0000-0000-000085140000}"/>
    <cellStyle name="Normal 8 2 2 2" xfId="330" xr:uid="{00000000-0005-0000-0000-000086140000}"/>
    <cellStyle name="Normal 8 2 2 2 2" xfId="737" xr:uid="{00000000-0005-0000-0000-000087140000}"/>
    <cellStyle name="Normal 8 2 2 2 2 2" xfId="3046" xr:uid="{00000000-0005-0000-0000-000088140000}"/>
    <cellStyle name="Normal 8 2 2 2 2 2 2" xfId="6354" xr:uid="{00000000-0005-0000-0000-000089140000}"/>
    <cellStyle name="Normal 8 2 2 2 2 3" xfId="4595" xr:uid="{00000000-0005-0000-0000-00008A140000}"/>
    <cellStyle name="Normal 8 2 2 2 3" xfId="3047" xr:uid="{00000000-0005-0000-0000-00008B140000}"/>
    <cellStyle name="Normal 8 2 2 2 3 2" xfId="6355" xr:uid="{00000000-0005-0000-0000-00008C140000}"/>
    <cellStyle name="Normal 8 2 2 2 4" xfId="4376" xr:uid="{00000000-0005-0000-0000-00008D140000}"/>
    <cellStyle name="Normal 8 2 2 3" xfId="692" xr:uid="{00000000-0005-0000-0000-00008E140000}"/>
    <cellStyle name="Normal 8 2 2 3 2" xfId="3048" xr:uid="{00000000-0005-0000-0000-00008F140000}"/>
    <cellStyle name="Normal 8 2 2 3 2 2" xfId="6356" xr:uid="{00000000-0005-0000-0000-000090140000}"/>
    <cellStyle name="Normal 8 2 2 3 3" xfId="4550" xr:uid="{00000000-0005-0000-0000-000091140000}"/>
    <cellStyle name="Normal 8 2 2 4" xfId="3049" xr:uid="{00000000-0005-0000-0000-000092140000}"/>
    <cellStyle name="Normal 8 2 2 4 2" xfId="6357" xr:uid="{00000000-0005-0000-0000-000093140000}"/>
    <cellStyle name="Normal 8 2 2 5" xfId="4331" xr:uid="{00000000-0005-0000-0000-000094140000}"/>
    <cellStyle name="Normal 8 2 3" xfId="329" xr:uid="{00000000-0005-0000-0000-000095140000}"/>
    <cellStyle name="Normal 8 2 3 2" xfId="736" xr:uid="{00000000-0005-0000-0000-000096140000}"/>
    <cellStyle name="Normal 8 2 3 2 2" xfId="3050" xr:uid="{00000000-0005-0000-0000-000097140000}"/>
    <cellStyle name="Normal 8 2 3 2 2 2" xfId="3051" xr:uid="{00000000-0005-0000-0000-000098140000}"/>
    <cellStyle name="Normal 8 2 3 2 2 2 2" xfId="6359" xr:uid="{00000000-0005-0000-0000-000099140000}"/>
    <cellStyle name="Normal 8 2 3 2 2 3" xfId="6358" xr:uid="{00000000-0005-0000-0000-00009A140000}"/>
    <cellStyle name="Normal 8 2 3 2 3" xfId="3052" xr:uid="{00000000-0005-0000-0000-00009B140000}"/>
    <cellStyle name="Normal 8 2 3 2 3 2" xfId="6360" xr:uid="{00000000-0005-0000-0000-00009C140000}"/>
    <cellStyle name="Normal 8 2 3 2 4" xfId="4594" xr:uid="{00000000-0005-0000-0000-00009D140000}"/>
    <cellStyle name="Normal 8 2 3 3" xfId="3053" xr:uid="{00000000-0005-0000-0000-00009E140000}"/>
    <cellStyle name="Normal 8 2 3 3 2" xfId="3054" xr:uid="{00000000-0005-0000-0000-00009F140000}"/>
    <cellStyle name="Normal 8 2 3 3 2 2" xfId="6362" xr:uid="{00000000-0005-0000-0000-0000A0140000}"/>
    <cellStyle name="Normal 8 2 3 3 3" xfId="6361" xr:uid="{00000000-0005-0000-0000-0000A1140000}"/>
    <cellStyle name="Normal 8 2 3 4" xfId="3055" xr:uid="{00000000-0005-0000-0000-0000A2140000}"/>
    <cellStyle name="Normal 8 2 3 4 2" xfId="6363" xr:uid="{00000000-0005-0000-0000-0000A3140000}"/>
    <cellStyle name="Normal 8 2 3 5" xfId="4375" xr:uid="{00000000-0005-0000-0000-0000A4140000}"/>
    <cellStyle name="Normal 8 2 4" xfId="380" xr:uid="{00000000-0005-0000-0000-0000A5140000}"/>
    <cellStyle name="Normal 8 2 4 2" xfId="768" xr:uid="{00000000-0005-0000-0000-0000A6140000}"/>
    <cellStyle name="Normal 8 2 4 2 2" xfId="3056" xr:uid="{00000000-0005-0000-0000-0000A7140000}"/>
    <cellStyle name="Normal 8 2 4 2 2 2" xfId="3057" xr:uid="{00000000-0005-0000-0000-0000A8140000}"/>
    <cellStyle name="Normal 8 2 4 2 2 2 2" xfId="6365" xr:uid="{00000000-0005-0000-0000-0000A9140000}"/>
    <cellStyle name="Normal 8 2 4 2 2 3" xfId="6364" xr:uid="{00000000-0005-0000-0000-0000AA140000}"/>
    <cellStyle name="Normal 8 2 4 2 3" xfId="3058" xr:uid="{00000000-0005-0000-0000-0000AB140000}"/>
    <cellStyle name="Normal 8 2 4 2 3 2" xfId="6366" xr:uid="{00000000-0005-0000-0000-0000AC140000}"/>
    <cellStyle name="Normal 8 2 4 2 4" xfId="4626" xr:uid="{00000000-0005-0000-0000-0000AD140000}"/>
    <cellStyle name="Normal 8 2 4 3" xfId="3059" xr:uid="{00000000-0005-0000-0000-0000AE140000}"/>
    <cellStyle name="Normal 8 2 4 3 2" xfId="3060" xr:uid="{00000000-0005-0000-0000-0000AF140000}"/>
    <cellStyle name="Normal 8 2 4 3 2 2" xfId="6368" xr:uid="{00000000-0005-0000-0000-0000B0140000}"/>
    <cellStyle name="Normal 8 2 4 3 3" xfId="6367" xr:uid="{00000000-0005-0000-0000-0000B1140000}"/>
    <cellStyle name="Normal 8 2 4 4" xfId="3061" xr:uid="{00000000-0005-0000-0000-0000B2140000}"/>
    <cellStyle name="Normal 8 2 4 4 2" xfId="6369" xr:uid="{00000000-0005-0000-0000-0000B3140000}"/>
    <cellStyle name="Normal 8 2 4 5" xfId="4416" xr:uid="{00000000-0005-0000-0000-0000B4140000}"/>
    <cellStyle name="Normal 8 2 5" xfId="662" xr:uid="{00000000-0005-0000-0000-0000B5140000}"/>
    <cellStyle name="Normal 8 2 5 2" xfId="3062" xr:uid="{00000000-0005-0000-0000-0000B6140000}"/>
    <cellStyle name="Normal 8 2 5 2 2" xfId="3063" xr:uid="{00000000-0005-0000-0000-0000B7140000}"/>
    <cellStyle name="Normal 8 2 5 2 2 2" xfId="3064" xr:uid="{00000000-0005-0000-0000-0000B8140000}"/>
    <cellStyle name="Normal 8 2 5 2 2 2 2" xfId="6372" xr:uid="{00000000-0005-0000-0000-0000B9140000}"/>
    <cellStyle name="Normal 8 2 5 2 2 3" xfId="6371" xr:uid="{00000000-0005-0000-0000-0000BA140000}"/>
    <cellStyle name="Normal 8 2 5 2 3" xfId="3065" xr:uid="{00000000-0005-0000-0000-0000BB140000}"/>
    <cellStyle name="Normal 8 2 5 2 3 2" xfId="6373" xr:uid="{00000000-0005-0000-0000-0000BC140000}"/>
    <cellStyle name="Normal 8 2 5 2 4" xfId="6370" xr:uid="{00000000-0005-0000-0000-0000BD140000}"/>
    <cellStyle name="Normal 8 2 5 3" xfId="3066" xr:uid="{00000000-0005-0000-0000-0000BE140000}"/>
    <cellStyle name="Normal 8 2 5 3 2" xfId="3067" xr:uid="{00000000-0005-0000-0000-0000BF140000}"/>
    <cellStyle name="Normal 8 2 5 3 2 2" xfId="6375" xr:uid="{00000000-0005-0000-0000-0000C0140000}"/>
    <cellStyle name="Normal 8 2 5 3 3" xfId="6374" xr:uid="{00000000-0005-0000-0000-0000C1140000}"/>
    <cellStyle name="Normal 8 2 5 4" xfId="3068" xr:uid="{00000000-0005-0000-0000-0000C2140000}"/>
    <cellStyle name="Normal 8 2 5 4 2" xfId="6376" xr:uid="{00000000-0005-0000-0000-0000C3140000}"/>
    <cellStyle name="Normal 8 2 5 5" xfId="4520" xr:uid="{00000000-0005-0000-0000-0000C4140000}"/>
    <cellStyle name="Normal 8 2 6" xfId="3069" xr:uid="{00000000-0005-0000-0000-0000C5140000}"/>
    <cellStyle name="Normal 8 2 6 2" xfId="3070" xr:uid="{00000000-0005-0000-0000-0000C6140000}"/>
    <cellStyle name="Normal 8 2 6 2 2" xfId="3071" xr:uid="{00000000-0005-0000-0000-0000C7140000}"/>
    <cellStyle name="Normal 8 2 6 2 2 2" xfId="3072" xr:uid="{00000000-0005-0000-0000-0000C8140000}"/>
    <cellStyle name="Normal 8 2 6 2 2 2 2" xfId="6380" xr:uid="{00000000-0005-0000-0000-0000C9140000}"/>
    <cellStyle name="Normal 8 2 6 2 2 3" xfId="6379" xr:uid="{00000000-0005-0000-0000-0000CA140000}"/>
    <cellStyle name="Normal 8 2 6 2 3" xfId="3073" xr:uid="{00000000-0005-0000-0000-0000CB140000}"/>
    <cellStyle name="Normal 8 2 6 2 3 2" xfId="6381" xr:uid="{00000000-0005-0000-0000-0000CC140000}"/>
    <cellStyle name="Normal 8 2 6 2 4" xfId="6378" xr:uid="{00000000-0005-0000-0000-0000CD140000}"/>
    <cellStyle name="Normal 8 2 6 3" xfId="3074" xr:uid="{00000000-0005-0000-0000-0000CE140000}"/>
    <cellStyle name="Normal 8 2 6 3 2" xfId="3075" xr:uid="{00000000-0005-0000-0000-0000CF140000}"/>
    <cellStyle name="Normal 8 2 6 3 2 2" xfId="6383" xr:uid="{00000000-0005-0000-0000-0000D0140000}"/>
    <cellStyle name="Normal 8 2 6 3 3" xfId="6382" xr:uid="{00000000-0005-0000-0000-0000D1140000}"/>
    <cellStyle name="Normal 8 2 6 4" xfId="3076" xr:uid="{00000000-0005-0000-0000-0000D2140000}"/>
    <cellStyle name="Normal 8 2 6 4 2" xfId="6384" xr:uid="{00000000-0005-0000-0000-0000D3140000}"/>
    <cellStyle name="Normal 8 2 6 5" xfId="6377" xr:uid="{00000000-0005-0000-0000-0000D4140000}"/>
    <cellStyle name="Normal 8 2 7" xfId="3077" xr:uid="{00000000-0005-0000-0000-0000D5140000}"/>
    <cellStyle name="Normal 8 2 7 2" xfId="3078" xr:uid="{00000000-0005-0000-0000-0000D6140000}"/>
    <cellStyle name="Normal 8 2 7 2 2" xfId="3079" xr:uid="{00000000-0005-0000-0000-0000D7140000}"/>
    <cellStyle name="Normal 8 2 7 2 2 2" xfId="3080" xr:uid="{00000000-0005-0000-0000-0000D8140000}"/>
    <cellStyle name="Normal 8 2 7 2 2 2 2" xfId="6388" xr:uid="{00000000-0005-0000-0000-0000D9140000}"/>
    <cellStyle name="Normal 8 2 7 2 2 3" xfId="6387" xr:uid="{00000000-0005-0000-0000-0000DA140000}"/>
    <cellStyle name="Normal 8 2 7 2 3" xfId="3081" xr:uid="{00000000-0005-0000-0000-0000DB140000}"/>
    <cellStyle name="Normal 8 2 7 2 3 2" xfId="6389" xr:uid="{00000000-0005-0000-0000-0000DC140000}"/>
    <cellStyle name="Normal 8 2 7 2 4" xfId="6386" xr:uid="{00000000-0005-0000-0000-0000DD140000}"/>
    <cellStyle name="Normal 8 2 7 3" xfId="3082" xr:uid="{00000000-0005-0000-0000-0000DE140000}"/>
    <cellStyle name="Normal 8 2 7 3 2" xfId="3083" xr:uid="{00000000-0005-0000-0000-0000DF140000}"/>
    <cellStyle name="Normal 8 2 7 3 2 2" xfId="6391" xr:uid="{00000000-0005-0000-0000-0000E0140000}"/>
    <cellStyle name="Normal 8 2 7 3 3" xfId="6390" xr:uid="{00000000-0005-0000-0000-0000E1140000}"/>
    <cellStyle name="Normal 8 2 7 4" xfId="3084" xr:uid="{00000000-0005-0000-0000-0000E2140000}"/>
    <cellStyle name="Normal 8 2 7 4 2" xfId="6392" xr:uid="{00000000-0005-0000-0000-0000E3140000}"/>
    <cellStyle name="Normal 8 2 7 5" xfId="6385" xr:uid="{00000000-0005-0000-0000-0000E4140000}"/>
    <cellStyle name="Normal 8 2 8" xfId="3085" xr:uid="{00000000-0005-0000-0000-0000E5140000}"/>
    <cellStyle name="Normal 8 2 8 2" xfId="3086" xr:uid="{00000000-0005-0000-0000-0000E6140000}"/>
    <cellStyle name="Normal 8 2 8 2 2" xfId="3087" xr:uid="{00000000-0005-0000-0000-0000E7140000}"/>
    <cellStyle name="Normal 8 2 8 2 2 2" xfId="6395" xr:uid="{00000000-0005-0000-0000-0000E8140000}"/>
    <cellStyle name="Normal 8 2 8 2 3" xfId="6394" xr:uid="{00000000-0005-0000-0000-0000E9140000}"/>
    <cellStyle name="Normal 8 2 8 3" xfId="3088" xr:uid="{00000000-0005-0000-0000-0000EA140000}"/>
    <cellStyle name="Normal 8 2 8 3 2" xfId="6396" xr:uid="{00000000-0005-0000-0000-0000EB140000}"/>
    <cellStyle name="Normal 8 2 8 4" xfId="6393" xr:uid="{00000000-0005-0000-0000-0000EC140000}"/>
    <cellStyle name="Normal 8 2 9" xfId="3089" xr:uid="{00000000-0005-0000-0000-0000ED140000}"/>
    <cellStyle name="Normal 8 2 9 2" xfId="3090" xr:uid="{00000000-0005-0000-0000-0000EE140000}"/>
    <cellStyle name="Normal 8 2 9 2 2" xfId="6398" xr:uid="{00000000-0005-0000-0000-0000EF140000}"/>
    <cellStyle name="Normal 8 2 9 3" xfId="6397" xr:uid="{00000000-0005-0000-0000-0000F0140000}"/>
    <cellStyle name="Normal 8 3" xfId="272" xr:uid="{00000000-0005-0000-0000-0000F1140000}"/>
    <cellStyle name="Normal 8 3 2" xfId="331" xr:uid="{00000000-0005-0000-0000-0000F2140000}"/>
    <cellStyle name="Normal 8 3 2 2" xfId="738" xr:uid="{00000000-0005-0000-0000-0000F3140000}"/>
    <cellStyle name="Normal 8 3 2 2 2" xfId="4596" xr:uid="{00000000-0005-0000-0000-0000F4140000}"/>
    <cellStyle name="Normal 8 3 2 3" xfId="4377" xr:uid="{00000000-0005-0000-0000-0000F5140000}"/>
    <cellStyle name="Normal 8 3 3" xfId="398" xr:uid="{00000000-0005-0000-0000-0000F6140000}"/>
    <cellStyle name="Normal 8 3 4" xfId="679" xr:uid="{00000000-0005-0000-0000-0000F7140000}"/>
    <cellStyle name="Normal 8 3 4 2" xfId="4537" xr:uid="{00000000-0005-0000-0000-0000F8140000}"/>
    <cellStyle name="Normal 8 3 5" xfId="3986" xr:uid="{00000000-0005-0000-0000-0000F9140000}"/>
    <cellStyle name="Normal 8 3 6" xfId="4318" xr:uid="{00000000-0005-0000-0000-0000FA140000}"/>
    <cellStyle name="Normal 8 4" xfId="328" xr:uid="{00000000-0005-0000-0000-0000FB140000}"/>
    <cellStyle name="Normal 8 4 2" xfId="735" xr:uid="{00000000-0005-0000-0000-0000FC140000}"/>
    <cellStyle name="Normal 8 4 2 2" xfId="4593" xr:uid="{00000000-0005-0000-0000-0000FD140000}"/>
    <cellStyle name="Normal 8 4 3" xfId="4374" xr:uid="{00000000-0005-0000-0000-0000FE140000}"/>
    <cellStyle name="Normal 8 5" xfId="379" xr:uid="{00000000-0005-0000-0000-0000FF140000}"/>
    <cellStyle name="Normal 8 6" xfId="629" xr:uid="{00000000-0005-0000-0000-000000150000}"/>
    <cellStyle name="Normal 8 6 2" xfId="800" xr:uid="{00000000-0005-0000-0000-000001150000}"/>
    <cellStyle name="Normal 8 6 2 2" xfId="4657" xr:uid="{00000000-0005-0000-0000-000002150000}"/>
    <cellStyle name="Normal 8 6 3" xfId="4488" xr:uid="{00000000-0005-0000-0000-000003150000}"/>
    <cellStyle name="Normal 8 7" xfId="649" xr:uid="{00000000-0005-0000-0000-000004150000}"/>
    <cellStyle name="Normal 8 7 2" xfId="4507" xr:uid="{00000000-0005-0000-0000-000005150000}"/>
    <cellStyle name="Normal 8 8" xfId="3960" xr:uid="{00000000-0005-0000-0000-000006150000}"/>
    <cellStyle name="Normal 8 9" xfId="4255" xr:uid="{00000000-0005-0000-0000-000007150000}"/>
    <cellStyle name="Normal 8_Evolución de becas SEP-UAM-PRONABES" xfId="3091" xr:uid="{00000000-0005-0000-0000-000008150000}"/>
    <cellStyle name="Normal 80" xfId="3092" xr:uid="{00000000-0005-0000-0000-000009150000}"/>
    <cellStyle name="Normal 81" xfId="3093" xr:uid="{00000000-0005-0000-0000-00000A150000}"/>
    <cellStyle name="Normal 82" xfId="3094" xr:uid="{00000000-0005-0000-0000-00000B150000}"/>
    <cellStyle name="Normal 83" xfId="3095" xr:uid="{00000000-0005-0000-0000-00000C150000}"/>
    <cellStyle name="Normal 84" xfId="3096" xr:uid="{00000000-0005-0000-0000-00000D150000}"/>
    <cellStyle name="Normal 85" xfId="3097" xr:uid="{00000000-0005-0000-0000-00000E150000}"/>
    <cellStyle name="Normal 86" xfId="3098" xr:uid="{00000000-0005-0000-0000-00000F150000}"/>
    <cellStyle name="Normal 87" xfId="3099" xr:uid="{00000000-0005-0000-0000-000010150000}"/>
    <cellStyle name="Normal 88" xfId="3100" xr:uid="{00000000-0005-0000-0000-000011150000}"/>
    <cellStyle name="Normal 89" xfId="3101" xr:uid="{00000000-0005-0000-0000-000012150000}"/>
    <cellStyle name="Normal 9" xfId="68" xr:uid="{00000000-0005-0000-0000-000013150000}"/>
    <cellStyle name="Normal 9 10" xfId="3102" xr:uid="{00000000-0005-0000-0000-000014150000}"/>
    <cellStyle name="Normal 9 10 2" xfId="643" xr:uid="{00000000-0005-0000-0000-000015150000}"/>
    <cellStyle name="Normal 9 10 2 2" xfId="814" xr:uid="{00000000-0005-0000-0000-000016150000}"/>
    <cellStyle name="Normal 9 10 2 2 2" xfId="4671" xr:uid="{00000000-0005-0000-0000-000017150000}"/>
    <cellStyle name="Normal 9 10 2 3" xfId="4502" xr:uid="{00000000-0005-0000-0000-000018150000}"/>
    <cellStyle name="Normal 9 10 3" xfId="6399" xr:uid="{00000000-0005-0000-0000-000019150000}"/>
    <cellStyle name="Normal 9 11" xfId="644" xr:uid="{00000000-0005-0000-0000-00001A150000}"/>
    <cellStyle name="Normal 9 11 2" xfId="815" xr:uid="{00000000-0005-0000-0000-00001B150000}"/>
    <cellStyle name="Normal 9 11 2 2" xfId="4672" xr:uid="{00000000-0005-0000-0000-00001C150000}"/>
    <cellStyle name="Normal 9 11 3" xfId="4503" xr:uid="{00000000-0005-0000-0000-00001D150000}"/>
    <cellStyle name="Normal 9 2" xfId="203" xr:uid="{00000000-0005-0000-0000-00001E150000}"/>
    <cellStyle name="Normal 9 2 10" xfId="3103" xr:uid="{00000000-0005-0000-0000-00001F150000}"/>
    <cellStyle name="Normal 9 2 10 2" xfId="6400" xr:uid="{00000000-0005-0000-0000-000020150000}"/>
    <cellStyle name="Normal 9 2 11" xfId="3963" xr:uid="{00000000-0005-0000-0000-000021150000}"/>
    <cellStyle name="Normal 9 2 12" xfId="4293" xr:uid="{00000000-0005-0000-0000-000022150000}"/>
    <cellStyle name="Normal 9 2 2" xfId="286" xr:uid="{00000000-0005-0000-0000-000023150000}"/>
    <cellStyle name="Normal 9 2 2 2" xfId="334" xr:uid="{00000000-0005-0000-0000-000024150000}"/>
    <cellStyle name="Normal 9 2 2 2 2" xfId="741" xr:uid="{00000000-0005-0000-0000-000025150000}"/>
    <cellStyle name="Normal 9 2 2 2 2 2" xfId="3104" xr:uid="{00000000-0005-0000-0000-000026150000}"/>
    <cellStyle name="Normal 9 2 2 2 2 2 2" xfId="6401" xr:uid="{00000000-0005-0000-0000-000027150000}"/>
    <cellStyle name="Normal 9 2 2 2 2 3" xfId="4599" xr:uid="{00000000-0005-0000-0000-000028150000}"/>
    <cellStyle name="Normal 9 2 2 2 3" xfId="3105" xr:uid="{00000000-0005-0000-0000-000029150000}"/>
    <cellStyle name="Normal 9 2 2 2 3 2" xfId="6402" xr:uid="{00000000-0005-0000-0000-00002A150000}"/>
    <cellStyle name="Normal 9 2 2 2 4" xfId="4380" xr:uid="{00000000-0005-0000-0000-00002B150000}"/>
    <cellStyle name="Normal 9 2 2 3" xfId="693" xr:uid="{00000000-0005-0000-0000-00002C150000}"/>
    <cellStyle name="Normal 9 2 2 3 2" xfId="3106" xr:uid="{00000000-0005-0000-0000-00002D150000}"/>
    <cellStyle name="Normal 9 2 2 3 2 2" xfId="6403" xr:uid="{00000000-0005-0000-0000-00002E150000}"/>
    <cellStyle name="Normal 9 2 2 3 3" xfId="4551" xr:uid="{00000000-0005-0000-0000-00002F150000}"/>
    <cellStyle name="Normal 9 2 2 4" xfId="3107" xr:uid="{00000000-0005-0000-0000-000030150000}"/>
    <cellStyle name="Normal 9 2 2 4 2" xfId="6404" xr:uid="{00000000-0005-0000-0000-000031150000}"/>
    <cellStyle name="Normal 9 2 2 5" xfId="4332" xr:uid="{00000000-0005-0000-0000-000032150000}"/>
    <cellStyle name="Normal 9 2 3" xfId="333" xr:uid="{00000000-0005-0000-0000-000033150000}"/>
    <cellStyle name="Normal 9 2 3 2" xfId="740" xr:uid="{00000000-0005-0000-0000-000034150000}"/>
    <cellStyle name="Normal 9 2 3 2 2" xfId="3108" xr:uid="{00000000-0005-0000-0000-000035150000}"/>
    <cellStyle name="Normal 9 2 3 2 2 2" xfId="3109" xr:uid="{00000000-0005-0000-0000-000036150000}"/>
    <cellStyle name="Normal 9 2 3 2 2 2 2" xfId="6406" xr:uid="{00000000-0005-0000-0000-000037150000}"/>
    <cellStyle name="Normal 9 2 3 2 2 3" xfId="6405" xr:uid="{00000000-0005-0000-0000-000038150000}"/>
    <cellStyle name="Normal 9 2 3 2 3" xfId="3110" xr:uid="{00000000-0005-0000-0000-000039150000}"/>
    <cellStyle name="Normal 9 2 3 2 3 2" xfId="6407" xr:uid="{00000000-0005-0000-0000-00003A150000}"/>
    <cellStyle name="Normal 9 2 3 2 4" xfId="4598" xr:uid="{00000000-0005-0000-0000-00003B150000}"/>
    <cellStyle name="Normal 9 2 3 3" xfId="3111" xr:uid="{00000000-0005-0000-0000-00003C150000}"/>
    <cellStyle name="Normal 9 2 3 3 2" xfId="3112" xr:uid="{00000000-0005-0000-0000-00003D150000}"/>
    <cellStyle name="Normal 9 2 3 3 2 2" xfId="6409" xr:uid="{00000000-0005-0000-0000-00003E150000}"/>
    <cellStyle name="Normal 9 2 3 3 3" xfId="6408" xr:uid="{00000000-0005-0000-0000-00003F150000}"/>
    <cellStyle name="Normal 9 2 3 4" xfId="3113" xr:uid="{00000000-0005-0000-0000-000040150000}"/>
    <cellStyle name="Normal 9 2 3 4 2" xfId="6410" xr:uid="{00000000-0005-0000-0000-000041150000}"/>
    <cellStyle name="Normal 9 2 3 5" xfId="4379" xr:uid="{00000000-0005-0000-0000-000042150000}"/>
    <cellStyle name="Normal 9 2 4" xfId="382" xr:uid="{00000000-0005-0000-0000-000043150000}"/>
    <cellStyle name="Normal 9 2 4 2" xfId="769" xr:uid="{00000000-0005-0000-0000-000044150000}"/>
    <cellStyle name="Normal 9 2 4 2 2" xfId="3114" xr:uid="{00000000-0005-0000-0000-000045150000}"/>
    <cellStyle name="Normal 9 2 4 2 2 2" xfId="3115" xr:uid="{00000000-0005-0000-0000-000046150000}"/>
    <cellStyle name="Normal 9 2 4 2 2 2 2" xfId="6412" xr:uid="{00000000-0005-0000-0000-000047150000}"/>
    <cellStyle name="Normal 9 2 4 2 2 3" xfId="6411" xr:uid="{00000000-0005-0000-0000-000048150000}"/>
    <cellStyle name="Normal 9 2 4 2 3" xfId="3116" xr:uid="{00000000-0005-0000-0000-000049150000}"/>
    <cellStyle name="Normal 9 2 4 2 3 2" xfId="6413" xr:uid="{00000000-0005-0000-0000-00004A150000}"/>
    <cellStyle name="Normal 9 2 4 2 4" xfId="4627" xr:uid="{00000000-0005-0000-0000-00004B150000}"/>
    <cellStyle name="Normal 9 2 4 3" xfId="3117" xr:uid="{00000000-0005-0000-0000-00004C150000}"/>
    <cellStyle name="Normal 9 2 4 3 2" xfId="3118" xr:uid="{00000000-0005-0000-0000-00004D150000}"/>
    <cellStyle name="Normal 9 2 4 3 2 2" xfId="6415" xr:uid="{00000000-0005-0000-0000-00004E150000}"/>
    <cellStyle name="Normal 9 2 4 3 3" xfId="6414" xr:uid="{00000000-0005-0000-0000-00004F150000}"/>
    <cellStyle name="Normal 9 2 4 4" xfId="3119" xr:uid="{00000000-0005-0000-0000-000050150000}"/>
    <cellStyle name="Normal 9 2 4 4 2" xfId="6416" xr:uid="{00000000-0005-0000-0000-000051150000}"/>
    <cellStyle name="Normal 9 2 4 5" xfId="4417" xr:uid="{00000000-0005-0000-0000-000052150000}"/>
    <cellStyle name="Normal 9 2 5" xfId="663" xr:uid="{00000000-0005-0000-0000-000053150000}"/>
    <cellStyle name="Normal 9 2 5 2" xfId="3120" xr:uid="{00000000-0005-0000-0000-000054150000}"/>
    <cellStyle name="Normal 9 2 5 2 2" xfId="3121" xr:uid="{00000000-0005-0000-0000-000055150000}"/>
    <cellStyle name="Normal 9 2 5 2 2 2" xfId="3122" xr:uid="{00000000-0005-0000-0000-000056150000}"/>
    <cellStyle name="Normal 9 2 5 2 2 2 2" xfId="6419" xr:uid="{00000000-0005-0000-0000-000057150000}"/>
    <cellStyle name="Normal 9 2 5 2 2 3" xfId="6418" xr:uid="{00000000-0005-0000-0000-000058150000}"/>
    <cellStyle name="Normal 9 2 5 2 3" xfId="3123" xr:uid="{00000000-0005-0000-0000-000059150000}"/>
    <cellStyle name="Normal 9 2 5 2 3 2" xfId="6420" xr:uid="{00000000-0005-0000-0000-00005A150000}"/>
    <cellStyle name="Normal 9 2 5 2 4" xfId="6417" xr:uid="{00000000-0005-0000-0000-00005B150000}"/>
    <cellStyle name="Normal 9 2 5 3" xfId="3124" xr:uid="{00000000-0005-0000-0000-00005C150000}"/>
    <cellStyle name="Normal 9 2 5 3 2" xfId="3125" xr:uid="{00000000-0005-0000-0000-00005D150000}"/>
    <cellStyle name="Normal 9 2 5 3 2 2" xfId="6422" xr:uid="{00000000-0005-0000-0000-00005E150000}"/>
    <cellStyle name="Normal 9 2 5 3 3" xfId="6421" xr:uid="{00000000-0005-0000-0000-00005F150000}"/>
    <cellStyle name="Normal 9 2 5 4" xfId="3126" xr:uid="{00000000-0005-0000-0000-000060150000}"/>
    <cellStyle name="Normal 9 2 5 4 2" xfId="6423" xr:uid="{00000000-0005-0000-0000-000061150000}"/>
    <cellStyle name="Normal 9 2 5 5" xfId="4521" xr:uid="{00000000-0005-0000-0000-000062150000}"/>
    <cellStyle name="Normal 9 2 6" xfId="3127" xr:uid="{00000000-0005-0000-0000-000063150000}"/>
    <cellStyle name="Normal 9 2 6 2" xfId="3128" xr:uid="{00000000-0005-0000-0000-000064150000}"/>
    <cellStyle name="Normal 9 2 6 2 2" xfId="3129" xr:uid="{00000000-0005-0000-0000-000065150000}"/>
    <cellStyle name="Normal 9 2 6 2 2 2" xfId="3130" xr:uid="{00000000-0005-0000-0000-000066150000}"/>
    <cellStyle name="Normal 9 2 6 2 2 2 2" xfId="6427" xr:uid="{00000000-0005-0000-0000-000067150000}"/>
    <cellStyle name="Normal 9 2 6 2 2 3" xfId="6426" xr:uid="{00000000-0005-0000-0000-000068150000}"/>
    <cellStyle name="Normal 9 2 6 2 3" xfId="3131" xr:uid="{00000000-0005-0000-0000-000069150000}"/>
    <cellStyle name="Normal 9 2 6 2 3 2" xfId="6428" xr:uid="{00000000-0005-0000-0000-00006A150000}"/>
    <cellStyle name="Normal 9 2 6 2 4" xfId="6425" xr:uid="{00000000-0005-0000-0000-00006B150000}"/>
    <cellStyle name="Normal 9 2 6 3" xfId="3132" xr:uid="{00000000-0005-0000-0000-00006C150000}"/>
    <cellStyle name="Normal 9 2 6 3 2" xfId="3133" xr:uid="{00000000-0005-0000-0000-00006D150000}"/>
    <cellStyle name="Normal 9 2 6 3 2 2" xfId="6430" xr:uid="{00000000-0005-0000-0000-00006E150000}"/>
    <cellStyle name="Normal 9 2 6 3 3" xfId="6429" xr:uid="{00000000-0005-0000-0000-00006F150000}"/>
    <cellStyle name="Normal 9 2 6 4" xfId="3134" xr:uid="{00000000-0005-0000-0000-000070150000}"/>
    <cellStyle name="Normal 9 2 6 4 2" xfId="6431" xr:uid="{00000000-0005-0000-0000-000071150000}"/>
    <cellStyle name="Normal 9 2 6 5" xfId="6424" xr:uid="{00000000-0005-0000-0000-000072150000}"/>
    <cellStyle name="Normal 9 2 7" xfId="3135" xr:uid="{00000000-0005-0000-0000-000073150000}"/>
    <cellStyle name="Normal 9 2 7 2" xfId="3136" xr:uid="{00000000-0005-0000-0000-000074150000}"/>
    <cellStyle name="Normal 9 2 7 2 2" xfId="3137" xr:uid="{00000000-0005-0000-0000-000075150000}"/>
    <cellStyle name="Normal 9 2 7 2 2 2" xfId="3138" xr:uid="{00000000-0005-0000-0000-000076150000}"/>
    <cellStyle name="Normal 9 2 7 2 2 2 2" xfId="6435" xr:uid="{00000000-0005-0000-0000-000077150000}"/>
    <cellStyle name="Normal 9 2 7 2 2 3" xfId="6434" xr:uid="{00000000-0005-0000-0000-000078150000}"/>
    <cellStyle name="Normal 9 2 7 2 3" xfId="3139" xr:uid="{00000000-0005-0000-0000-000079150000}"/>
    <cellStyle name="Normal 9 2 7 2 3 2" xfId="6436" xr:uid="{00000000-0005-0000-0000-00007A150000}"/>
    <cellStyle name="Normal 9 2 7 2 4" xfId="6433" xr:uid="{00000000-0005-0000-0000-00007B150000}"/>
    <cellStyle name="Normal 9 2 7 3" xfId="3140" xr:uid="{00000000-0005-0000-0000-00007C150000}"/>
    <cellStyle name="Normal 9 2 7 3 2" xfId="3141" xr:uid="{00000000-0005-0000-0000-00007D150000}"/>
    <cellStyle name="Normal 9 2 7 3 2 2" xfId="6438" xr:uid="{00000000-0005-0000-0000-00007E150000}"/>
    <cellStyle name="Normal 9 2 7 3 3" xfId="6437" xr:uid="{00000000-0005-0000-0000-00007F150000}"/>
    <cellStyle name="Normal 9 2 7 4" xfId="3142" xr:uid="{00000000-0005-0000-0000-000080150000}"/>
    <cellStyle name="Normal 9 2 7 4 2" xfId="6439" xr:uid="{00000000-0005-0000-0000-000081150000}"/>
    <cellStyle name="Normal 9 2 7 5" xfId="6432" xr:uid="{00000000-0005-0000-0000-000082150000}"/>
    <cellStyle name="Normal 9 2 8" xfId="3143" xr:uid="{00000000-0005-0000-0000-000083150000}"/>
    <cellStyle name="Normal 9 2 8 2" xfId="3144" xr:uid="{00000000-0005-0000-0000-000084150000}"/>
    <cellStyle name="Normal 9 2 8 2 2" xfId="3145" xr:uid="{00000000-0005-0000-0000-000085150000}"/>
    <cellStyle name="Normal 9 2 8 2 2 2" xfId="6442" xr:uid="{00000000-0005-0000-0000-000086150000}"/>
    <cellStyle name="Normal 9 2 8 2 3" xfId="6441" xr:uid="{00000000-0005-0000-0000-000087150000}"/>
    <cellStyle name="Normal 9 2 8 3" xfId="3146" xr:uid="{00000000-0005-0000-0000-000088150000}"/>
    <cellStyle name="Normal 9 2 8 3 2" xfId="6443" xr:uid="{00000000-0005-0000-0000-000089150000}"/>
    <cellStyle name="Normal 9 2 8 4" xfId="6440" xr:uid="{00000000-0005-0000-0000-00008A150000}"/>
    <cellStyle name="Normal 9 2 9" xfId="3147" xr:uid="{00000000-0005-0000-0000-00008B150000}"/>
    <cellStyle name="Normal 9 2 9 2" xfId="3148" xr:uid="{00000000-0005-0000-0000-00008C150000}"/>
    <cellStyle name="Normal 9 2 9 2 2" xfId="6445" xr:uid="{00000000-0005-0000-0000-00008D150000}"/>
    <cellStyle name="Normal 9 2 9 3" xfId="6444" xr:uid="{00000000-0005-0000-0000-00008E150000}"/>
    <cellStyle name="Normal 9 3" xfId="273" xr:uid="{00000000-0005-0000-0000-00008F150000}"/>
    <cellStyle name="Normal 9 3 2" xfId="335" xr:uid="{00000000-0005-0000-0000-000090150000}"/>
    <cellStyle name="Normal 9 3 2 2" xfId="742" xr:uid="{00000000-0005-0000-0000-000091150000}"/>
    <cellStyle name="Normal 9 3 2 2 2" xfId="4600" xr:uid="{00000000-0005-0000-0000-000092150000}"/>
    <cellStyle name="Normal 9 3 2 3" xfId="4381" xr:uid="{00000000-0005-0000-0000-000093150000}"/>
    <cellStyle name="Normal 9 3 3" xfId="399" xr:uid="{00000000-0005-0000-0000-000094150000}"/>
    <cellStyle name="Normal 9 3 4" xfId="680" xr:uid="{00000000-0005-0000-0000-000095150000}"/>
    <cellStyle name="Normal 9 3 4 2" xfId="4538" xr:uid="{00000000-0005-0000-0000-000096150000}"/>
    <cellStyle name="Normal 9 3 5" xfId="3987" xr:uid="{00000000-0005-0000-0000-000097150000}"/>
    <cellStyle name="Normal 9 3 6" xfId="4319" xr:uid="{00000000-0005-0000-0000-000098150000}"/>
    <cellStyle name="Normal 9 4" xfId="332" xr:uid="{00000000-0005-0000-0000-000099150000}"/>
    <cellStyle name="Normal 9 4 2" xfId="515" xr:uid="{00000000-0005-0000-0000-00009A150000}"/>
    <cellStyle name="Normal 9 4 2 2" xfId="790" xr:uid="{00000000-0005-0000-0000-00009B150000}"/>
    <cellStyle name="Normal 9 4 2 2 2" xfId="4647" xr:uid="{00000000-0005-0000-0000-00009C150000}"/>
    <cellStyle name="Normal 9 4 2 3" xfId="4079" xr:uid="{00000000-0005-0000-0000-00009D150000}"/>
    <cellStyle name="Normal 9 4 2 4" xfId="4476" xr:uid="{00000000-0005-0000-0000-00009E150000}"/>
    <cellStyle name="Normal 9 4 3" xfId="739" xr:uid="{00000000-0005-0000-0000-00009F150000}"/>
    <cellStyle name="Normal 9 4 3 2" xfId="4597" xr:uid="{00000000-0005-0000-0000-0000A0150000}"/>
    <cellStyle name="Normal 9 4 4" xfId="4078" xr:uid="{00000000-0005-0000-0000-0000A1150000}"/>
    <cellStyle name="Normal 9 4 5" xfId="4378" xr:uid="{00000000-0005-0000-0000-0000A2150000}"/>
    <cellStyle name="Normal 9 4 7" xfId="3149" xr:uid="{00000000-0005-0000-0000-0000A3150000}"/>
    <cellStyle name="Normal 9 4 7 2" xfId="6446" xr:uid="{00000000-0005-0000-0000-0000A4150000}"/>
    <cellStyle name="Normal 9 5" xfId="381" xr:uid="{00000000-0005-0000-0000-0000A5150000}"/>
    <cellStyle name="Normal 9 6" xfId="650" xr:uid="{00000000-0005-0000-0000-0000A6150000}"/>
    <cellStyle name="Normal 9 6 2" xfId="4508" xr:uid="{00000000-0005-0000-0000-0000A7150000}"/>
    <cellStyle name="Normal 9 7" xfId="3962" xr:uid="{00000000-0005-0000-0000-0000A8150000}"/>
    <cellStyle name="Normal 9 8" xfId="4256" xr:uid="{00000000-0005-0000-0000-0000A9150000}"/>
    <cellStyle name="Normal 9_Evolución de becas SEP-UAM-PRONABES" xfId="3150" xr:uid="{00000000-0005-0000-0000-0000AA150000}"/>
    <cellStyle name="Normal 90" xfId="3151" xr:uid="{00000000-0005-0000-0000-0000AB150000}"/>
    <cellStyle name="Normal 91" xfId="3152" xr:uid="{00000000-0005-0000-0000-0000AC150000}"/>
    <cellStyle name="Normal 92" xfId="3153" xr:uid="{00000000-0005-0000-0000-0000AD150000}"/>
    <cellStyle name="Normal 93" xfId="3154" xr:uid="{00000000-0005-0000-0000-0000AE150000}"/>
    <cellStyle name="Normal 94" xfId="3155" xr:uid="{00000000-0005-0000-0000-0000AF150000}"/>
    <cellStyle name="Normal 95" xfId="3156" xr:uid="{00000000-0005-0000-0000-0000B0150000}"/>
    <cellStyle name="Normal 96" xfId="3157" xr:uid="{00000000-0005-0000-0000-0000B1150000}"/>
    <cellStyle name="Normal 97" xfId="3158" xr:uid="{00000000-0005-0000-0000-0000B2150000}"/>
    <cellStyle name="Normal 98" xfId="3159" xr:uid="{00000000-0005-0000-0000-0000B3150000}"/>
    <cellStyle name="Normal 99" xfId="3160" xr:uid="{00000000-0005-0000-0000-0000B4150000}"/>
    <cellStyle name="Normal_ACADÉMICOS 2003-2007 v2" xfId="43" xr:uid="{00000000-0005-0000-0000-0000B5150000}"/>
    <cellStyle name="Normal_EGRESO Y ESGREO ACUMULADO" xfId="44" xr:uid="{00000000-0005-0000-0000-0000B6150000}"/>
    <cellStyle name="Normal_Hoja1" xfId="45" xr:uid="{00000000-0005-0000-0000-0000B7150000}"/>
    <cellStyle name="Normal_Hoja2" xfId="46" xr:uid="{00000000-0005-0000-0000-0000B8150000}"/>
    <cellStyle name="Normal_Hoja2_1" xfId="47" xr:uid="{00000000-0005-0000-0000-0000B9150000}"/>
    <cellStyle name="Normal_Hoja3" xfId="48" xr:uid="{00000000-0005-0000-0000-0000BA150000}"/>
    <cellStyle name="Notas" xfId="49" builtinId="10" customBuiltin="1"/>
    <cellStyle name="Notas 2" xfId="204" xr:uid="{00000000-0005-0000-0000-0000BC150000}"/>
    <cellStyle name="Notas 2 10" xfId="3989" xr:uid="{00000000-0005-0000-0000-0000BD150000}"/>
    <cellStyle name="Notas 2 11" xfId="5860" xr:uid="{00000000-0005-0000-0000-0000BE150000}"/>
    <cellStyle name="Notas 2 2" xfId="400" xr:uid="{00000000-0005-0000-0000-0000BF150000}"/>
    <cellStyle name="Notas 2 2 10" xfId="5078" xr:uid="{00000000-0005-0000-0000-0000C0150000}"/>
    <cellStyle name="Notas 2 2 2" xfId="416" xr:uid="{00000000-0005-0000-0000-0000C1150000}"/>
    <cellStyle name="Notas 2 2 2 10" xfId="5074" xr:uid="{00000000-0005-0000-0000-0000C2150000}"/>
    <cellStyle name="Notas 2 2 2 2" xfId="435" xr:uid="{00000000-0005-0000-0000-0000C3150000}"/>
    <cellStyle name="Notas 2 2 2 2 10" xfId="3161" xr:uid="{00000000-0005-0000-0000-0000C4150000}"/>
    <cellStyle name="Notas 2 2 2 2 10 2" xfId="6766" xr:uid="{00000000-0005-0000-0000-0000C5150000}"/>
    <cellStyle name="Notas 2 2 2 2 11" xfId="3162" xr:uid="{00000000-0005-0000-0000-0000C6150000}"/>
    <cellStyle name="Notas 2 2 2 2 11 2" xfId="6767" xr:uid="{00000000-0005-0000-0000-0000C7150000}"/>
    <cellStyle name="Notas 2 2 2 2 12" xfId="3163" xr:uid="{00000000-0005-0000-0000-0000C8150000}"/>
    <cellStyle name="Notas 2 2 2 2 12 2" xfId="6768" xr:uid="{00000000-0005-0000-0000-0000C9150000}"/>
    <cellStyle name="Notas 2 2 2 2 13" xfId="4080" xr:uid="{00000000-0005-0000-0000-0000CA150000}"/>
    <cellStyle name="Notas 2 2 2 2 14" xfId="5061" xr:uid="{00000000-0005-0000-0000-0000CB150000}"/>
    <cellStyle name="Notas 2 2 2 2 2" xfId="516" xr:uid="{00000000-0005-0000-0000-0000CC150000}"/>
    <cellStyle name="Notas 2 2 2 2 2 2" xfId="3164" xr:uid="{00000000-0005-0000-0000-0000CD150000}"/>
    <cellStyle name="Notas 2 2 2 2 2 2 2" xfId="6769" xr:uid="{00000000-0005-0000-0000-0000CE150000}"/>
    <cellStyle name="Notas 2 2 2 2 2 3" xfId="3165" xr:uid="{00000000-0005-0000-0000-0000CF150000}"/>
    <cellStyle name="Notas 2 2 2 2 2 3 2" xfId="6770" xr:uid="{00000000-0005-0000-0000-0000D0150000}"/>
    <cellStyle name="Notas 2 2 2 2 2 4" xfId="3166" xr:uid="{00000000-0005-0000-0000-0000D1150000}"/>
    <cellStyle name="Notas 2 2 2 2 2 4 2" xfId="6771" xr:uid="{00000000-0005-0000-0000-0000D2150000}"/>
    <cellStyle name="Notas 2 2 2 2 2 5" xfId="3167" xr:uid="{00000000-0005-0000-0000-0000D3150000}"/>
    <cellStyle name="Notas 2 2 2 2 2 5 2" xfId="6772" xr:uid="{00000000-0005-0000-0000-0000D4150000}"/>
    <cellStyle name="Notas 2 2 2 2 2 6" xfId="4081" xr:uid="{00000000-0005-0000-0000-0000D5150000}"/>
    <cellStyle name="Notas 2 2 2 2 2 7" xfId="4265" xr:uid="{00000000-0005-0000-0000-0000D6150000}"/>
    <cellStyle name="Notas 2 2 2 2 3" xfId="517" xr:uid="{00000000-0005-0000-0000-0000D7150000}"/>
    <cellStyle name="Notas 2 2 2 2 3 2" xfId="3168" xr:uid="{00000000-0005-0000-0000-0000D8150000}"/>
    <cellStyle name="Notas 2 2 2 2 3 2 2" xfId="6773" xr:uid="{00000000-0005-0000-0000-0000D9150000}"/>
    <cellStyle name="Notas 2 2 2 2 3 3" xfId="3169" xr:uid="{00000000-0005-0000-0000-0000DA150000}"/>
    <cellStyle name="Notas 2 2 2 2 3 3 2" xfId="6774" xr:uid="{00000000-0005-0000-0000-0000DB150000}"/>
    <cellStyle name="Notas 2 2 2 2 3 4" xfId="3170" xr:uid="{00000000-0005-0000-0000-0000DC150000}"/>
    <cellStyle name="Notas 2 2 2 2 3 4 2" xfId="6775" xr:uid="{00000000-0005-0000-0000-0000DD150000}"/>
    <cellStyle name="Notas 2 2 2 2 3 5" xfId="3171" xr:uid="{00000000-0005-0000-0000-0000DE150000}"/>
    <cellStyle name="Notas 2 2 2 2 3 5 2" xfId="6776" xr:uid="{00000000-0005-0000-0000-0000DF150000}"/>
    <cellStyle name="Notas 2 2 2 2 3 6" xfId="4082" xr:uid="{00000000-0005-0000-0000-0000E0150000}"/>
    <cellStyle name="Notas 2 2 2 2 3 7" xfId="4237" xr:uid="{00000000-0005-0000-0000-0000E1150000}"/>
    <cellStyle name="Notas 2 2 2 2 4" xfId="518" xr:uid="{00000000-0005-0000-0000-0000E2150000}"/>
    <cellStyle name="Notas 2 2 2 2 4 2" xfId="3172" xr:uid="{00000000-0005-0000-0000-0000E3150000}"/>
    <cellStyle name="Notas 2 2 2 2 4 2 2" xfId="6777" xr:uid="{00000000-0005-0000-0000-0000E4150000}"/>
    <cellStyle name="Notas 2 2 2 2 4 3" xfId="3173" xr:uid="{00000000-0005-0000-0000-0000E5150000}"/>
    <cellStyle name="Notas 2 2 2 2 4 3 2" xfId="6778" xr:uid="{00000000-0005-0000-0000-0000E6150000}"/>
    <cellStyle name="Notas 2 2 2 2 4 4" xfId="3174" xr:uid="{00000000-0005-0000-0000-0000E7150000}"/>
    <cellStyle name="Notas 2 2 2 2 4 4 2" xfId="6779" xr:uid="{00000000-0005-0000-0000-0000E8150000}"/>
    <cellStyle name="Notas 2 2 2 2 4 5" xfId="3175" xr:uid="{00000000-0005-0000-0000-0000E9150000}"/>
    <cellStyle name="Notas 2 2 2 2 4 5 2" xfId="6780" xr:uid="{00000000-0005-0000-0000-0000EA150000}"/>
    <cellStyle name="Notas 2 2 2 2 4 6" xfId="4083" xr:uid="{00000000-0005-0000-0000-0000EB150000}"/>
    <cellStyle name="Notas 2 2 2 2 4 7" xfId="4306" xr:uid="{00000000-0005-0000-0000-0000EC150000}"/>
    <cellStyle name="Notas 2 2 2 2 5" xfId="519" xr:uid="{00000000-0005-0000-0000-0000ED150000}"/>
    <cellStyle name="Notas 2 2 2 2 5 2" xfId="3176" xr:uid="{00000000-0005-0000-0000-0000EE150000}"/>
    <cellStyle name="Notas 2 2 2 2 5 2 2" xfId="6781" xr:uid="{00000000-0005-0000-0000-0000EF150000}"/>
    <cellStyle name="Notas 2 2 2 2 5 3" xfId="3177" xr:uid="{00000000-0005-0000-0000-0000F0150000}"/>
    <cellStyle name="Notas 2 2 2 2 5 3 2" xfId="6782" xr:uid="{00000000-0005-0000-0000-0000F1150000}"/>
    <cellStyle name="Notas 2 2 2 2 5 4" xfId="3178" xr:uid="{00000000-0005-0000-0000-0000F2150000}"/>
    <cellStyle name="Notas 2 2 2 2 5 4 2" xfId="6783" xr:uid="{00000000-0005-0000-0000-0000F3150000}"/>
    <cellStyle name="Notas 2 2 2 2 5 5" xfId="3179" xr:uid="{00000000-0005-0000-0000-0000F4150000}"/>
    <cellStyle name="Notas 2 2 2 2 5 5 2" xfId="6784" xr:uid="{00000000-0005-0000-0000-0000F5150000}"/>
    <cellStyle name="Notas 2 2 2 2 5 6" xfId="4084" xr:uid="{00000000-0005-0000-0000-0000F6150000}"/>
    <cellStyle name="Notas 2 2 2 2 5 7" xfId="4264" xr:uid="{00000000-0005-0000-0000-0000F7150000}"/>
    <cellStyle name="Notas 2 2 2 2 6" xfId="520" xr:uid="{00000000-0005-0000-0000-0000F8150000}"/>
    <cellStyle name="Notas 2 2 2 2 6 2" xfId="3180" xr:uid="{00000000-0005-0000-0000-0000F9150000}"/>
    <cellStyle name="Notas 2 2 2 2 6 2 2" xfId="6785" xr:uid="{00000000-0005-0000-0000-0000FA150000}"/>
    <cellStyle name="Notas 2 2 2 2 6 3" xfId="3181" xr:uid="{00000000-0005-0000-0000-0000FB150000}"/>
    <cellStyle name="Notas 2 2 2 2 6 3 2" xfId="6786" xr:uid="{00000000-0005-0000-0000-0000FC150000}"/>
    <cellStyle name="Notas 2 2 2 2 6 4" xfId="3182" xr:uid="{00000000-0005-0000-0000-0000FD150000}"/>
    <cellStyle name="Notas 2 2 2 2 6 4 2" xfId="6787" xr:uid="{00000000-0005-0000-0000-0000FE150000}"/>
    <cellStyle name="Notas 2 2 2 2 6 5" xfId="3183" xr:uid="{00000000-0005-0000-0000-0000FF150000}"/>
    <cellStyle name="Notas 2 2 2 2 6 5 2" xfId="6788" xr:uid="{00000000-0005-0000-0000-000000160000}"/>
    <cellStyle name="Notas 2 2 2 2 6 6" xfId="4085" xr:uid="{00000000-0005-0000-0000-000001160000}"/>
    <cellStyle name="Notas 2 2 2 2 6 7" xfId="4236" xr:uid="{00000000-0005-0000-0000-000002160000}"/>
    <cellStyle name="Notas 2 2 2 2 7" xfId="521" xr:uid="{00000000-0005-0000-0000-000003160000}"/>
    <cellStyle name="Notas 2 2 2 2 7 2" xfId="3184" xr:uid="{00000000-0005-0000-0000-000004160000}"/>
    <cellStyle name="Notas 2 2 2 2 7 2 2" xfId="6789" xr:uid="{00000000-0005-0000-0000-000005160000}"/>
    <cellStyle name="Notas 2 2 2 2 7 3" xfId="3185" xr:uid="{00000000-0005-0000-0000-000006160000}"/>
    <cellStyle name="Notas 2 2 2 2 7 3 2" xfId="6790" xr:uid="{00000000-0005-0000-0000-000007160000}"/>
    <cellStyle name="Notas 2 2 2 2 7 4" xfId="3186" xr:uid="{00000000-0005-0000-0000-000008160000}"/>
    <cellStyle name="Notas 2 2 2 2 7 4 2" xfId="6791" xr:uid="{00000000-0005-0000-0000-000009160000}"/>
    <cellStyle name="Notas 2 2 2 2 7 5" xfId="3187" xr:uid="{00000000-0005-0000-0000-00000A160000}"/>
    <cellStyle name="Notas 2 2 2 2 7 5 2" xfId="6792" xr:uid="{00000000-0005-0000-0000-00000B160000}"/>
    <cellStyle name="Notas 2 2 2 2 7 6" xfId="4086" xr:uid="{00000000-0005-0000-0000-00000C160000}"/>
    <cellStyle name="Notas 2 2 2 2 7 7" xfId="4249" xr:uid="{00000000-0005-0000-0000-00000D160000}"/>
    <cellStyle name="Notas 2 2 2 2 8" xfId="522" xr:uid="{00000000-0005-0000-0000-00000E160000}"/>
    <cellStyle name="Notas 2 2 2 2 8 2" xfId="3188" xr:uid="{00000000-0005-0000-0000-00000F160000}"/>
    <cellStyle name="Notas 2 2 2 2 8 2 2" xfId="6793" xr:uid="{00000000-0005-0000-0000-000010160000}"/>
    <cellStyle name="Notas 2 2 2 2 8 3" xfId="3189" xr:uid="{00000000-0005-0000-0000-000011160000}"/>
    <cellStyle name="Notas 2 2 2 2 8 3 2" xfId="6794" xr:uid="{00000000-0005-0000-0000-000012160000}"/>
    <cellStyle name="Notas 2 2 2 2 8 4" xfId="3190" xr:uid="{00000000-0005-0000-0000-000013160000}"/>
    <cellStyle name="Notas 2 2 2 2 8 4 2" xfId="6795" xr:uid="{00000000-0005-0000-0000-000014160000}"/>
    <cellStyle name="Notas 2 2 2 2 8 5" xfId="3191" xr:uid="{00000000-0005-0000-0000-000015160000}"/>
    <cellStyle name="Notas 2 2 2 2 8 5 2" xfId="6796" xr:uid="{00000000-0005-0000-0000-000016160000}"/>
    <cellStyle name="Notas 2 2 2 2 8 6" xfId="4087" xr:uid="{00000000-0005-0000-0000-000017160000}"/>
    <cellStyle name="Notas 2 2 2 2 8 7" xfId="4399" xr:uid="{00000000-0005-0000-0000-000018160000}"/>
    <cellStyle name="Notas 2 2 2 2 9" xfId="3192" xr:uid="{00000000-0005-0000-0000-000019160000}"/>
    <cellStyle name="Notas 2 2 2 2 9 2" xfId="6797" xr:uid="{00000000-0005-0000-0000-00001A160000}"/>
    <cellStyle name="Notas 2 2 2 3" xfId="523" xr:uid="{00000000-0005-0000-0000-00001B160000}"/>
    <cellStyle name="Notas 2 2 2 3 2" xfId="3193" xr:uid="{00000000-0005-0000-0000-00001C160000}"/>
    <cellStyle name="Notas 2 2 2 3 2 2" xfId="6798" xr:uid="{00000000-0005-0000-0000-00001D160000}"/>
    <cellStyle name="Notas 2 2 2 3 3" xfId="3194" xr:uid="{00000000-0005-0000-0000-00001E160000}"/>
    <cellStyle name="Notas 2 2 2 3 3 2" xfId="6799" xr:uid="{00000000-0005-0000-0000-00001F160000}"/>
    <cellStyle name="Notas 2 2 2 3 4" xfId="3195" xr:uid="{00000000-0005-0000-0000-000020160000}"/>
    <cellStyle name="Notas 2 2 2 3 4 2" xfId="6800" xr:uid="{00000000-0005-0000-0000-000021160000}"/>
    <cellStyle name="Notas 2 2 2 3 5" xfId="3196" xr:uid="{00000000-0005-0000-0000-000022160000}"/>
    <cellStyle name="Notas 2 2 2 3 5 2" xfId="6801" xr:uid="{00000000-0005-0000-0000-000023160000}"/>
    <cellStyle name="Notas 2 2 2 3 6" xfId="4088" xr:uid="{00000000-0005-0000-0000-000024160000}"/>
    <cellStyle name="Notas 2 2 2 3 7" xfId="5025" xr:uid="{00000000-0005-0000-0000-000025160000}"/>
    <cellStyle name="Notas 2 2 2 4" xfId="524" xr:uid="{00000000-0005-0000-0000-000026160000}"/>
    <cellStyle name="Notas 2 2 2 4 2" xfId="3197" xr:uid="{00000000-0005-0000-0000-000027160000}"/>
    <cellStyle name="Notas 2 2 2 4 2 2" xfId="6802" xr:uid="{00000000-0005-0000-0000-000028160000}"/>
    <cellStyle name="Notas 2 2 2 4 3" xfId="3198" xr:uid="{00000000-0005-0000-0000-000029160000}"/>
    <cellStyle name="Notas 2 2 2 4 3 2" xfId="6803" xr:uid="{00000000-0005-0000-0000-00002A160000}"/>
    <cellStyle name="Notas 2 2 2 4 4" xfId="3199" xr:uid="{00000000-0005-0000-0000-00002B160000}"/>
    <cellStyle name="Notas 2 2 2 4 4 2" xfId="6804" xr:uid="{00000000-0005-0000-0000-00002C160000}"/>
    <cellStyle name="Notas 2 2 2 4 5" xfId="3200" xr:uid="{00000000-0005-0000-0000-00002D160000}"/>
    <cellStyle name="Notas 2 2 2 4 5 2" xfId="6805" xr:uid="{00000000-0005-0000-0000-00002E160000}"/>
    <cellStyle name="Notas 2 2 2 4 6" xfId="4089" xr:uid="{00000000-0005-0000-0000-00002F160000}"/>
    <cellStyle name="Notas 2 2 2 4 7" xfId="5024" xr:uid="{00000000-0005-0000-0000-000030160000}"/>
    <cellStyle name="Notas 2 2 2 5" xfId="525" xr:uid="{00000000-0005-0000-0000-000031160000}"/>
    <cellStyle name="Notas 2 2 2 5 2" xfId="3201" xr:uid="{00000000-0005-0000-0000-000032160000}"/>
    <cellStyle name="Notas 2 2 2 5 2 2" xfId="6806" xr:uid="{00000000-0005-0000-0000-000033160000}"/>
    <cellStyle name="Notas 2 2 2 5 3" xfId="3202" xr:uid="{00000000-0005-0000-0000-000034160000}"/>
    <cellStyle name="Notas 2 2 2 5 3 2" xfId="6807" xr:uid="{00000000-0005-0000-0000-000035160000}"/>
    <cellStyle name="Notas 2 2 2 5 4" xfId="3203" xr:uid="{00000000-0005-0000-0000-000036160000}"/>
    <cellStyle name="Notas 2 2 2 5 4 2" xfId="6808" xr:uid="{00000000-0005-0000-0000-000037160000}"/>
    <cellStyle name="Notas 2 2 2 5 5" xfId="3204" xr:uid="{00000000-0005-0000-0000-000038160000}"/>
    <cellStyle name="Notas 2 2 2 5 5 2" xfId="6809" xr:uid="{00000000-0005-0000-0000-000039160000}"/>
    <cellStyle name="Notas 2 2 2 5 6" xfId="4090" xr:uid="{00000000-0005-0000-0000-00003A160000}"/>
    <cellStyle name="Notas 2 2 2 5 7" xfId="5022" xr:uid="{00000000-0005-0000-0000-00003B160000}"/>
    <cellStyle name="Notas 2 2 2 6" xfId="526" xr:uid="{00000000-0005-0000-0000-00003C160000}"/>
    <cellStyle name="Notas 2 2 2 6 2" xfId="3205" xr:uid="{00000000-0005-0000-0000-00003D160000}"/>
    <cellStyle name="Notas 2 2 2 6 2 2" xfId="6810" xr:uid="{00000000-0005-0000-0000-00003E160000}"/>
    <cellStyle name="Notas 2 2 2 6 3" xfId="3206" xr:uid="{00000000-0005-0000-0000-00003F160000}"/>
    <cellStyle name="Notas 2 2 2 6 3 2" xfId="6811" xr:uid="{00000000-0005-0000-0000-000040160000}"/>
    <cellStyle name="Notas 2 2 2 6 4" xfId="3207" xr:uid="{00000000-0005-0000-0000-000041160000}"/>
    <cellStyle name="Notas 2 2 2 6 4 2" xfId="6812" xr:uid="{00000000-0005-0000-0000-000042160000}"/>
    <cellStyle name="Notas 2 2 2 6 5" xfId="3208" xr:uid="{00000000-0005-0000-0000-000043160000}"/>
    <cellStyle name="Notas 2 2 2 6 5 2" xfId="6813" xr:uid="{00000000-0005-0000-0000-000044160000}"/>
    <cellStyle name="Notas 2 2 2 6 6" xfId="4091" xr:uid="{00000000-0005-0000-0000-000045160000}"/>
    <cellStyle name="Notas 2 2 2 6 7" xfId="5020" xr:uid="{00000000-0005-0000-0000-000046160000}"/>
    <cellStyle name="Notas 2 2 2 7" xfId="3209" xr:uid="{00000000-0005-0000-0000-000047160000}"/>
    <cellStyle name="Notas 2 2 2 7 2" xfId="6814" xr:uid="{00000000-0005-0000-0000-000048160000}"/>
    <cellStyle name="Notas 2 2 2 8" xfId="4003" xr:uid="{00000000-0005-0000-0000-000049160000}"/>
    <cellStyle name="Notas 2 2 2 9" xfId="4202" xr:uid="{00000000-0005-0000-0000-00004A160000}"/>
    <cellStyle name="Notas 2 2 3" xfId="430" xr:uid="{00000000-0005-0000-0000-00004B160000}"/>
    <cellStyle name="Notas 2 2 3 10" xfId="4092" xr:uid="{00000000-0005-0000-0000-00004C160000}"/>
    <cellStyle name="Notas 2 2 3 11" xfId="5065" xr:uid="{00000000-0005-0000-0000-00004D160000}"/>
    <cellStyle name="Notas 2 2 3 2" xfId="527" xr:uid="{00000000-0005-0000-0000-00004E160000}"/>
    <cellStyle name="Notas 2 2 3 2 2" xfId="3210" xr:uid="{00000000-0005-0000-0000-00004F160000}"/>
    <cellStyle name="Notas 2 2 3 2 2 2" xfId="6815" xr:uid="{00000000-0005-0000-0000-000050160000}"/>
    <cellStyle name="Notas 2 2 3 2 3" xfId="3211" xr:uid="{00000000-0005-0000-0000-000051160000}"/>
    <cellStyle name="Notas 2 2 3 2 3 2" xfId="6816" xr:uid="{00000000-0005-0000-0000-000052160000}"/>
    <cellStyle name="Notas 2 2 3 2 4" xfId="3212" xr:uid="{00000000-0005-0000-0000-000053160000}"/>
    <cellStyle name="Notas 2 2 3 2 4 2" xfId="6817" xr:uid="{00000000-0005-0000-0000-000054160000}"/>
    <cellStyle name="Notas 2 2 3 2 5" xfId="3213" xr:uid="{00000000-0005-0000-0000-000055160000}"/>
    <cellStyle name="Notas 2 2 3 2 5 2" xfId="6818" xr:uid="{00000000-0005-0000-0000-000056160000}"/>
    <cellStyle name="Notas 2 2 3 2 6" xfId="4093" xr:uid="{00000000-0005-0000-0000-000057160000}"/>
    <cellStyle name="Notas 2 2 3 2 7" xfId="4398" xr:uid="{00000000-0005-0000-0000-000058160000}"/>
    <cellStyle name="Notas 2 2 3 3" xfId="528" xr:uid="{00000000-0005-0000-0000-000059160000}"/>
    <cellStyle name="Notas 2 2 3 3 2" xfId="3214" xr:uid="{00000000-0005-0000-0000-00005A160000}"/>
    <cellStyle name="Notas 2 2 3 3 2 2" xfId="6819" xr:uid="{00000000-0005-0000-0000-00005B160000}"/>
    <cellStyle name="Notas 2 2 3 3 3" xfId="3215" xr:uid="{00000000-0005-0000-0000-00005C160000}"/>
    <cellStyle name="Notas 2 2 3 3 3 2" xfId="6820" xr:uid="{00000000-0005-0000-0000-00005D160000}"/>
    <cellStyle name="Notas 2 2 3 3 4" xfId="3216" xr:uid="{00000000-0005-0000-0000-00005E160000}"/>
    <cellStyle name="Notas 2 2 3 3 4 2" xfId="6821" xr:uid="{00000000-0005-0000-0000-00005F160000}"/>
    <cellStyle name="Notas 2 2 3 3 5" xfId="3217" xr:uid="{00000000-0005-0000-0000-000060160000}"/>
    <cellStyle name="Notas 2 2 3 3 5 2" xfId="6822" xr:uid="{00000000-0005-0000-0000-000061160000}"/>
    <cellStyle name="Notas 2 2 3 3 6" xfId="4094" xr:uid="{00000000-0005-0000-0000-000062160000}"/>
    <cellStyle name="Notas 2 2 3 3 7" xfId="4397" xr:uid="{00000000-0005-0000-0000-000063160000}"/>
    <cellStyle name="Notas 2 2 3 4" xfId="529" xr:uid="{00000000-0005-0000-0000-000064160000}"/>
    <cellStyle name="Notas 2 2 3 4 2" xfId="3218" xr:uid="{00000000-0005-0000-0000-000065160000}"/>
    <cellStyle name="Notas 2 2 3 4 2 2" xfId="6823" xr:uid="{00000000-0005-0000-0000-000066160000}"/>
    <cellStyle name="Notas 2 2 3 4 3" xfId="3219" xr:uid="{00000000-0005-0000-0000-000067160000}"/>
    <cellStyle name="Notas 2 2 3 4 3 2" xfId="6824" xr:uid="{00000000-0005-0000-0000-000068160000}"/>
    <cellStyle name="Notas 2 2 3 4 4" xfId="3220" xr:uid="{00000000-0005-0000-0000-000069160000}"/>
    <cellStyle name="Notas 2 2 3 4 4 2" xfId="6825" xr:uid="{00000000-0005-0000-0000-00006A160000}"/>
    <cellStyle name="Notas 2 2 3 4 5" xfId="3221" xr:uid="{00000000-0005-0000-0000-00006B160000}"/>
    <cellStyle name="Notas 2 2 3 4 5 2" xfId="6826" xr:uid="{00000000-0005-0000-0000-00006C160000}"/>
    <cellStyle name="Notas 2 2 3 4 6" xfId="4095" xr:uid="{00000000-0005-0000-0000-00006D160000}"/>
    <cellStyle name="Notas 2 2 3 4 7" xfId="5018" xr:uid="{00000000-0005-0000-0000-00006E160000}"/>
    <cellStyle name="Notas 2 2 3 5" xfId="530" xr:uid="{00000000-0005-0000-0000-00006F160000}"/>
    <cellStyle name="Notas 2 2 3 5 2" xfId="3222" xr:uid="{00000000-0005-0000-0000-000070160000}"/>
    <cellStyle name="Notas 2 2 3 5 2 2" xfId="6827" xr:uid="{00000000-0005-0000-0000-000071160000}"/>
    <cellStyle name="Notas 2 2 3 5 3" xfId="3223" xr:uid="{00000000-0005-0000-0000-000072160000}"/>
    <cellStyle name="Notas 2 2 3 5 3 2" xfId="6828" xr:uid="{00000000-0005-0000-0000-000073160000}"/>
    <cellStyle name="Notas 2 2 3 5 4" xfId="3224" xr:uid="{00000000-0005-0000-0000-000074160000}"/>
    <cellStyle name="Notas 2 2 3 5 4 2" xfId="6829" xr:uid="{00000000-0005-0000-0000-000075160000}"/>
    <cellStyle name="Notas 2 2 3 5 5" xfId="3225" xr:uid="{00000000-0005-0000-0000-000076160000}"/>
    <cellStyle name="Notas 2 2 3 5 5 2" xfId="6830" xr:uid="{00000000-0005-0000-0000-000077160000}"/>
    <cellStyle name="Notas 2 2 3 5 6" xfId="4096" xr:uid="{00000000-0005-0000-0000-000078160000}"/>
    <cellStyle name="Notas 2 2 3 5 7" xfId="5017" xr:uid="{00000000-0005-0000-0000-000079160000}"/>
    <cellStyle name="Notas 2 2 3 6" xfId="531" xr:uid="{00000000-0005-0000-0000-00007A160000}"/>
    <cellStyle name="Notas 2 2 3 6 2" xfId="3226" xr:uid="{00000000-0005-0000-0000-00007B160000}"/>
    <cellStyle name="Notas 2 2 3 6 2 2" xfId="6831" xr:uid="{00000000-0005-0000-0000-00007C160000}"/>
    <cellStyle name="Notas 2 2 3 6 3" xfId="3227" xr:uid="{00000000-0005-0000-0000-00007D160000}"/>
    <cellStyle name="Notas 2 2 3 6 3 2" xfId="6832" xr:uid="{00000000-0005-0000-0000-00007E160000}"/>
    <cellStyle name="Notas 2 2 3 6 4" xfId="3228" xr:uid="{00000000-0005-0000-0000-00007F160000}"/>
    <cellStyle name="Notas 2 2 3 6 4 2" xfId="6833" xr:uid="{00000000-0005-0000-0000-000080160000}"/>
    <cellStyle name="Notas 2 2 3 6 5" xfId="3229" xr:uid="{00000000-0005-0000-0000-000081160000}"/>
    <cellStyle name="Notas 2 2 3 6 5 2" xfId="6834" xr:uid="{00000000-0005-0000-0000-000082160000}"/>
    <cellStyle name="Notas 2 2 3 6 6" xfId="4097" xr:uid="{00000000-0005-0000-0000-000083160000}"/>
    <cellStyle name="Notas 2 2 3 6 7" xfId="5016" xr:uid="{00000000-0005-0000-0000-000084160000}"/>
    <cellStyle name="Notas 2 2 3 7" xfId="532" xr:uid="{00000000-0005-0000-0000-000085160000}"/>
    <cellStyle name="Notas 2 2 3 7 2" xfId="3230" xr:uid="{00000000-0005-0000-0000-000086160000}"/>
    <cellStyle name="Notas 2 2 3 7 2 2" xfId="6835" xr:uid="{00000000-0005-0000-0000-000087160000}"/>
    <cellStyle name="Notas 2 2 3 7 3" xfId="3231" xr:uid="{00000000-0005-0000-0000-000088160000}"/>
    <cellStyle name="Notas 2 2 3 7 3 2" xfId="6836" xr:uid="{00000000-0005-0000-0000-000089160000}"/>
    <cellStyle name="Notas 2 2 3 7 4" xfId="3232" xr:uid="{00000000-0005-0000-0000-00008A160000}"/>
    <cellStyle name="Notas 2 2 3 7 4 2" xfId="6837" xr:uid="{00000000-0005-0000-0000-00008B160000}"/>
    <cellStyle name="Notas 2 2 3 7 5" xfId="3233" xr:uid="{00000000-0005-0000-0000-00008C160000}"/>
    <cellStyle name="Notas 2 2 3 7 5 2" xfId="6838" xr:uid="{00000000-0005-0000-0000-00008D160000}"/>
    <cellStyle name="Notas 2 2 3 7 6" xfId="4098" xr:uid="{00000000-0005-0000-0000-00008E160000}"/>
    <cellStyle name="Notas 2 2 3 7 7" xfId="5014" xr:uid="{00000000-0005-0000-0000-00008F160000}"/>
    <cellStyle name="Notas 2 2 3 8" xfId="533" xr:uid="{00000000-0005-0000-0000-000090160000}"/>
    <cellStyle name="Notas 2 2 3 8 2" xfId="3234" xr:uid="{00000000-0005-0000-0000-000091160000}"/>
    <cellStyle name="Notas 2 2 3 8 2 2" xfId="6839" xr:uid="{00000000-0005-0000-0000-000092160000}"/>
    <cellStyle name="Notas 2 2 3 8 3" xfId="3235" xr:uid="{00000000-0005-0000-0000-000093160000}"/>
    <cellStyle name="Notas 2 2 3 8 3 2" xfId="6840" xr:uid="{00000000-0005-0000-0000-000094160000}"/>
    <cellStyle name="Notas 2 2 3 8 4" xfId="3236" xr:uid="{00000000-0005-0000-0000-000095160000}"/>
    <cellStyle name="Notas 2 2 3 8 4 2" xfId="6841" xr:uid="{00000000-0005-0000-0000-000096160000}"/>
    <cellStyle name="Notas 2 2 3 8 5" xfId="3237" xr:uid="{00000000-0005-0000-0000-000097160000}"/>
    <cellStyle name="Notas 2 2 3 8 5 2" xfId="6842" xr:uid="{00000000-0005-0000-0000-000098160000}"/>
    <cellStyle name="Notas 2 2 3 8 6" xfId="4099" xr:uid="{00000000-0005-0000-0000-000099160000}"/>
    <cellStyle name="Notas 2 2 3 8 7" xfId="5013" xr:uid="{00000000-0005-0000-0000-00009A160000}"/>
    <cellStyle name="Notas 2 2 3 9" xfId="3238" xr:uid="{00000000-0005-0000-0000-00009B160000}"/>
    <cellStyle name="Notas 2 2 3 9 2" xfId="6843" xr:uid="{00000000-0005-0000-0000-00009C160000}"/>
    <cellStyle name="Notas 2 2 4" xfId="534" xr:uid="{00000000-0005-0000-0000-00009D160000}"/>
    <cellStyle name="Notas 2 2 4 2" xfId="3239" xr:uid="{00000000-0005-0000-0000-00009E160000}"/>
    <cellStyle name="Notas 2 2 4 2 2" xfId="6844" xr:uid="{00000000-0005-0000-0000-00009F160000}"/>
    <cellStyle name="Notas 2 2 4 3" xfId="3240" xr:uid="{00000000-0005-0000-0000-0000A0160000}"/>
    <cellStyle name="Notas 2 2 4 3 2" xfId="6845" xr:uid="{00000000-0005-0000-0000-0000A1160000}"/>
    <cellStyle name="Notas 2 2 4 4" xfId="3241" xr:uid="{00000000-0005-0000-0000-0000A2160000}"/>
    <cellStyle name="Notas 2 2 4 4 2" xfId="6846" xr:uid="{00000000-0005-0000-0000-0000A3160000}"/>
    <cellStyle name="Notas 2 2 4 5" xfId="3242" xr:uid="{00000000-0005-0000-0000-0000A4160000}"/>
    <cellStyle name="Notas 2 2 4 5 2" xfId="6847" xr:uid="{00000000-0005-0000-0000-0000A5160000}"/>
    <cellStyle name="Notas 2 2 4 6" xfId="4100" xr:uid="{00000000-0005-0000-0000-0000A6160000}"/>
    <cellStyle name="Notas 2 2 4 7" xfId="4396" xr:uid="{00000000-0005-0000-0000-0000A7160000}"/>
    <cellStyle name="Notas 2 2 5" xfId="535" xr:uid="{00000000-0005-0000-0000-0000A8160000}"/>
    <cellStyle name="Notas 2 2 5 2" xfId="3243" xr:uid="{00000000-0005-0000-0000-0000A9160000}"/>
    <cellStyle name="Notas 2 2 5 2 2" xfId="6848" xr:uid="{00000000-0005-0000-0000-0000AA160000}"/>
    <cellStyle name="Notas 2 2 5 3" xfId="3244" xr:uid="{00000000-0005-0000-0000-0000AB160000}"/>
    <cellStyle name="Notas 2 2 5 3 2" xfId="6849" xr:uid="{00000000-0005-0000-0000-0000AC160000}"/>
    <cellStyle name="Notas 2 2 5 4" xfId="3245" xr:uid="{00000000-0005-0000-0000-0000AD160000}"/>
    <cellStyle name="Notas 2 2 5 4 2" xfId="6850" xr:uid="{00000000-0005-0000-0000-0000AE160000}"/>
    <cellStyle name="Notas 2 2 5 5" xfId="3246" xr:uid="{00000000-0005-0000-0000-0000AF160000}"/>
    <cellStyle name="Notas 2 2 5 5 2" xfId="6851" xr:uid="{00000000-0005-0000-0000-0000B0160000}"/>
    <cellStyle name="Notas 2 2 5 6" xfId="4101" xr:uid="{00000000-0005-0000-0000-0000B1160000}"/>
    <cellStyle name="Notas 2 2 5 7" xfId="4395" xr:uid="{00000000-0005-0000-0000-0000B2160000}"/>
    <cellStyle name="Notas 2 2 6" xfId="536" xr:uid="{00000000-0005-0000-0000-0000B3160000}"/>
    <cellStyle name="Notas 2 2 6 2" xfId="3247" xr:uid="{00000000-0005-0000-0000-0000B4160000}"/>
    <cellStyle name="Notas 2 2 6 2 2" xfId="6852" xr:uid="{00000000-0005-0000-0000-0000B5160000}"/>
    <cellStyle name="Notas 2 2 6 3" xfId="3248" xr:uid="{00000000-0005-0000-0000-0000B6160000}"/>
    <cellStyle name="Notas 2 2 6 3 2" xfId="6853" xr:uid="{00000000-0005-0000-0000-0000B7160000}"/>
    <cellStyle name="Notas 2 2 6 4" xfId="3249" xr:uid="{00000000-0005-0000-0000-0000B8160000}"/>
    <cellStyle name="Notas 2 2 6 4 2" xfId="6854" xr:uid="{00000000-0005-0000-0000-0000B9160000}"/>
    <cellStyle name="Notas 2 2 6 5" xfId="3250" xr:uid="{00000000-0005-0000-0000-0000BA160000}"/>
    <cellStyle name="Notas 2 2 6 5 2" xfId="6855" xr:uid="{00000000-0005-0000-0000-0000BB160000}"/>
    <cellStyle name="Notas 2 2 6 6" xfId="4102" xr:uid="{00000000-0005-0000-0000-0000BC160000}"/>
    <cellStyle name="Notas 2 2 6 7" xfId="4305" xr:uid="{00000000-0005-0000-0000-0000BD160000}"/>
    <cellStyle name="Notas 2 2 7" xfId="3251" xr:uid="{00000000-0005-0000-0000-0000BE160000}"/>
    <cellStyle name="Notas 2 2 7 2" xfId="6856" xr:uid="{00000000-0005-0000-0000-0000BF160000}"/>
    <cellStyle name="Notas 2 2 8" xfId="3988" xr:uid="{00000000-0005-0000-0000-0000C0160000}"/>
    <cellStyle name="Notas 2 2 9" xfId="4206" xr:uid="{00000000-0005-0000-0000-0000C1160000}"/>
    <cellStyle name="Notas 2 3" xfId="417" xr:uid="{00000000-0005-0000-0000-0000C2160000}"/>
    <cellStyle name="Notas 2 3 10" xfId="5073" xr:uid="{00000000-0005-0000-0000-0000C3160000}"/>
    <cellStyle name="Notas 2 3 2" xfId="436" xr:uid="{00000000-0005-0000-0000-0000C4160000}"/>
    <cellStyle name="Notas 2 3 2 10" xfId="3252" xr:uid="{00000000-0005-0000-0000-0000C5160000}"/>
    <cellStyle name="Notas 2 3 2 10 2" xfId="6857" xr:uid="{00000000-0005-0000-0000-0000C6160000}"/>
    <cellStyle name="Notas 2 3 2 11" xfId="3253" xr:uid="{00000000-0005-0000-0000-0000C7160000}"/>
    <cellStyle name="Notas 2 3 2 11 2" xfId="6858" xr:uid="{00000000-0005-0000-0000-0000C8160000}"/>
    <cellStyle name="Notas 2 3 2 12" xfId="3254" xr:uid="{00000000-0005-0000-0000-0000C9160000}"/>
    <cellStyle name="Notas 2 3 2 12 2" xfId="6859" xr:uid="{00000000-0005-0000-0000-0000CA160000}"/>
    <cellStyle name="Notas 2 3 2 13" xfId="4103" xr:uid="{00000000-0005-0000-0000-0000CB160000}"/>
    <cellStyle name="Notas 2 3 2 14" xfId="5060" xr:uid="{00000000-0005-0000-0000-0000CC160000}"/>
    <cellStyle name="Notas 2 3 2 2" xfId="537" xr:uid="{00000000-0005-0000-0000-0000CD160000}"/>
    <cellStyle name="Notas 2 3 2 2 2" xfId="3255" xr:uid="{00000000-0005-0000-0000-0000CE160000}"/>
    <cellStyle name="Notas 2 3 2 2 2 2" xfId="6860" xr:uid="{00000000-0005-0000-0000-0000CF160000}"/>
    <cellStyle name="Notas 2 3 2 2 3" xfId="3256" xr:uid="{00000000-0005-0000-0000-0000D0160000}"/>
    <cellStyle name="Notas 2 3 2 2 3 2" xfId="6861" xr:uid="{00000000-0005-0000-0000-0000D1160000}"/>
    <cellStyle name="Notas 2 3 2 2 4" xfId="3257" xr:uid="{00000000-0005-0000-0000-0000D2160000}"/>
    <cellStyle name="Notas 2 3 2 2 4 2" xfId="6862" xr:uid="{00000000-0005-0000-0000-0000D3160000}"/>
    <cellStyle name="Notas 2 3 2 2 5" xfId="3258" xr:uid="{00000000-0005-0000-0000-0000D4160000}"/>
    <cellStyle name="Notas 2 3 2 2 5 2" xfId="6863" xr:uid="{00000000-0005-0000-0000-0000D5160000}"/>
    <cellStyle name="Notas 2 3 2 2 6" xfId="4104" xr:uid="{00000000-0005-0000-0000-0000D6160000}"/>
    <cellStyle name="Notas 2 3 2 2 7" xfId="4263" xr:uid="{00000000-0005-0000-0000-0000D7160000}"/>
    <cellStyle name="Notas 2 3 2 3" xfId="538" xr:uid="{00000000-0005-0000-0000-0000D8160000}"/>
    <cellStyle name="Notas 2 3 2 3 2" xfId="3259" xr:uid="{00000000-0005-0000-0000-0000D9160000}"/>
    <cellStyle name="Notas 2 3 2 3 2 2" xfId="6864" xr:uid="{00000000-0005-0000-0000-0000DA160000}"/>
    <cellStyle name="Notas 2 3 2 3 3" xfId="3260" xr:uid="{00000000-0005-0000-0000-0000DB160000}"/>
    <cellStyle name="Notas 2 3 2 3 3 2" xfId="6865" xr:uid="{00000000-0005-0000-0000-0000DC160000}"/>
    <cellStyle name="Notas 2 3 2 3 4" xfId="3261" xr:uid="{00000000-0005-0000-0000-0000DD160000}"/>
    <cellStyle name="Notas 2 3 2 3 4 2" xfId="6866" xr:uid="{00000000-0005-0000-0000-0000DE160000}"/>
    <cellStyle name="Notas 2 3 2 3 5" xfId="3262" xr:uid="{00000000-0005-0000-0000-0000DF160000}"/>
    <cellStyle name="Notas 2 3 2 3 5 2" xfId="6867" xr:uid="{00000000-0005-0000-0000-0000E0160000}"/>
    <cellStyle name="Notas 2 3 2 3 6" xfId="4105" xr:uid="{00000000-0005-0000-0000-0000E1160000}"/>
    <cellStyle name="Notas 2 3 2 3 7" xfId="4235" xr:uid="{00000000-0005-0000-0000-0000E2160000}"/>
    <cellStyle name="Notas 2 3 2 4" xfId="539" xr:uid="{00000000-0005-0000-0000-0000E3160000}"/>
    <cellStyle name="Notas 2 3 2 4 2" xfId="3263" xr:uid="{00000000-0005-0000-0000-0000E4160000}"/>
    <cellStyle name="Notas 2 3 2 4 2 2" xfId="6868" xr:uid="{00000000-0005-0000-0000-0000E5160000}"/>
    <cellStyle name="Notas 2 3 2 4 3" xfId="3264" xr:uid="{00000000-0005-0000-0000-0000E6160000}"/>
    <cellStyle name="Notas 2 3 2 4 3 2" xfId="6869" xr:uid="{00000000-0005-0000-0000-0000E7160000}"/>
    <cellStyle name="Notas 2 3 2 4 4" xfId="3265" xr:uid="{00000000-0005-0000-0000-0000E8160000}"/>
    <cellStyle name="Notas 2 3 2 4 4 2" xfId="6870" xr:uid="{00000000-0005-0000-0000-0000E9160000}"/>
    <cellStyle name="Notas 2 3 2 4 5" xfId="3266" xr:uid="{00000000-0005-0000-0000-0000EA160000}"/>
    <cellStyle name="Notas 2 3 2 4 5 2" xfId="6871" xr:uid="{00000000-0005-0000-0000-0000EB160000}"/>
    <cellStyle name="Notas 2 3 2 4 6" xfId="4106" xr:uid="{00000000-0005-0000-0000-0000EC160000}"/>
    <cellStyle name="Notas 2 3 2 4 7" xfId="4304" xr:uid="{00000000-0005-0000-0000-0000ED160000}"/>
    <cellStyle name="Notas 2 3 2 5" xfId="540" xr:uid="{00000000-0005-0000-0000-0000EE160000}"/>
    <cellStyle name="Notas 2 3 2 5 2" xfId="3267" xr:uid="{00000000-0005-0000-0000-0000EF160000}"/>
    <cellStyle name="Notas 2 3 2 5 2 2" xfId="6872" xr:uid="{00000000-0005-0000-0000-0000F0160000}"/>
    <cellStyle name="Notas 2 3 2 5 3" xfId="3268" xr:uid="{00000000-0005-0000-0000-0000F1160000}"/>
    <cellStyle name="Notas 2 3 2 5 3 2" xfId="6873" xr:uid="{00000000-0005-0000-0000-0000F2160000}"/>
    <cellStyle name="Notas 2 3 2 5 4" xfId="3269" xr:uid="{00000000-0005-0000-0000-0000F3160000}"/>
    <cellStyle name="Notas 2 3 2 5 4 2" xfId="6874" xr:uid="{00000000-0005-0000-0000-0000F4160000}"/>
    <cellStyle name="Notas 2 3 2 5 5" xfId="3270" xr:uid="{00000000-0005-0000-0000-0000F5160000}"/>
    <cellStyle name="Notas 2 3 2 5 5 2" xfId="6875" xr:uid="{00000000-0005-0000-0000-0000F6160000}"/>
    <cellStyle name="Notas 2 3 2 5 6" xfId="4107" xr:uid="{00000000-0005-0000-0000-0000F7160000}"/>
    <cellStyle name="Notas 2 3 2 5 7" xfId="4262" xr:uid="{00000000-0005-0000-0000-0000F8160000}"/>
    <cellStyle name="Notas 2 3 2 6" xfId="541" xr:uid="{00000000-0005-0000-0000-0000F9160000}"/>
    <cellStyle name="Notas 2 3 2 6 2" xfId="3271" xr:uid="{00000000-0005-0000-0000-0000FA160000}"/>
    <cellStyle name="Notas 2 3 2 6 2 2" xfId="6876" xr:uid="{00000000-0005-0000-0000-0000FB160000}"/>
    <cellStyle name="Notas 2 3 2 6 3" xfId="3272" xr:uid="{00000000-0005-0000-0000-0000FC160000}"/>
    <cellStyle name="Notas 2 3 2 6 3 2" xfId="6877" xr:uid="{00000000-0005-0000-0000-0000FD160000}"/>
    <cellStyle name="Notas 2 3 2 6 4" xfId="3273" xr:uid="{00000000-0005-0000-0000-0000FE160000}"/>
    <cellStyle name="Notas 2 3 2 6 4 2" xfId="6878" xr:uid="{00000000-0005-0000-0000-0000FF160000}"/>
    <cellStyle name="Notas 2 3 2 6 5" xfId="3274" xr:uid="{00000000-0005-0000-0000-000000170000}"/>
    <cellStyle name="Notas 2 3 2 6 5 2" xfId="6879" xr:uid="{00000000-0005-0000-0000-000001170000}"/>
    <cellStyle name="Notas 2 3 2 6 6" xfId="4108" xr:uid="{00000000-0005-0000-0000-000002170000}"/>
    <cellStyle name="Notas 2 3 2 6 7" xfId="4234" xr:uid="{00000000-0005-0000-0000-000003170000}"/>
    <cellStyle name="Notas 2 3 2 7" xfId="542" xr:uid="{00000000-0005-0000-0000-000004170000}"/>
    <cellStyle name="Notas 2 3 2 7 2" xfId="3275" xr:uid="{00000000-0005-0000-0000-000005170000}"/>
    <cellStyle name="Notas 2 3 2 7 2 2" xfId="6880" xr:uid="{00000000-0005-0000-0000-000006170000}"/>
    <cellStyle name="Notas 2 3 2 7 3" xfId="3276" xr:uid="{00000000-0005-0000-0000-000007170000}"/>
    <cellStyle name="Notas 2 3 2 7 3 2" xfId="6881" xr:uid="{00000000-0005-0000-0000-000008170000}"/>
    <cellStyle name="Notas 2 3 2 7 4" xfId="3277" xr:uid="{00000000-0005-0000-0000-000009170000}"/>
    <cellStyle name="Notas 2 3 2 7 4 2" xfId="6882" xr:uid="{00000000-0005-0000-0000-00000A170000}"/>
    <cellStyle name="Notas 2 3 2 7 5" xfId="3278" xr:uid="{00000000-0005-0000-0000-00000B170000}"/>
    <cellStyle name="Notas 2 3 2 7 5 2" xfId="6883" xr:uid="{00000000-0005-0000-0000-00000C170000}"/>
    <cellStyle name="Notas 2 3 2 7 6" xfId="4109" xr:uid="{00000000-0005-0000-0000-00000D170000}"/>
    <cellStyle name="Notas 2 3 2 7 7" xfId="5012" xr:uid="{00000000-0005-0000-0000-00000E170000}"/>
    <cellStyle name="Notas 2 3 2 8" xfId="543" xr:uid="{00000000-0005-0000-0000-00000F170000}"/>
    <cellStyle name="Notas 2 3 2 8 2" xfId="3279" xr:uid="{00000000-0005-0000-0000-000010170000}"/>
    <cellStyle name="Notas 2 3 2 8 2 2" xfId="6884" xr:uid="{00000000-0005-0000-0000-000011170000}"/>
    <cellStyle name="Notas 2 3 2 8 3" xfId="3280" xr:uid="{00000000-0005-0000-0000-000012170000}"/>
    <cellStyle name="Notas 2 3 2 8 3 2" xfId="6885" xr:uid="{00000000-0005-0000-0000-000013170000}"/>
    <cellStyle name="Notas 2 3 2 8 4" xfId="3281" xr:uid="{00000000-0005-0000-0000-000014170000}"/>
    <cellStyle name="Notas 2 3 2 8 4 2" xfId="6886" xr:uid="{00000000-0005-0000-0000-000015170000}"/>
    <cellStyle name="Notas 2 3 2 8 5" xfId="3282" xr:uid="{00000000-0005-0000-0000-000016170000}"/>
    <cellStyle name="Notas 2 3 2 8 5 2" xfId="6887" xr:uid="{00000000-0005-0000-0000-000017170000}"/>
    <cellStyle name="Notas 2 3 2 8 6" xfId="4110" xr:uid="{00000000-0005-0000-0000-000018170000}"/>
    <cellStyle name="Notas 2 3 2 8 7" xfId="5011" xr:uid="{00000000-0005-0000-0000-000019170000}"/>
    <cellStyle name="Notas 2 3 2 9" xfId="3283" xr:uid="{00000000-0005-0000-0000-00001A170000}"/>
    <cellStyle name="Notas 2 3 2 9 2" xfId="6888" xr:uid="{00000000-0005-0000-0000-00001B170000}"/>
    <cellStyle name="Notas 2 3 3" xfId="544" xr:uid="{00000000-0005-0000-0000-00001C170000}"/>
    <cellStyle name="Notas 2 3 3 2" xfId="3284" xr:uid="{00000000-0005-0000-0000-00001D170000}"/>
    <cellStyle name="Notas 2 3 3 2 2" xfId="6889" xr:uid="{00000000-0005-0000-0000-00001E170000}"/>
    <cellStyle name="Notas 2 3 3 3" xfId="3285" xr:uid="{00000000-0005-0000-0000-00001F170000}"/>
    <cellStyle name="Notas 2 3 3 3 2" xfId="6890" xr:uid="{00000000-0005-0000-0000-000020170000}"/>
    <cellStyle name="Notas 2 3 3 4" xfId="3286" xr:uid="{00000000-0005-0000-0000-000021170000}"/>
    <cellStyle name="Notas 2 3 3 4 2" xfId="6891" xr:uid="{00000000-0005-0000-0000-000022170000}"/>
    <cellStyle name="Notas 2 3 3 5" xfId="3287" xr:uid="{00000000-0005-0000-0000-000023170000}"/>
    <cellStyle name="Notas 2 3 3 5 2" xfId="6892" xr:uid="{00000000-0005-0000-0000-000024170000}"/>
    <cellStyle name="Notas 2 3 3 6" xfId="4111" xr:uid="{00000000-0005-0000-0000-000025170000}"/>
    <cellStyle name="Notas 2 3 3 7" xfId="5010" xr:uid="{00000000-0005-0000-0000-000026170000}"/>
    <cellStyle name="Notas 2 3 4" xfId="545" xr:uid="{00000000-0005-0000-0000-000027170000}"/>
    <cellStyle name="Notas 2 3 4 2" xfId="3288" xr:uid="{00000000-0005-0000-0000-000028170000}"/>
    <cellStyle name="Notas 2 3 4 2 2" xfId="6893" xr:uid="{00000000-0005-0000-0000-000029170000}"/>
    <cellStyle name="Notas 2 3 4 3" xfId="3289" xr:uid="{00000000-0005-0000-0000-00002A170000}"/>
    <cellStyle name="Notas 2 3 4 3 2" xfId="6894" xr:uid="{00000000-0005-0000-0000-00002B170000}"/>
    <cellStyle name="Notas 2 3 4 4" xfId="3290" xr:uid="{00000000-0005-0000-0000-00002C170000}"/>
    <cellStyle name="Notas 2 3 4 4 2" xfId="6895" xr:uid="{00000000-0005-0000-0000-00002D170000}"/>
    <cellStyle name="Notas 2 3 4 5" xfId="3291" xr:uid="{00000000-0005-0000-0000-00002E170000}"/>
    <cellStyle name="Notas 2 3 4 5 2" xfId="6896" xr:uid="{00000000-0005-0000-0000-00002F170000}"/>
    <cellStyle name="Notas 2 3 4 6" xfId="4112" xr:uid="{00000000-0005-0000-0000-000030170000}"/>
    <cellStyle name="Notas 2 3 4 7" xfId="5009" xr:uid="{00000000-0005-0000-0000-000031170000}"/>
    <cellStyle name="Notas 2 3 5" xfId="546" xr:uid="{00000000-0005-0000-0000-000032170000}"/>
    <cellStyle name="Notas 2 3 5 2" xfId="3292" xr:uid="{00000000-0005-0000-0000-000033170000}"/>
    <cellStyle name="Notas 2 3 5 2 2" xfId="6897" xr:uid="{00000000-0005-0000-0000-000034170000}"/>
    <cellStyle name="Notas 2 3 5 3" xfId="3293" xr:uid="{00000000-0005-0000-0000-000035170000}"/>
    <cellStyle name="Notas 2 3 5 3 2" xfId="6898" xr:uid="{00000000-0005-0000-0000-000036170000}"/>
    <cellStyle name="Notas 2 3 5 4" xfId="3294" xr:uid="{00000000-0005-0000-0000-000037170000}"/>
    <cellStyle name="Notas 2 3 5 4 2" xfId="6899" xr:uid="{00000000-0005-0000-0000-000038170000}"/>
    <cellStyle name="Notas 2 3 5 5" xfId="3295" xr:uid="{00000000-0005-0000-0000-000039170000}"/>
    <cellStyle name="Notas 2 3 5 5 2" xfId="6900" xr:uid="{00000000-0005-0000-0000-00003A170000}"/>
    <cellStyle name="Notas 2 3 5 6" xfId="4113" xr:uid="{00000000-0005-0000-0000-00003B170000}"/>
    <cellStyle name="Notas 2 3 5 7" xfId="5008" xr:uid="{00000000-0005-0000-0000-00003C170000}"/>
    <cellStyle name="Notas 2 3 6" xfId="547" xr:uid="{00000000-0005-0000-0000-00003D170000}"/>
    <cellStyle name="Notas 2 3 6 2" xfId="3296" xr:uid="{00000000-0005-0000-0000-00003E170000}"/>
    <cellStyle name="Notas 2 3 6 2 2" xfId="6901" xr:uid="{00000000-0005-0000-0000-00003F170000}"/>
    <cellStyle name="Notas 2 3 6 3" xfId="3297" xr:uid="{00000000-0005-0000-0000-000040170000}"/>
    <cellStyle name="Notas 2 3 6 3 2" xfId="6902" xr:uid="{00000000-0005-0000-0000-000041170000}"/>
    <cellStyle name="Notas 2 3 6 4" xfId="3298" xr:uid="{00000000-0005-0000-0000-000042170000}"/>
    <cellStyle name="Notas 2 3 6 4 2" xfId="6903" xr:uid="{00000000-0005-0000-0000-000043170000}"/>
    <cellStyle name="Notas 2 3 6 5" xfId="3299" xr:uid="{00000000-0005-0000-0000-000044170000}"/>
    <cellStyle name="Notas 2 3 6 5 2" xfId="6904" xr:uid="{00000000-0005-0000-0000-000045170000}"/>
    <cellStyle name="Notas 2 3 6 6" xfId="4114" xr:uid="{00000000-0005-0000-0000-000046170000}"/>
    <cellStyle name="Notas 2 3 6 7" xfId="4461" xr:uid="{00000000-0005-0000-0000-000047170000}"/>
    <cellStyle name="Notas 2 3 7" xfId="3300" xr:uid="{00000000-0005-0000-0000-000048170000}"/>
    <cellStyle name="Notas 2 3 7 2" xfId="6905" xr:uid="{00000000-0005-0000-0000-000049170000}"/>
    <cellStyle name="Notas 2 3 8" xfId="4004" xr:uid="{00000000-0005-0000-0000-00004A170000}"/>
    <cellStyle name="Notas 2 3 9" xfId="4196" xr:uid="{00000000-0005-0000-0000-00004B170000}"/>
    <cellStyle name="Notas 2 4" xfId="427" xr:uid="{00000000-0005-0000-0000-00004C170000}"/>
    <cellStyle name="Notas 2 4 10" xfId="4115" xr:uid="{00000000-0005-0000-0000-00004D170000}"/>
    <cellStyle name="Notas 2 4 11" xfId="5067" xr:uid="{00000000-0005-0000-0000-00004E170000}"/>
    <cellStyle name="Notas 2 4 2" xfId="548" xr:uid="{00000000-0005-0000-0000-00004F170000}"/>
    <cellStyle name="Notas 2 4 2 2" xfId="3301" xr:uid="{00000000-0005-0000-0000-000050170000}"/>
    <cellStyle name="Notas 2 4 2 2 2" xfId="6906" xr:uid="{00000000-0005-0000-0000-000051170000}"/>
    <cellStyle name="Notas 2 4 2 3" xfId="3302" xr:uid="{00000000-0005-0000-0000-000052170000}"/>
    <cellStyle name="Notas 2 4 2 3 2" xfId="6907" xr:uid="{00000000-0005-0000-0000-000053170000}"/>
    <cellStyle name="Notas 2 4 2 4" xfId="3303" xr:uid="{00000000-0005-0000-0000-000054170000}"/>
    <cellStyle name="Notas 2 4 2 4 2" xfId="6908" xr:uid="{00000000-0005-0000-0000-000055170000}"/>
    <cellStyle name="Notas 2 4 2 5" xfId="3304" xr:uid="{00000000-0005-0000-0000-000056170000}"/>
    <cellStyle name="Notas 2 4 2 5 2" xfId="6909" xr:uid="{00000000-0005-0000-0000-000057170000}"/>
    <cellStyle name="Notas 2 4 2 6" xfId="4116" xr:uid="{00000000-0005-0000-0000-000058170000}"/>
    <cellStyle name="Notas 2 4 2 7" xfId="5007" xr:uid="{00000000-0005-0000-0000-000059170000}"/>
    <cellStyle name="Notas 2 4 3" xfId="549" xr:uid="{00000000-0005-0000-0000-00005A170000}"/>
    <cellStyle name="Notas 2 4 3 2" xfId="3305" xr:uid="{00000000-0005-0000-0000-00005B170000}"/>
    <cellStyle name="Notas 2 4 3 2 2" xfId="6910" xr:uid="{00000000-0005-0000-0000-00005C170000}"/>
    <cellStyle name="Notas 2 4 3 3" xfId="3306" xr:uid="{00000000-0005-0000-0000-00005D170000}"/>
    <cellStyle name="Notas 2 4 3 3 2" xfId="6911" xr:uid="{00000000-0005-0000-0000-00005E170000}"/>
    <cellStyle name="Notas 2 4 3 4" xfId="3307" xr:uid="{00000000-0005-0000-0000-00005F170000}"/>
    <cellStyle name="Notas 2 4 3 4 2" xfId="6912" xr:uid="{00000000-0005-0000-0000-000060170000}"/>
    <cellStyle name="Notas 2 4 3 5" xfId="3308" xr:uid="{00000000-0005-0000-0000-000061170000}"/>
    <cellStyle name="Notas 2 4 3 5 2" xfId="6913" xr:uid="{00000000-0005-0000-0000-000062170000}"/>
    <cellStyle name="Notas 2 4 3 6" xfId="4117" xr:uid="{00000000-0005-0000-0000-000063170000}"/>
    <cellStyle name="Notas 2 4 3 7" xfId="5006" xr:uid="{00000000-0005-0000-0000-000064170000}"/>
    <cellStyle name="Notas 2 4 4" xfId="550" xr:uid="{00000000-0005-0000-0000-000065170000}"/>
    <cellStyle name="Notas 2 4 4 2" xfId="3309" xr:uid="{00000000-0005-0000-0000-000066170000}"/>
    <cellStyle name="Notas 2 4 4 2 2" xfId="6914" xr:uid="{00000000-0005-0000-0000-000067170000}"/>
    <cellStyle name="Notas 2 4 4 3" xfId="3310" xr:uid="{00000000-0005-0000-0000-000068170000}"/>
    <cellStyle name="Notas 2 4 4 3 2" xfId="6915" xr:uid="{00000000-0005-0000-0000-000069170000}"/>
    <cellStyle name="Notas 2 4 4 4" xfId="3311" xr:uid="{00000000-0005-0000-0000-00006A170000}"/>
    <cellStyle name="Notas 2 4 4 4 2" xfId="6916" xr:uid="{00000000-0005-0000-0000-00006B170000}"/>
    <cellStyle name="Notas 2 4 4 5" xfId="3312" xr:uid="{00000000-0005-0000-0000-00006C170000}"/>
    <cellStyle name="Notas 2 4 4 5 2" xfId="6917" xr:uid="{00000000-0005-0000-0000-00006D170000}"/>
    <cellStyle name="Notas 2 4 4 6" xfId="4118" xr:uid="{00000000-0005-0000-0000-00006E170000}"/>
    <cellStyle name="Notas 2 4 4 7" xfId="5005" xr:uid="{00000000-0005-0000-0000-00006F170000}"/>
    <cellStyle name="Notas 2 4 5" xfId="551" xr:uid="{00000000-0005-0000-0000-000070170000}"/>
    <cellStyle name="Notas 2 4 5 2" xfId="3313" xr:uid="{00000000-0005-0000-0000-000071170000}"/>
    <cellStyle name="Notas 2 4 5 2 2" xfId="6918" xr:uid="{00000000-0005-0000-0000-000072170000}"/>
    <cellStyle name="Notas 2 4 5 3" xfId="3314" xr:uid="{00000000-0005-0000-0000-000073170000}"/>
    <cellStyle name="Notas 2 4 5 3 2" xfId="6919" xr:uid="{00000000-0005-0000-0000-000074170000}"/>
    <cellStyle name="Notas 2 4 5 4" xfId="3315" xr:uid="{00000000-0005-0000-0000-000075170000}"/>
    <cellStyle name="Notas 2 4 5 4 2" xfId="6920" xr:uid="{00000000-0005-0000-0000-000076170000}"/>
    <cellStyle name="Notas 2 4 5 5" xfId="3316" xr:uid="{00000000-0005-0000-0000-000077170000}"/>
    <cellStyle name="Notas 2 4 5 5 2" xfId="6921" xr:uid="{00000000-0005-0000-0000-000078170000}"/>
    <cellStyle name="Notas 2 4 5 6" xfId="4119" xr:uid="{00000000-0005-0000-0000-000079170000}"/>
    <cellStyle name="Notas 2 4 5 7" xfId="5004" xr:uid="{00000000-0005-0000-0000-00007A170000}"/>
    <cellStyle name="Notas 2 4 6" xfId="552" xr:uid="{00000000-0005-0000-0000-00007B170000}"/>
    <cellStyle name="Notas 2 4 6 2" xfId="3317" xr:uid="{00000000-0005-0000-0000-00007C170000}"/>
    <cellStyle name="Notas 2 4 6 2 2" xfId="6922" xr:uid="{00000000-0005-0000-0000-00007D170000}"/>
    <cellStyle name="Notas 2 4 6 3" xfId="3318" xr:uid="{00000000-0005-0000-0000-00007E170000}"/>
    <cellStyle name="Notas 2 4 6 3 2" xfId="6923" xr:uid="{00000000-0005-0000-0000-00007F170000}"/>
    <cellStyle name="Notas 2 4 6 4" xfId="3319" xr:uid="{00000000-0005-0000-0000-000080170000}"/>
    <cellStyle name="Notas 2 4 6 4 2" xfId="6924" xr:uid="{00000000-0005-0000-0000-000081170000}"/>
    <cellStyle name="Notas 2 4 6 5" xfId="3320" xr:uid="{00000000-0005-0000-0000-000082170000}"/>
    <cellStyle name="Notas 2 4 6 5 2" xfId="6925" xr:uid="{00000000-0005-0000-0000-000083170000}"/>
    <cellStyle name="Notas 2 4 6 6" xfId="4120" xr:uid="{00000000-0005-0000-0000-000084170000}"/>
    <cellStyle name="Notas 2 4 6 7" xfId="4460" xr:uid="{00000000-0005-0000-0000-000085170000}"/>
    <cellStyle name="Notas 2 4 7" xfId="553" xr:uid="{00000000-0005-0000-0000-000086170000}"/>
    <cellStyle name="Notas 2 4 7 2" xfId="3321" xr:uid="{00000000-0005-0000-0000-000087170000}"/>
    <cellStyle name="Notas 2 4 7 2 2" xfId="6926" xr:uid="{00000000-0005-0000-0000-000088170000}"/>
    <cellStyle name="Notas 2 4 7 3" xfId="3322" xr:uid="{00000000-0005-0000-0000-000089170000}"/>
    <cellStyle name="Notas 2 4 7 3 2" xfId="6927" xr:uid="{00000000-0005-0000-0000-00008A170000}"/>
    <cellStyle name="Notas 2 4 7 4" xfId="3323" xr:uid="{00000000-0005-0000-0000-00008B170000}"/>
    <cellStyle name="Notas 2 4 7 4 2" xfId="6928" xr:uid="{00000000-0005-0000-0000-00008C170000}"/>
    <cellStyle name="Notas 2 4 7 5" xfId="3324" xr:uid="{00000000-0005-0000-0000-00008D170000}"/>
    <cellStyle name="Notas 2 4 7 5 2" xfId="6929" xr:uid="{00000000-0005-0000-0000-00008E170000}"/>
    <cellStyle name="Notas 2 4 7 6" xfId="4121" xr:uid="{00000000-0005-0000-0000-00008F170000}"/>
    <cellStyle name="Notas 2 4 7 7" xfId="5003" xr:uid="{00000000-0005-0000-0000-000090170000}"/>
    <cellStyle name="Notas 2 4 8" xfId="554" xr:uid="{00000000-0005-0000-0000-000091170000}"/>
    <cellStyle name="Notas 2 4 8 2" xfId="3325" xr:uid="{00000000-0005-0000-0000-000092170000}"/>
    <cellStyle name="Notas 2 4 8 2 2" xfId="6930" xr:uid="{00000000-0005-0000-0000-000093170000}"/>
    <cellStyle name="Notas 2 4 8 3" xfId="3326" xr:uid="{00000000-0005-0000-0000-000094170000}"/>
    <cellStyle name="Notas 2 4 8 3 2" xfId="6931" xr:uid="{00000000-0005-0000-0000-000095170000}"/>
    <cellStyle name="Notas 2 4 8 4" xfId="3327" xr:uid="{00000000-0005-0000-0000-000096170000}"/>
    <cellStyle name="Notas 2 4 8 4 2" xfId="6932" xr:uid="{00000000-0005-0000-0000-000097170000}"/>
    <cellStyle name="Notas 2 4 8 5" xfId="3328" xr:uid="{00000000-0005-0000-0000-000098170000}"/>
    <cellStyle name="Notas 2 4 8 5 2" xfId="6933" xr:uid="{00000000-0005-0000-0000-000099170000}"/>
    <cellStyle name="Notas 2 4 8 6" xfId="4122" xr:uid="{00000000-0005-0000-0000-00009A170000}"/>
    <cellStyle name="Notas 2 4 8 7" xfId="5002" xr:uid="{00000000-0005-0000-0000-00009B170000}"/>
    <cellStyle name="Notas 2 4 9" xfId="3329" xr:uid="{00000000-0005-0000-0000-00009C170000}"/>
    <cellStyle name="Notas 2 4 9 2" xfId="6934" xr:uid="{00000000-0005-0000-0000-00009D170000}"/>
    <cellStyle name="Notas 2 5" xfId="555" xr:uid="{00000000-0005-0000-0000-00009E170000}"/>
    <cellStyle name="Notas 2 5 2" xfId="3330" xr:uid="{00000000-0005-0000-0000-00009F170000}"/>
    <cellStyle name="Notas 2 5 2 2" xfId="6935" xr:uid="{00000000-0005-0000-0000-0000A0170000}"/>
    <cellStyle name="Notas 2 5 3" xfId="3331" xr:uid="{00000000-0005-0000-0000-0000A1170000}"/>
    <cellStyle name="Notas 2 5 3 2" xfId="6936" xr:uid="{00000000-0005-0000-0000-0000A2170000}"/>
    <cellStyle name="Notas 2 5 4" xfId="3332" xr:uid="{00000000-0005-0000-0000-0000A3170000}"/>
    <cellStyle name="Notas 2 5 4 2" xfId="6937" xr:uid="{00000000-0005-0000-0000-0000A4170000}"/>
    <cellStyle name="Notas 2 5 5" xfId="3333" xr:uid="{00000000-0005-0000-0000-0000A5170000}"/>
    <cellStyle name="Notas 2 5 5 2" xfId="6938" xr:uid="{00000000-0005-0000-0000-0000A6170000}"/>
    <cellStyle name="Notas 2 5 6" xfId="4123" xr:uid="{00000000-0005-0000-0000-0000A7170000}"/>
    <cellStyle name="Notas 2 5 7" xfId="5001" xr:uid="{00000000-0005-0000-0000-0000A8170000}"/>
    <cellStyle name="Notas 2 6" xfId="556" xr:uid="{00000000-0005-0000-0000-0000A9170000}"/>
    <cellStyle name="Notas 2 6 2" xfId="3334" xr:uid="{00000000-0005-0000-0000-0000AA170000}"/>
    <cellStyle name="Notas 2 6 2 2" xfId="6939" xr:uid="{00000000-0005-0000-0000-0000AB170000}"/>
    <cellStyle name="Notas 2 6 3" xfId="3335" xr:uid="{00000000-0005-0000-0000-0000AC170000}"/>
    <cellStyle name="Notas 2 6 3 2" xfId="6940" xr:uid="{00000000-0005-0000-0000-0000AD170000}"/>
    <cellStyle name="Notas 2 6 4" xfId="3336" xr:uid="{00000000-0005-0000-0000-0000AE170000}"/>
    <cellStyle name="Notas 2 6 4 2" xfId="6941" xr:uid="{00000000-0005-0000-0000-0000AF170000}"/>
    <cellStyle name="Notas 2 6 5" xfId="3337" xr:uid="{00000000-0005-0000-0000-0000B0170000}"/>
    <cellStyle name="Notas 2 6 5 2" xfId="6942" xr:uid="{00000000-0005-0000-0000-0000B1170000}"/>
    <cellStyle name="Notas 2 6 6" xfId="4124" xr:uid="{00000000-0005-0000-0000-0000B2170000}"/>
    <cellStyle name="Notas 2 6 7" xfId="5000" xr:uid="{00000000-0005-0000-0000-0000B3170000}"/>
    <cellStyle name="Notas 2 7" xfId="557" xr:uid="{00000000-0005-0000-0000-0000B4170000}"/>
    <cellStyle name="Notas 2 7 2" xfId="3338" xr:uid="{00000000-0005-0000-0000-0000B5170000}"/>
    <cellStyle name="Notas 2 7 2 2" xfId="6943" xr:uid="{00000000-0005-0000-0000-0000B6170000}"/>
    <cellStyle name="Notas 2 7 3" xfId="3339" xr:uid="{00000000-0005-0000-0000-0000B7170000}"/>
    <cellStyle name="Notas 2 7 3 2" xfId="6944" xr:uid="{00000000-0005-0000-0000-0000B8170000}"/>
    <cellStyle name="Notas 2 7 4" xfId="3340" xr:uid="{00000000-0005-0000-0000-0000B9170000}"/>
    <cellStyle name="Notas 2 7 4 2" xfId="6945" xr:uid="{00000000-0005-0000-0000-0000BA170000}"/>
    <cellStyle name="Notas 2 7 5" xfId="3341" xr:uid="{00000000-0005-0000-0000-0000BB170000}"/>
    <cellStyle name="Notas 2 7 5 2" xfId="6946" xr:uid="{00000000-0005-0000-0000-0000BC170000}"/>
    <cellStyle name="Notas 2 7 6" xfId="4125" xr:uid="{00000000-0005-0000-0000-0000BD170000}"/>
    <cellStyle name="Notas 2 7 7" xfId="4459" xr:uid="{00000000-0005-0000-0000-0000BE170000}"/>
    <cellStyle name="Notas 2 8" xfId="3342" xr:uid="{00000000-0005-0000-0000-0000BF170000}"/>
    <cellStyle name="Notas 2 8 2" xfId="6947" xr:uid="{00000000-0005-0000-0000-0000C0170000}"/>
    <cellStyle name="Notas 2 9" xfId="3964" xr:uid="{00000000-0005-0000-0000-0000C1170000}"/>
    <cellStyle name="Notas 3" xfId="260" xr:uid="{00000000-0005-0000-0000-0000C2170000}"/>
    <cellStyle name="Notas 3 2" xfId="675" xr:uid="{00000000-0005-0000-0000-0000C3170000}"/>
    <cellStyle name="Notas 3 2 2" xfId="4533" xr:uid="{00000000-0005-0000-0000-0000C4170000}"/>
    <cellStyle name="Notas 3 2 3" xfId="4949" xr:uid="{00000000-0005-0000-0000-0000C5170000}"/>
    <cellStyle name="Notas 3 3" xfId="4313" xr:uid="{00000000-0005-0000-0000-0000C6170000}"/>
    <cellStyle name="Notas 3 4" xfId="5659" xr:uid="{00000000-0005-0000-0000-0000C7170000}"/>
    <cellStyle name="Notas 4" xfId="3343" xr:uid="{00000000-0005-0000-0000-0000C8170000}"/>
    <cellStyle name="Notas 4 2" xfId="6948" xr:uid="{00000000-0005-0000-0000-0000C9170000}"/>
    <cellStyle name="Notas 5" xfId="4477" xr:uid="{00000000-0005-0000-0000-0000CA170000}"/>
    <cellStyle name="Percent" xfId="383" xr:uid="{00000000-0005-0000-0000-0000CB170000}"/>
    <cellStyle name="Percent 2" xfId="3344" xr:uid="{00000000-0005-0000-0000-0000CC170000}"/>
    <cellStyle name="Percent 2 2" xfId="3345" xr:uid="{00000000-0005-0000-0000-0000CD170000}"/>
    <cellStyle name="Percent 3" xfId="3346" xr:uid="{00000000-0005-0000-0000-0000CE170000}"/>
    <cellStyle name="Porcentaje" xfId="50" builtinId="5"/>
    <cellStyle name="Porcentaje 10" xfId="3798" xr:uid="{00000000-0005-0000-0000-0000D0170000}"/>
    <cellStyle name="Porcentaje 11" xfId="4222" xr:uid="{00000000-0005-0000-0000-0000D1170000}"/>
    <cellStyle name="Porcentaje 12" xfId="7225" xr:uid="{00000000-0005-0000-0000-0000D2170000}"/>
    <cellStyle name="Porcentaje 13" xfId="7229" xr:uid="{00000000-0005-0000-0000-0000D3170000}"/>
    <cellStyle name="Porcentaje 14" xfId="7255" xr:uid="{00000000-0005-0000-0000-0000D4170000}"/>
    <cellStyle name="Porcentaje 15" xfId="7257" xr:uid="{00000000-0005-0000-0000-0000D5170000}"/>
    <cellStyle name="Porcentaje 16" xfId="7276" xr:uid="{00000000-0005-0000-0000-0000D6170000}"/>
    <cellStyle name="Porcentaje 17" xfId="7280" xr:uid="{6DAE8317-8233-46A3-AA32-A0AA4D0348A9}"/>
    <cellStyle name="Porcentaje 2" xfId="446" xr:uid="{00000000-0005-0000-0000-0000D7170000}"/>
    <cellStyle name="Porcentaje 2 2" xfId="778" xr:uid="{00000000-0005-0000-0000-0000D8170000}"/>
    <cellStyle name="Porcentaje 2 2 2" xfId="3347" xr:uid="{00000000-0005-0000-0000-0000D9170000}"/>
    <cellStyle name="Porcentaje 2 2 2 2" xfId="3348" xr:uid="{00000000-0005-0000-0000-0000DA170000}"/>
    <cellStyle name="Porcentaje 2 2 2 2 2" xfId="3349" xr:uid="{00000000-0005-0000-0000-0000DB170000}"/>
    <cellStyle name="Porcentaje 2 2 2 2 3" xfId="6452" xr:uid="{00000000-0005-0000-0000-0000DC170000}"/>
    <cellStyle name="Porcentaje 2 2 2 3" xfId="3350" xr:uid="{00000000-0005-0000-0000-0000DD170000}"/>
    <cellStyle name="Porcentaje 2 2 2 4" xfId="6451" xr:uid="{00000000-0005-0000-0000-0000DE170000}"/>
    <cellStyle name="Porcentaje 2 2 3" xfId="3351" xr:uid="{00000000-0005-0000-0000-0000DF170000}"/>
    <cellStyle name="Porcentaje 2 2 3 2" xfId="3352" xr:uid="{00000000-0005-0000-0000-0000E0170000}"/>
    <cellStyle name="Porcentaje 2 2 3 2 2" xfId="3353" xr:uid="{00000000-0005-0000-0000-0000E1170000}"/>
    <cellStyle name="Porcentaje 2 2 3 2 2 2" xfId="3354" xr:uid="{00000000-0005-0000-0000-0000E2170000}"/>
    <cellStyle name="Porcentaje 2 2 3 2 2 2 2" xfId="3355" xr:uid="{00000000-0005-0000-0000-0000E3170000}"/>
    <cellStyle name="Porcentaje 2 2 3 2 2 2 2 2" xfId="3356" xr:uid="{00000000-0005-0000-0000-0000E4170000}"/>
    <cellStyle name="Porcentaje 2 2 3 2 2 2 2 3" xfId="6457" xr:uid="{00000000-0005-0000-0000-0000E5170000}"/>
    <cellStyle name="Porcentaje 2 2 3 2 2 2 3" xfId="3357" xr:uid="{00000000-0005-0000-0000-0000E6170000}"/>
    <cellStyle name="Porcentaje 2 2 3 2 2 2 4" xfId="6456" xr:uid="{00000000-0005-0000-0000-0000E7170000}"/>
    <cellStyle name="Porcentaje 2 2 3 2 2 3" xfId="3358" xr:uid="{00000000-0005-0000-0000-0000E8170000}"/>
    <cellStyle name="Porcentaje 2 2 3 2 2 3 2" xfId="3359" xr:uid="{00000000-0005-0000-0000-0000E9170000}"/>
    <cellStyle name="Porcentaje 2 2 3 2 2 3 2 2" xfId="3360" xr:uid="{00000000-0005-0000-0000-0000EA170000}"/>
    <cellStyle name="Porcentaje 2 2 3 2 2 3 2 3" xfId="6459" xr:uid="{00000000-0005-0000-0000-0000EB170000}"/>
    <cellStyle name="Porcentaje 2 2 3 2 2 3 3" xfId="3361" xr:uid="{00000000-0005-0000-0000-0000EC170000}"/>
    <cellStyle name="Porcentaje 2 2 3 2 2 3 4" xfId="6458" xr:uid="{00000000-0005-0000-0000-0000ED170000}"/>
    <cellStyle name="Porcentaje 2 2 3 2 2 4" xfId="3362" xr:uid="{00000000-0005-0000-0000-0000EE170000}"/>
    <cellStyle name="Porcentaje 2 2 3 2 2 4 2" xfId="3363" xr:uid="{00000000-0005-0000-0000-0000EF170000}"/>
    <cellStyle name="Porcentaje 2 2 3 2 2 4 2 2" xfId="3364" xr:uid="{00000000-0005-0000-0000-0000F0170000}"/>
    <cellStyle name="Porcentaje 2 2 3 2 2 4 2 3" xfId="6461" xr:uid="{00000000-0005-0000-0000-0000F1170000}"/>
    <cellStyle name="Porcentaje 2 2 3 2 2 4 3" xfId="3365" xr:uid="{00000000-0005-0000-0000-0000F2170000}"/>
    <cellStyle name="Porcentaje 2 2 3 2 2 4 4" xfId="6460" xr:uid="{00000000-0005-0000-0000-0000F3170000}"/>
    <cellStyle name="Porcentaje 2 2 3 2 2 5" xfId="3366" xr:uid="{00000000-0005-0000-0000-0000F4170000}"/>
    <cellStyle name="Porcentaje 2 2 3 2 2 5 2" xfId="3367" xr:uid="{00000000-0005-0000-0000-0000F5170000}"/>
    <cellStyle name="Porcentaje 2 2 3 2 2 5 3" xfId="6462" xr:uid="{00000000-0005-0000-0000-0000F6170000}"/>
    <cellStyle name="Porcentaje 2 2 3 2 2 6" xfId="3368" xr:uid="{00000000-0005-0000-0000-0000F7170000}"/>
    <cellStyle name="Porcentaje 2 2 3 2 2 7" xfId="6455" xr:uid="{00000000-0005-0000-0000-0000F8170000}"/>
    <cellStyle name="Porcentaje 2 2 3 2 3" xfId="3369" xr:uid="{00000000-0005-0000-0000-0000F9170000}"/>
    <cellStyle name="Porcentaje 2 2 3 2 3 2" xfId="3370" xr:uid="{00000000-0005-0000-0000-0000FA170000}"/>
    <cellStyle name="Porcentaje 2 2 3 2 3 3" xfId="6463" xr:uid="{00000000-0005-0000-0000-0000FB170000}"/>
    <cellStyle name="Porcentaje 2 2 3 2 4" xfId="3371" xr:uid="{00000000-0005-0000-0000-0000FC170000}"/>
    <cellStyle name="Porcentaje 2 2 3 2 5" xfId="6454" xr:uid="{00000000-0005-0000-0000-0000FD170000}"/>
    <cellStyle name="Porcentaje 2 2 3 3" xfId="3372" xr:uid="{00000000-0005-0000-0000-0000FE170000}"/>
    <cellStyle name="Porcentaje 2 2 3 3 2" xfId="3373" xr:uid="{00000000-0005-0000-0000-0000FF170000}"/>
    <cellStyle name="Porcentaje 2 2 3 3 3" xfId="6464" xr:uid="{00000000-0005-0000-0000-000000180000}"/>
    <cellStyle name="Porcentaje 2 2 3 4" xfId="3374" xr:uid="{00000000-0005-0000-0000-000001180000}"/>
    <cellStyle name="Porcentaje 2 2 3 5" xfId="6453" xr:uid="{00000000-0005-0000-0000-000002180000}"/>
    <cellStyle name="Porcentaje 2 2 4" xfId="3375" xr:uid="{00000000-0005-0000-0000-000003180000}"/>
    <cellStyle name="Porcentaje 2 2 4 2" xfId="3376" xr:uid="{00000000-0005-0000-0000-000004180000}"/>
    <cellStyle name="Porcentaje 2 2 4 3" xfId="6465" xr:uid="{00000000-0005-0000-0000-000005180000}"/>
    <cellStyle name="Porcentaje 2 2 5" xfId="3377" xr:uid="{00000000-0005-0000-0000-000006180000}"/>
    <cellStyle name="Porcentaje 2 2 6" xfId="3378" xr:uid="{00000000-0005-0000-0000-000007180000}"/>
    <cellStyle name="Porcentaje 2 2 7" xfId="4636" xr:uid="{00000000-0005-0000-0000-000008180000}"/>
    <cellStyle name="Porcentaje 2 3" xfId="3379" xr:uid="{00000000-0005-0000-0000-000009180000}"/>
    <cellStyle name="Porcentaje 2 4" xfId="4437" xr:uid="{00000000-0005-0000-0000-00000A180000}"/>
    <cellStyle name="Porcentaje 3" xfId="447" xr:uid="{00000000-0005-0000-0000-00000B180000}"/>
    <cellStyle name="Porcentaje 3 2" xfId="448" xr:uid="{00000000-0005-0000-0000-00000C180000}"/>
    <cellStyle name="Porcentaje 3 2 2" xfId="780" xr:uid="{00000000-0005-0000-0000-00000D180000}"/>
    <cellStyle name="Porcentaje 3 2 2 2" xfId="3380" xr:uid="{00000000-0005-0000-0000-00000E180000}"/>
    <cellStyle name="Porcentaje 3 2 2 3" xfId="4638" xr:uid="{00000000-0005-0000-0000-00000F180000}"/>
    <cellStyle name="Porcentaje 3 2 3" xfId="3381" xr:uid="{00000000-0005-0000-0000-000010180000}"/>
    <cellStyle name="Porcentaje 3 2 4" xfId="4439" xr:uid="{00000000-0005-0000-0000-000011180000}"/>
    <cellStyle name="Porcentaje 3 3" xfId="779" xr:uid="{00000000-0005-0000-0000-000012180000}"/>
    <cellStyle name="Porcentaje 3 3 2" xfId="3382" xr:uid="{00000000-0005-0000-0000-000013180000}"/>
    <cellStyle name="Porcentaje 3 3 3" xfId="4637" xr:uid="{00000000-0005-0000-0000-000014180000}"/>
    <cellStyle name="Porcentaje 3 4" xfId="3383" xr:uid="{00000000-0005-0000-0000-000015180000}"/>
    <cellStyle name="Porcentaje 3 5" xfId="4438" xr:uid="{00000000-0005-0000-0000-000016180000}"/>
    <cellStyle name="Porcentaje 4" xfId="449" xr:uid="{00000000-0005-0000-0000-000017180000}"/>
    <cellStyle name="Porcentaje 4 2" xfId="781" xr:uid="{00000000-0005-0000-0000-000018180000}"/>
    <cellStyle name="Porcentaje 4 2 2" xfId="3384" xr:uid="{00000000-0005-0000-0000-000019180000}"/>
    <cellStyle name="Porcentaje 4 2 2 2" xfId="3385" xr:uid="{00000000-0005-0000-0000-00001A180000}"/>
    <cellStyle name="Porcentaje 4 2 2 3" xfId="6466" xr:uid="{00000000-0005-0000-0000-00001B180000}"/>
    <cellStyle name="Porcentaje 4 2 3" xfId="3386" xr:uid="{00000000-0005-0000-0000-00001C180000}"/>
    <cellStyle name="Porcentaje 4 2 4" xfId="4639" xr:uid="{00000000-0005-0000-0000-00001D180000}"/>
    <cellStyle name="Porcentaje 4 3" xfId="3387" xr:uid="{00000000-0005-0000-0000-00001E180000}"/>
    <cellStyle name="Porcentaje 4 3 2" xfId="3388" xr:uid="{00000000-0005-0000-0000-00001F180000}"/>
    <cellStyle name="Porcentaje 4 3 2 2" xfId="3389" xr:uid="{00000000-0005-0000-0000-000020180000}"/>
    <cellStyle name="Porcentaje 4 3 2 3" xfId="6468" xr:uid="{00000000-0005-0000-0000-000021180000}"/>
    <cellStyle name="Porcentaje 4 3 3" xfId="3390" xr:uid="{00000000-0005-0000-0000-000022180000}"/>
    <cellStyle name="Porcentaje 4 3 4" xfId="6467" xr:uid="{00000000-0005-0000-0000-000023180000}"/>
    <cellStyle name="Porcentaje 4 4" xfId="3391" xr:uid="{00000000-0005-0000-0000-000024180000}"/>
    <cellStyle name="Porcentaje 4 4 2" xfId="3392" xr:uid="{00000000-0005-0000-0000-000025180000}"/>
    <cellStyle name="Porcentaje 4 4 2 2" xfId="3393" xr:uid="{00000000-0005-0000-0000-000026180000}"/>
    <cellStyle name="Porcentaje 4 4 2 2 2" xfId="3394" xr:uid="{00000000-0005-0000-0000-000027180000}"/>
    <cellStyle name="Porcentaje 4 4 2 2 3" xfId="6471" xr:uid="{00000000-0005-0000-0000-000028180000}"/>
    <cellStyle name="Porcentaje 4 4 2 3" xfId="3395" xr:uid="{00000000-0005-0000-0000-000029180000}"/>
    <cellStyle name="Porcentaje 4 4 2 4" xfId="6470" xr:uid="{00000000-0005-0000-0000-00002A180000}"/>
    <cellStyle name="Porcentaje 4 4 3" xfId="3396" xr:uid="{00000000-0005-0000-0000-00002B180000}"/>
    <cellStyle name="Porcentaje 4 4 3 2" xfId="3397" xr:uid="{00000000-0005-0000-0000-00002C180000}"/>
    <cellStyle name="Porcentaje 4 4 3 3" xfId="6472" xr:uid="{00000000-0005-0000-0000-00002D180000}"/>
    <cellStyle name="Porcentaje 4 4 4" xfId="3398" xr:uid="{00000000-0005-0000-0000-00002E180000}"/>
    <cellStyle name="Porcentaje 4 4 5" xfId="6469" xr:uid="{00000000-0005-0000-0000-00002F180000}"/>
    <cellStyle name="Porcentaje 4 5" xfId="3399" xr:uid="{00000000-0005-0000-0000-000030180000}"/>
    <cellStyle name="Porcentaje 4 5 2" xfId="3400" xr:uid="{00000000-0005-0000-0000-000031180000}"/>
    <cellStyle name="Porcentaje 4 5 3" xfId="6473" xr:uid="{00000000-0005-0000-0000-000032180000}"/>
    <cellStyle name="Porcentaje 4 6" xfId="3401" xr:uid="{00000000-0005-0000-0000-000033180000}"/>
    <cellStyle name="Porcentaje 4 7" xfId="4440" xr:uid="{00000000-0005-0000-0000-000034180000}"/>
    <cellStyle name="Porcentaje 5" xfId="454" xr:uid="{00000000-0005-0000-0000-000035180000}"/>
    <cellStyle name="Porcentaje 6" xfId="625" xr:uid="{00000000-0005-0000-0000-000036180000}"/>
    <cellStyle name="Porcentaje 6 2" xfId="796" xr:uid="{00000000-0005-0000-0000-000037180000}"/>
    <cellStyle name="Porcentaje 6 2 2" xfId="4653" xr:uid="{00000000-0005-0000-0000-000038180000}"/>
    <cellStyle name="Porcentaje 6 3" xfId="4484" xr:uid="{00000000-0005-0000-0000-000039180000}"/>
    <cellStyle name="Porcentaje 7" xfId="628" xr:uid="{00000000-0005-0000-0000-00003A180000}"/>
    <cellStyle name="Porcentaje 7 2" xfId="799" xr:uid="{00000000-0005-0000-0000-00003B180000}"/>
    <cellStyle name="Porcentaje 7 2 2" xfId="4656" xr:uid="{00000000-0005-0000-0000-00003C180000}"/>
    <cellStyle name="Porcentaje 7 3" xfId="4487" xr:uid="{00000000-0005-0000-0000-00003D180000}"/>
    <cellStyle name="Porcentaje 8" xfId="636" xr:uid="{00000000-0005-0000-0000-00003E180000}"/>
    <cellStyle name="Porcentaje 8 2" xfId="638" xr:uid="{00000000-0005-0000-0000-00003F180000}"/>
    <cellStyle name="Porcentaje 8 2 2" xfId="809" xr:uid="{00000000-0005-0000-0000-000040180000}"/>
    <cellStyle name="Porcentaje 8 2 2 2" xfId="4666" xr:uid="{00000000-0005-0000-0000-000041180000}"/>
    <cellStyle name="Porcentaje 8 2 3" xfId="4225" xr:uid="{00000000-0005-0000-0000-000042180000}"/>
    <cellStyle name="Porcentaje 8 2 4" xfId="4497" xr:uid="{00000000-0005-0000-0000-000043180000}"/>
    <cellStyle name="Porcentaje 8 3" xfId="807" xr:uid="{00000000-0005-0000-0000-000044180000}"/>
    <cellStyle name="Porcentaje 8 3 2" xfId="4664" xr:uid="{00000000-0005-0000-0000-000045180000}"/>
    <cellStyle name="Porcentaje 8 4" xfId="4495" xr:uid="{00000000-0005-0000-0000-000046180000}"/>
    <cellStyle name="Porcentaje 9" xfId="825" xr:uid="{00000000-0005-0000-0000-000047180000}"/>
    <cellStyle name="Porcentaje 9 2" xfId="4679" xr:uid="{00000000-0005-0000-0000-000048180000}"/>
    <cellStyle name="Porcentual 10" xfId="384" xr:uid="{00000000-0005-0000-0000-000049180000}"/>
    <cellStyle name="Porcentual 10 10" xfId="3402" xr:uid="{00000000-0005-0000-0000-00004A180000}"/>
    <cellStyle name="Porcentual 10 11" xfId="3965" xr:uid="{00000000-0005-0000-0000-00004B180000}"/>
    <cellStyle name="Porcentual 10 12" xfId="4418" xr:uid="{00000000-0005-0000-0000-00004C180000}"/>
    <cellStyle name="Porcentual 10 2" xfId="558" xr:uid="{00000000-0005-0000-0000-00004D180000}"/>
    <cellStyle name="Porcentual 10 2 2" xfId="3403" xr:uid="{00000000-0005-0000-0000-00004E180000}"/>
    <cellStyle name="Porcentual 10 3" xfId="770" xr:uid="{00000000-0005-0000-0000-00004F180000}"/>
    <cellStyle name="Porcentual 10 3 2" xfId="3404" xr:uid="{00000000-0005-0000-0000-000050180000}"/>
    <cellStyle name="Porcentual 10 3 2 2" xfId="3405" xr:uid="{00000000-0005-0000-0000-000051180000}"/>
    <cellStyle name="Porcentual 10 3 2 2 2" xfId="3406" xr:uid="{00000000-0005-0000-0000-000052180000}"/>
    <cellStyle name="Porcentual 10 3 2 2 3" xfId="6475" xr:uid="{00000000-0005-0000-0000-000053180000}"/>
    <cellStyle name="Porcentual 10 3 2 3" xfId="3407" xr:uid="{00000000-0005-0000-0000-000054180000}"/>
    <cellStyle name="Porcentual 10 3 2 4" xfId="6474" xr:uid="{00000000-0005-0000-0000-000055180000}"/>
    <cellStyle name="Porcentual 10 3 3" xfId="3408" xr:uid="{00000000-0005-0000-0000-000056180000}"/>
    <cellStyle name="Porcentual 10 3 3 2" xfId="3409" xr:uid="{00000000-0005-0000-0000-000057180000}"/>
    <cellStyle name="Porcentual 10 3 3 3" xfId="6476" xr:uid="{00000000-0005-0000-0000-000058180000}"/>
    <cellStyle name="Porcentual 10 3 4" xfId="3410" xr:uid="{00000000-0005-0000-0000-000059180000}"/>
    <cellStyle name="Porcentual 10 3 5" xfId="4628" xr:uid="{00000000-0005-0000-0000-00005A180000}"/>
    <cellStyle name="Porcentual 10 4" xfId="3411" xr:uid="{00000000-0005-0000-0000-00005B180000}"/>
    <cellStyle name="Porcentual 10 4 2" xfId="3412" xr:uid="{00000000-0005-0000-0000-00005C180000}"/>
    <cellStyle name="Porcentual 10 4 2 2" xfId="3413" xr:uid="{00000000-0005-0000-0000-00005D180000}"/>
    <cellStyle name="Porcentual 10 4 2 2 2" xfId="3414" xr:uid="{00000000-0005-0000-0000-00005E180000}"/>
    <cellStyle name="Porcentual 10 4 2 2 3" xfId="6479" xr:uid="{00000000-0005-0000-0000-00005F180000}"/>
    <cellStyle name="Porcentual 10 4 2 3" xfId="3415" xr:uid="{00000000-0005-0000-0000-000060180000}"/>
    <cellStyle name="Porcentual 10 4 2 4" xfId="6478" xr:uid="{00000000-0005-0000-0000-000061180000}"/>
    <cellStyle name="Porcentual 10 4 3" xfId="3416" xr:uid="{00000000-0005-0000-0000-000062180000}"/>
    <cellStyle name="Porcentual 10 4 3 2" xfId="3417" xr:uid="{00000000-0005-0000-0000-000063180000}"/>
    <cellStyle name="Porcentual 10 4 3 3" xfId="6480" xr:uid="{00000000-0005-0000-0000-000064180000}"/>
    <cellStyle name="Porcentual 10 4 4" xfId="3418" xr:uid="{00000000-0005-0000-0000-000065180000}"/>
    <cellStyle name="Porcentual 10 4 5" xfId="6477" xr:uid="{00000000-0005-0000-0000-000066180000}"/>
    <cellStyle name="Porcentual 10 5" xfId="3419" xr:uid="{00000000-0005-0000-0000-000067180000}"/>
    <cellStyle name="Porcentual 10 5 2" xfId="3420" xr:uid="{00000000-0005-0000-0000-000068180000}"/>
    <cellStyle name="Porcentual 10 5 2 2" xfId="3421" xr:uid="{00000000-0005-0000-0000-000069180000}"/>
    <cellStyle name="Porcentual 10 5 2 2 2" xfId="3422" xr:uid="{00000000-0005-0000-0000-00006A180000}"/>
    <cellStyle name="Porcentual 10 5 2 2 3" xfId="6483" xr:uid="{00000000-0005-0000-0000-00006B180000}"/>
    <cellStyle name="Porcentual 10 5 2 3" xfId="3423" xr:uid="{00000000-0005-0000-0000-00006C180000}"/>
    <cellStyle name="Porcentual 10 5 2 4" xfId="6482" xr:uid="{00000000-0005-0000-0000-00006D180000}"/>
    <cellStyle name="Porcentual 10 5 3" xfId="3424" xr:uid="{00000000-0005-0000-0000-00006E180000}"/>
    <cellStyle name="Porcentual 10 5 3 2" xfId="3425" xr:uid="{00000000-0005-0000-0000-00006F180000}"/>
    <cellStyle name="Porcentual 10 5 3 3" xfId="6484" xr:uid="{00000000-0005-0000-0000-000070180000}"/>
    <cellStyle name="Porcentual 10 5 4" xfId="3426" xr:uid="{00000000-0005-0000-0000-000071180000}"/>
    <cellStyle name="Porcentual 10 5 5" xfId="6481" xr:uid="{00000000-0005-0000-0000-000072180000}"/>
    <cellStyle name="Porcentual 10 6" xfId="3427" xr:uid="{00000000-0005-0000-0000-000073180000}"/>
    <cellStyle name="Porcentual 10 6 2" xfId="3428" xr:uid="{00000000-0005-0000-0000-000074180000}"/>
    <cellStyle name="Porcentual 10 6 2 2" xfId="3429" xr:uid="{00000000-0005-0000-0000-000075180000}"/>
    <cellStyle name="Porcentual 10 6 2 2 2" xfId="3430" xr:uid="{00000000-0005-0000-0000-000076180000}"/>
    <cellStyle name="Porcentual 10 6 2 2 3" xfId="6487" xr:uid="{00000000-0005-0000-0000-000077180000}"/>
    <cellStyle name="Porcentual 10 6 2 3" xfId="3431" xr:uid="{00000000-0005-0000-0000-000078180000}"/>
    <cellStyle name="Porcentual 10 6 2 4" xfId="6486" xr:uid="{00000000-0005-0000-0000-000079180000}"/>
    <cellStyle name="Porcentual 10 6 3" xfId="3432" xr:uid="{00000000-0005-0000-0000-00007A180000}"/>
    <cellStyle name="Porcentual 10 6 3 2" xfId="3433" xr:uid="{00000000-0005-0000-0000-00007B180000}"/>
    <cellStyle name="Porcentual 10 6 3 3" xfId="6488" xr:uid="{00000000-0005-0000-0000-00007C180000}"/>
    <cellStyle name="Porcentual 10 6 4" xfId="3434" xr:uid="{00000000-0005-0000-0000-00007D180000}"/>
    <cellStyle name="Porcentual 10 6 5" xfId="6485" xr:uid="{00000000-0005-0000-0000-00007E180000}"/>
    <cellStyle name="Porcentual 10 7" xfId="3435" xr:uid="{00000000-0005-0000-0000-00007F180000}"/>
    <cellStyle name="Porcentual 10 7 2" xfId="3436" xr:uid="{00000000-0005-0000-0000-000080180000}"/>
    <cellStyle name="Porcentual 10 7 2 2" xfId="3437" xr:uid="{00000000-0005-0000-0000-000081180000}"/>
    <cellStyle name="Porcentual 10 7 2 2 2" xfId="3438" xr:uid="{00000000-0005-0000-0000-000082180000}"/>
    <cellStyle name="Porcentual 10 7 2 2 3" xfId="6491" xr:uid="{00000000-0005-0000-0000-000083180000}"/>
    <cellStyle name="Porcentual 10 7 2 3" xfId="3439" xr:uid="{00000000-0005-0000-0000-000084180000}"/>
    <cellStyle name="Porcentual 10 7 2 4" xfId="6490" xr:uid="{00000000-0005-0000-0000-000085180000}"/>
    <cellStyle name="Porcentual 10 7 3" xfId="3440" xr:uid="{00000000-0005-0000-0000-000086180000}"/>
    <cellStyle name="Porcentual 10 7 3 2" xfId="3441" xr:uid="{00000000-0005-0000-0000-000087180000}"/>
    <cellStyle name="Porcentual 10 7 3 3" xfId="6492" xr:uid="{00000000-0005-0000-0000-000088180000}"/>
    <cellStyle name="Porcentual 10 7 4" xfId="3442" xr:uid="{00000000-0005-0000-0000-000089180000}"/>
    <cellStyle name="Porcentual 10 7 5" xfId="6489" xr:uid="{00000000-0005-0000-0000-00008A180000}"/>
    <cellStyle name="Porcentual 10 8" xfId="3443" xr:uid="{00000000-0005-0000-0000-00008B180000}"/>
    <cellStyle name="Porcentual 10 8 2" xfId="3444" xr:uid="{00000000-0005-0000-0000-00008C180000}"/>
    <cellStyle name="Porcentual 10 8 2 2" xfId="3445" xr:uid="{00000000-0005-0000-0000-00008D180000}"/>
    <cellStyle name="Porcentual 10 8 2 3" xfId="6494" xr:uid="{00000000-0005-0000-0000-00008E180000}"/>
    <cellStyle name="Porcentual 10 8 3" xfId="3446" xr:uid="{00000000-0005-0000-0000-00008F180000}"/>
    <cellStyle name="Porcentual 10 8 4" xfId="6493" xr:uid="{00000000-0005-0000-0000-000090180000}"/>
    <cellStyle name="Porcentual 10 9" xfId="3447" xr:uid="{00000000-0005-0000-0000-000091180000}"/>
    <cellStyle name="Porcentual 10 9 2" xfId="3448" xr:uid="{00000000-0005-0000-0000-000092180000}"/>
    <cellStyle name="Porcentual 10 9 3" xfId="6495" xr:uid="{00000000-0005-0000-0000-000093180000}"/>
    <cellStyle name="Porcentual 11" xfId="418" xr:uid="{00000000-0005-0000-0000-000094180000}"/>
    <cellStyle name="Porcentual 11 2" xfId="559" xr:uid="{00000000-0005-0000-0000-000095180000}"/>
    <cellStyle name="Porcentual 2" xfId="63" xr:uid="{00000000-0005-0000-0000-000096180000}"/>
    <cellStyle name="Porcentual 2 2" xfId="401" xr:uid="{00000000-0005-0000-0000-000097180000}"/>
    <cellStyle name="Porcentual 3" xfId="73" xr:uid="{00000000-0005-0000-0000-000098180000}"/>
    <cellStyle name="Porcentual 3 2" xfId="205" xr:uid="{00000000-0005-0000-0000-000099180000}"/>
    <cellStyle name="Porcentual 3 2 10" xfId="3449" xr:uid="{00000000-0005-0000-0000-00009A180000}"/>
    <cellStyle name="Porcentual 3 2 11" xfId="3966" xr:uid="{00000000-0005-0000-0000-00009B180000}"/>
    <cellStyle name="Porcentual 3 2 12" xfId="4294" xr:uid="{00000000-0005-0000-0000-00009C180000}"/>
    <cellStyle name="Porcentual 3 2 2" xfId="287" xr:uid="{00000000-0005-0000-0000-00009D180000}"/>
    <cellStyle name="Porcentual 3 2 2 2" xfId="338" xr:uid="{00000000-0005-0000-0000-00009E180000}"/>
    <cellStyle name="Porcentual 3 2 2 2 2" xfId="745" xr:uid="{00000000-0005-0000-0000-00009F180000}"/>
    <cellStyle name="Porcentual 3 2 2 2 2 2" xfId="4603" xr:uid="{00000000-0005-0000-0000-0000A0180000}"/>
    <cellStyle name="Porcentual 3 2 2 2 3" xfId="4384" xr:uid="{00000000-0005-0000-0000-0000A1180000}"/>
    <cellStyle name="Porcentual 3 2 2 3" xfId="694" xr:uid="{00000000-0005-0000-0000-0000A2180000}"/>
    <cellStyle name="Porcentual 3 2 2 3 2" xfId="4552" xr:uid="{00000000-0005-0000-0000-0000A3180000}"/>
    <cellStyle name="Porcentual 3 2 2 4" xfId="4126" xr:uid="{00000000-0005-0000-0000-0000A4180000}"/>
    <cellStyle name="Porcentual 3 2 2 5" xfId="4333" xr:uid="{00000000-0005-0000-0000-0000A5180000}"/>
    <cellStyle name="Porcentual 3 2 3" xfId="337" xr:uid="{00000000-0005-0000-0000-0000A6180000}"/>
    <cellStyle name="Porcentual 3 2 3 2" xfId="744" xr:uid="{00000000-0005-0000-0000-0000A7180000}"/>
    <cellStyle name="Porcentual 3 2 3 2 2" xfId="3450" xr:uid="{00000000-0005-0000-0000-0000A8180000}"/>
    <cellStyle name="Porcentual 3 2 3 2 2 2" xfId="3451" xr:uid="{00000000-0005-0000-0000-0000A9180000}"/>
    <cellStyle name="Porcentual 3 2 3 2 2 3" xfId="6496" xr:uid="{00000000-0005-0000-0000-0000AA180000}"/>
    <cellStyle name="Porcentual 3 2 3 2 3" xfId="3452" xr:uid="{00000000-0005-0000-0000-0000AB180000}"/>
    <cellStyle name="Porcentual 3 2 3 2 4" xfId="4602" xr:uid="{00000000-0005-0000-0000-0000AC180000}"/>
    <cellStyle name="Porcentual 3 2 3 3" xfId="3453" xr:uid="{00000000-0005-0000-0000-0000AD180000}"/>
    <cellStyle name="Porcentual 3 2 3 3 2" xfId="3454" xr:uid="{00000000-0005-0000-0000-0000AE180000}"/>
    <cellStyle name="Porcentual 3 2 3 3 3" xfId="6497" xr:uid="{00000000-0005-0000-0000-0000AF180000}"/>
    <cellStyle name="Porcentual 3 2 3 4" xfId="3455" xr:uid="{00000000-0005-0000-0000-0000B0180000}"/>
    <cellStyle name="Porcentual 3 2 3 5" xfId="4383" xr:uid="{00000000-0005-0000-0000-0000B1180000}"/>
    <cellStyle name="Porcentual 3 2 4" xfId="386" xr:uid="{00000000-0005-0000-0000-0000B2180000}"/>
    <cellStyle name="Porcentual 3 2 4 2" xfId="771" xr:uid="{00000000-0005-0000-0000-0000B3180000}"/>
    <cellStyle name="Porcentual 3 2 4 2 2" xfId="3456" xr:uid="{00000000-0005-0000-0000-0000B4180000}"/>
    <cellStyle name="Porcentual 3 2 4 2 2 2" xfId="3457" xr:uid="{00000000-0005-0000-0000-0000B5180000}"/>
    <cellStyle name="Porcentual 3 2 4 2 2 3" xfId="6498" xr:uid="{00000000-0005-0000-0000-0000B6180000}"/>
    <cellStyle name="Porcentual 3 2 4 2 3" xfId="3458" xr:uid="{00000000-0005-0000-0000-0000B7180000}"/>
    <cellStyle name="Porcentual 3 2 4 2 4" xfId="4629" xr:uid="{00000000-0005-0000-0000-0000B8180000}"/>
    <cellStyle name="Porcentual 3 2 4 3" xfId="3459" xr:uid="{00000000-0005-0000-0000-0000B9180000}"/>
    <cellStyle name="Porcentual 3 2 4 3 2" xfId="3460" xr:uid="{00000000-0005-0000-0000-0000BA180000}"/>
    <cellStyle name="Porcentual 3 2 4 3 3" xfId="6499" xr:uid="{00000000-0005-0000-0000-0000BB180000}"/>
    <cellStyle name="Porcentual 3 2 4 4" xfId="3461" xr:uid="{00000000-0005-0000-0000-0000BC180000}"/>
    <cellStyle name="Porcentual 3 2 4 5" xfId="4419" xr:uid="{00000000-0005-0000-0000-0000BD180000}"/>
    <cellStyle name="Porcentual 3 2 5" xfId="664" xr:uid="{00000000-0005-0000-0000-0000BE180000}"/>
    <cellStyle name="Porcentual 3 2 5 2" xfId="3462" xr:uid="{00000000-0005-0000-0000-0000BF180000}"/>
    <cellStyle name="Porcentual 3 2 5 2 2" xfId="3463" xr:uid="{00000000-0005-0000-0000-0000C0180000}"/>
    <cellStyle name="Porcentual 3 2 5 2 2 2" xfId="3464" xr:uid="{00000000-0005-0000-0000-0000C1180000}"/>
    <cellStyle name="Porcentual 3 2 5 2 2 3" xfId="6501" xr:uid="{00000000-0005-0000-0000-0000C2180000}"/>
    <cellStyle name="Porcentual 3 2 5 2 3" xfId="3465" xr:uid="{00000000-0005-0000-0000-0000C3180000}"/>
    <cellStyle name="Porcentual 3 2 5 2 4" xfId="6500" xr:uid="{00000000-0005-0000-0000-0000C4180000}"/>
    <cellStyle name="Porcentual 3 2 5 3" xfId="3466" xr:uid="{00000000-0005-0000-0000-0000C5180000}"/>
    <cellStyle name="Porcentual 3 2 5 3 2" xfId="3467" xr:uid="{00000000-0005-0000-0000-0000C6180000}"/>
    <cellStyle name="Porcentual 3 2 5 3 3" xfId="6502" xr:uid="{00000000-0005-0000-0000-0000C7180000}"/>
    <cellStyle name="Porcentual 3 2 5 4" xfId="3468" xr:uid="{00000000-0005-0000-0000-0000C8180000}"/>
    <cellStyle name="Porcentual 3 2 5 5" xfId="4522" xr:uid="{00000000-0005-0000-0000-0000C9180000}"/>
    <cellStyle name="Porcentual 3 2 6" xfId="3469" xr:uid="{00000000-0005-0000-0000-0000CA180000}"/>
    <cellStyle name="Porcentual 3 2 6 2" xfId="3470" xr:uid="{00000000-0005-0000-0000-0000CB180000}"/>
    <cellStyle name="Porcentual 3 2 6 2 2" xfId="3471" xr:uid="{00000000-0005-0000-0000-0000CC180000}"/>
    <cellStyle name="Porcentual 3 2 6 2 2 2" xfId="3472" xr:uid="{00000000-0005-0000-0000-0000CD180000}"/>
    <cellStyle name="Porcentual 3 2 6 2 2 3" xfId="6505" xr:uid="{00000000-0005-0000-0000-0000CE180000}"/>
    <cellStyle name="Porcentual 3 2 6 2 3" xfId="3473" xr:uid="{00000000-0005-0000-0000-0000CF180000}"/>
    <cellStyle name="Porcentual 3 2 6 2 4" xfId="6504" xr:uid="{00000000-0005-0000-0000-0000D0180000}"/>
    <cellStyle name="Porcentual 3 2 6 3" xfId="3474" xr:uid="{00000000-0005-0000-0000-0000D1180000}"/>
    <cellStyle name="Porcentual 3 2 6 3 2" xfId="3475" xr:uid="{00000000-0005-0000-0000-0000D2180000}"/>
    <cellStyle name="Porcentual 3 2 6 3 3" xfId="6506" xr:uid="{00000000-0005-0000-0000-0000D3180000}"/>
    <cellStyle name="Porcentual 3 2 6 4" xfId="3476" xr:uid="{00000000-0005-0000-0000-0000D4180000}"/>
    <cellStyle name="Porcentual 3 2 6 5" xfId="6503" xr:uid="{00000000-0005-0000-0000-0000D5180000}"/>
    <cellStyle name="Porcentual 3 2 7" xfId="3477" xr:uid="{00000000-0005-0000-0000-0000D6180000}"/>
    <cellStyle name="Porcentual 3 2 7 2" xfId="3478" xr:uid="{00000000-0005-0000-0000-0000D7180000}"/>
    <cellStyle name="Porcentual 3 2 7 2 2" xfId="3479" xr:uid="{00000000-0005-0000-0000-0000D8180000}"/>
    <cellStyle name="Porcentual 3 2 7 2 2 2" xfId="3480" xr:uid="{00000000-0005-0000-0000-0000D9180000}"/>
    <cellStyle name="Porcentual 3 2 7 2 2 3" xfId="6509" xr:uid="{00000000-0005-0000-0000-0000DA180000}"/>
    <cellStyle name="Porcentual 3 2 7 2 3" xfId="3481" xr:uid="{00000000-0005-0000-0000-0000DB180000}"/>
    <cellStyle name="Porcentual 3 2 7 2 4" xfId="6508" xr:uid="{00000000-0005-0000-0000-0000DC180000}"/>
    <cellStyle name="Porcentual 3 2 7 3" xfId="3482" xr:uid="{00000000-0005-0000-0000-0000DD180000}"/>
    <cellStyle name="Porcentual 3 2 7 3 2" xfId="3483" xr:uid="{00000000-0005-0000-0000-0000DE180000}"/>
    <cellStyle name="Porcentual 3 2 7 3 3" xfId="6510" xr:uid="{00000000-0005-0000-0000-0000DF180000}"/>
    <cellStyle name="Porcentual 3 2 7 4" xfId="3484" xr:uid="{00000000-0005-0000-0000-0000E0180000}"/>
    <cellStyle name="Porcentual 3 2 7 5" xfId="6507" xr:uid="{00000000-0005-0000-0000-0000E1180000}"/>
    <cellStyle name="Porcentual 3 2 8" xfId="3485" xr:uid="{00000000-0005-0000-0000-0000E2180000}"/>
    <cellStyle name="Porcentual 3 2 8 2" xfId="3486" xr:uid="{00000000-0005-0000-0000-0000E3180000}"/>
    <cellStyle name="Porcentual 3 2 8 2 2" xfId="3487" xr:uid="{00000000-0005-0000-0000-0000E4180000}"/>
    <cellStyle name="Porcentual 3 2 8 2 3" xfId="6512" xr:uid="{00000000-0005-0000-0000-0000E5180000}"/>
    <cellStyle name="Porcentual 3 2 8 3" xfId="3488" xr:uid="{00000000-0005-0000-0000-0000E6180000}"/>
    <cellStyle name="Porcentual 3 2 8 4" xfId="6511" xr:uid="{00000000-0005-0000-0000-0000E7180000}"/>
    <cellStyle name="Porcentual 3 2 9" xfId="3489" xr:uid="{00000000-0005-0000-0000-0000E8180000}"/>
    <cellStyle name="Porcentual 3 2 9 2" xfId="3490" xr:uid="{00000000-0005-0000-0000-0000E9180000}"/>
    <cellStyle name="Porcentual 3 2 9 3" xfId="6513" xr:uid="{00000000-0005-0000-0000-0000EA180000}"/>
    <cellStyle name="Porcentual 3 3" xfId="277" xr:uid="{00000000-0005-0000-0000-0000EB180000}"/>
    <cellStyle name="Porcentual 3 3 2" xfId="339" xr:uid="{00000000-0005-0000-0000-0000EC180000}"/>
    <cellStyle name="Porcentual 3 3 2 2" xfId="746" xr:uid="{00000000-0005-0000-0000-0000ED180000}"/>
    <cellStyle name="Porcentual 3 3 2 2 2" xfId="4604" xr:uid="{00000000-0005-0000-0000-0000EE180000}"/>
    <cellStyle name="Porcentual 3 3 2 3" xfId="4385" xr:uid="{00000000-0005-0000-0000-0000EF180000}"/>
    <cellStyle name="Porcentual 3 3 3" xfId="402" xr:uid="{00000000-0005-0000-0000-0000F0180000}"/>
    <cellStyle name="Porcentual 3 3 4" xfId="684" xr:uid="{00000000-0005-0000-0000-0000F1180000}"/>
    <cellStyle name="Porcentual 3 3 4 2" xfId="4542" xr:uid="{00000000-0005-0000-0000-0000F2180000}"/>
    <cellStyle name="Porcentual 3 3 5" xfId="4323" xr:uid="{00000000-0005-0000-0000-0000F3180000}"/>
    <cellStyle name="Porcentual 3 4" xfId="336" xr:uid="{00000000-0005-0000-0000-0000F4180000}"/>
    <cellStyle name="Porcentual 3 4 2" xfId="743" xr:uid="{00000000-0005-0000-0000-0000F5180000}"/>
    <cellStyle name="Porcentual 3 4 2 2" xfId="4601" xr:uid="{00000000-0005-0000-0000-0000F6180000}"/>
    <cellStyle name="Porcentual 3 4 3" xfId="4382" xr:uid="{00000000-0005-0000-0000-0000F7180000}"/>
    <cellStyle name="Porcentual 3 5" xfId="385" xr:uid="{00000000-0005-0000-0000-0000F8180000}"/>
    <cellStyle name="Porcentual 3 6" xfId="654" xr:uid="{00000000-0005-0000-0000-0000F9180000}"/>
    <cellStyle name="Porcentual 3 6 2" xfId="4512" xr:uid="{00000000-0005-0000-0000-0000FA180000}"/>
    <cellStyle name="Porcentual 3 7" xfId="4261" xr:uid="{00000000-0005-0000-0000-0000FB180000}"/>
    <cellStyle name="Porcentual 4" xfId="206" xr:uid="{00000000-0005-0000-0000-0000FC180000}"/>
    <cellStyle name="Porcentual 4 2" xfId="207" xr:uid="{00000000-0005-0000-0000-0000FD180000}"/>
    <cellStyle name="Porcentual 4 2 2" xfId="3491" xr:uid="{00000000-0005-0000-0000-0000FE180000}"/>
    <cellStyle name="Porcentual 4 2 2 2" xfId="3492" xr:uid="{00000000-0005-0000-0000-0000FF180000}"/>
    <cellStyle name="Porcentual 4 2 3" xfId="3493" xr:uid="{00000000-0005-0000-0000-000000190000}"/>
    <cellStyle name="Porcentual 4 3" xfId="3494" xr:uid="{00000000-0005-0000-0000-000001190000}"/>
    <cellStyle name="Porcentual 4 3 2" xfId="3495" xr:uid="{00000000-0005-0000-0000-000002190000}"/>
    <cellStyle name="Porcentual 4 4" xfId="3496" xr:uid="{00000000-0005-0000-0000-000003190000}"/>
    <cellStyle name="Porcentual 5" xfId="218" xr:uid="{00000000-0005-0000-0000-000004190000}"/>
    <cellStyle name="Porcentual 5 10" xfId="3497" xr:uid="{00000000-0005-0000-0000-000005190000}"/>
    <cellStyle name="Porcentual 5 11" xfId="3968" xr:uid="{00000000-0005-0000-0000-000006190000}"/>
    <cellStyle name="Porcentual 5 12" xfId="4297" xr:uid="{00000000-0005-0000-0000-000007190000}"/>
    <cellStyle name="Porcentual 5 2" xfId="290" xr:uid="{00000000-0005-0000-0000-000008190000}"/>
    <cellStyle name="Porcentual 5 2 2" xfId="341" xr:uid="{00000000-0005-0000-0000-000009190000}"/>
    <cellStyle name="Porcentual 5 2 2 2" xfId="748" xr:uid="{00000000-0005-0000-0000-00000A190000}"/>
    <cellStyle name="Porcentual 5 2 2 2 2" xfId="4606" xr:uid="{00000000-0005-0000-0000-00000B190000}"/>
    <cellStyle name="Porcentual 5 2 2 3" xfId="4387" xr:uid="{00000000-0005-0000-0000-00000C190000}"/>
    <cellStyle name="Porcentual 5 2 3" xfId="697" xr:uid="{00000000-0005-0000-0000-00000D190000}"/>
    <cellStyle name="Porcentual 5 2 3 2" xfId="4555" xr:uid="{00000000-0005-0000-0000-00000E190000}"/>
    <cellStyle name="Porcentual 5 2 4" xfId="4127" xr:uid="{00000000-0005-0000-0000-00000F190000}"/>
    <cellStyle name="Porcentual 5 2 5" xfId="4336" xr:uid="{00000000-0005-0000-0000-000010190000}"/>
    <cellStyle name="Porcentual 5 3" xfId="340" xr:uid="{00000000-0005-0000-0000-000011190000}"/>
    <cellStyle name="Porcentual 5 3 2" xfId="747" xr:uid="{00000000-0005-0000-0000-000012190000}"/>
    <cellStyle name="Porcentual 5 3 2 2" xfId="3498" xr:uid="{00000000-0005-0000-0000-000013190000}"/>
    <cellStyle name="Porcentual 5 3 2 2 2" xfId="3499" xr:uid="{00000000-0005-0000-0000-000014190000}"/>
    <cellStyle name="Porcentual 5 3 2 2 3" xfId="6514" xr:uid="{00000000-0005-0000-0000-000015190000}"/>
    <cellStyle name="Porcentual 5 3 2 3" xfId="3500" xr:uid="{00000000-0005-0000-0000-000016190000}"/>
    <cellStyle name="Porcentual 5 3 2 4" xfId="4605" xr:uid="{00000000-0005-0000-0000-000017190000}"/>
    <cellStyle name="Porcentual 5 3 3" xfId="3501" xr:uid="{00000000-0005-0000-0000-000018190000}"/>
    <cellStyle name="Porcentual 5 3 3 2" xfId="3502" xr:uid="{00000000-0005-0000-0000-000019190000}"/>
    <cellStyle name="Porcentual 5 3 3 3" xfId="6515" xr:uid="{00000000-0005-0000-0000-00001A190000}"/>
    <cellStyle name="Porcentual 5 3 4" xfId="3503" xr:uid="{00000000-0005-0000-0000-00001B190000}"/>
    <cellStyle name="Porcentual 5 3 5" xfId="4386" xr:uid="{00000000-0005-0000-0000-00001C190000}"/>
    <cellStyle name="Porcentual 5 4" xfId="387" xr:uid="{00000000-0005-0000-0000-00001D190000}"/>
    <cellStyle name="Porcentual 5 4 2" xfId="772" xr:uid="{00000000-0005-0000-0000-00001E190000}"/>
    <cellStyle name="Porcentual 5 4 2 2" xfId="3504" xr:uid="{00000000-0005-0000-0000-00001F190000}"/>
    <cellStyle name="Porcentual 5 4 2 2 2" xfId="3505" xr:uid="{00000000-0005-0000-0000-000020190000}"/>
    <cellStyle name="Porcentual 5 4 2 2 3" xfId="6516" xr:uid="{00000000-0005-0000-0000-000021190000}"/>
    <cellStyle name="Porcentual 5 4 2 3" xfId="3506" xr:uid="{00000000-0005-0000-0000-000022190000}"/>
    <cellStyle name="Porcentual 5 4 2 4" xfId="4630" xr:uid="{00000000-0005-0000-0000-000023190000}"/>
    <cellStyle name="Porcentual 5 4 3" xfId="3507" xr:uid="{00000000-0005-0000-0000-000024190000}"/>
    <cellStyle name="Porcentual 5 4 3 2" xfId="3508" xr:uid="{00000000-0005-0000-0000-000025190000}"/>
    <cellStyle name="Porcentual 5 4 3 3" xfId="6517" xr:uid="{00000000-0005-0000-0000-000026190000}"/>
    <cellStyle name="Porcentual 5 4 4" xfId="3509" xr:uid="{00000000-0005-0000-0000-000027190000}"/>
    <cellStyle name="Porcentual 5 4 5" xfId="4420" xr:uid="{00000000-0005-0000-0000-000028190000}"/>
    <cellStyle name="Porcentual 5 5" xfId="667" xr:uid="{00000000-0005-0000-0000-000029190000}"/>
    <cellStyle name="Porcentual 5 5 2" xfId="3510" xr:uid="{00000000-0005-0000-0000-00002A190000}"/>
    <cellStyle name="Porcentual 5 5 2 2" xfId="3511" xr:uid="{00000000-0005-0000-0000-00002B190000}"/>
    <cellStyle name="Porcentual 5 5 2 2 2" xfId="3512" xr:uid="{00000000-0005-0000-0000-00002C190000}"/>
    <cellStyle name="Porcentual 5 5 2 2 3" xfId="6519" xr:uid="{00000000-0005-0000-0000-00002D190000}"/>
    <cellStyle name="Porcentual 5 5 2 3" xfId="3513" xr:uid="{00000000-0005-0000-0000-00002E190000}"/>
    <cellStyle name="Porcentual 5 5 2 4" xfId="6518" xr:uid="{00000000-0005-0000-0000-00002F190000}"/>
    <cellStyle name="Porcentual 5 5 3" xfId="3514" xr:uid="{00000000-0005-0000-0000-000030190000}"/>
    <cellStyle name="Porcentual 5 5 3 2" xfId="3515" xr:uid="{00000000-0005-0000-0000-000031190000}"/>
    <cellStyle name="Porcentual 5 5 3 3" xfId="6520" xr:uid="{00000000-0005-0000-0000-000032190000}"/>
    <cellStyle name="Porcentual 5 5 4" xfId="3516" xr:uid="{00000000-0005-0000-0000-000033190000}"/>
    <cellStyle name="Porcentual 5 5 5" xfId="4525" xr:uid="{00000000-0005-0000-0000-000034190000}"/>
    <cellStyle name="Porcentual 5 6" xfId="3517" xr:uid="{00000000-0005-0000-0000-000035190000}"/>
    <cellStyle name="Porcentual 5 6 2" xfId="3518" xr:uid="{00000000-0005-0000-0000-000036190000}"/>
    <cellStyle name="Porcentual 5 6 2 2" xfId="3519" xr:uid="{00000000-0005-0000-0000-000037190000}"/>
    <cellStyle name="Porcentual 5 6 2 2 2" xfId="3520" xr:uid="{00000000-0005-0000-0000-000038190000}"/>
    <cellStyle name="Porcentual 5 6 2 2 3" xfId="6523" xr:uid="{00000000-0005-0000-0000-000039190000}"/>
    <cellStyle name="Porcentual 5 6 2 3" xfId="3521" xr:uid="{00000000-0005-0000-0000-00003A190000}"/>
    <cellStyle name="Porcentual 5 6 2 4" xfId="6522" xr:uid="{00000000-0005-0000-0000-00003B190000}"/>
    <cellStyle name="Porcentual 5 6 3" xfId="3522" xr:uid="{00000000-0005-0000-0000-00003C190000}"/>
    <cellStyle name="Porcentual 5 6 3 2" xfId="3523" xr:uid="{00000000-0005-0000-0000-00003D190000}"/>
    <cellStyle name="Porcentual 5 6 3 3" xfId="6524" xr:uid="{00000000-0005-0000-0000-00003E190000}"/>
    <cellStyle name="Porcentual 5 6 4" xfId="3524" xr:uid="{00000000-0005-0000-0000-00003F190000}"/>
    <cellStyle name="Porcentual 5 6 5" xfId="6521" xr:uid="{00000000-0005-0000-0000-000040190000}"/>
    <cellStyle name="Porcentual 5 7" xfId="3525" xr:uid="{00000000-0005-0000-0000-000041190000}"/>
    <cellStyle name="Porcentual 5 7 2" xfId="3526" xr:uid="{00000000-0005-0000-0000-000042190000}"/>
    <cellStyle name="Porcentual 5 7 2 2" xfId="3527" xr:uid="{00000000-0005-0000-0000-000043190000}"/>
    <cellStyle name="Porcentual 5 7 2 2 2" xfId="3528" xr:uid="{00000000-0005-0000-0000-000044190000}"/>
    <cellStyle name="Porcentual 5 7 2 2 3" xfId="6527" xr:uid="{00000000-0005-0000-0000-000045190000}"/>
    <cellStyle name="Porcentual 5 7 2 3" xfId="3529" xr:uid="{00000000-0005-0000-0000-000046190000}"/>
    <cellStyle name="Porcentual 5 7 2 4" xfId="6526" xr:uid="{00000000-0005-0000-0000-000047190000}"/>
    <cellStyle name="Porcentual 5 7 3" xfId="3530" xr:uid="{00000000-0005-0000-0000-000048190000}"/>
    <cellStyle name="Porcentual 5 7 3 2" xfId="3531" xr:uid="{00000000-0005-0000-0000-000049190000}"/>
    <cellStyle name="Porcentual 5 7 3 3" xfId="6528" xr:uid="{00000000-0005-0000-0000-00004A190000}"/>
    <cellStyle name="Porcentual 5 7 4" xfId="3532" xr:uid="{00000000-0005-0000-0000-00004B190000}"/>
    <cellStyle name="Porcentual 5 7 5" xfId="6525" xr:uid="{00000000-0005-0000-0000-00004C190000}"/>
    <cellStyle name="Porcentual 5 8" xfId="3533" xr:uid="{00000000-0005-0000-0000-00004D190000}"/>
    <cellStyle name="Porcentual 5 8 2" xfId="3534" xr:uid="{00000000-0005-0000-0000-00004E190000}"/>
    <cellStyle name="Porcentual 5 8 2 2" xfId="3535" xr:uid="{00000000-0005-0000-0000-00004F190000}"/>
    <cellStyle name="Porcentual 5 8 2 3" xfId="6530" xr:uid="{00000000-0005-0000-0000-000050190000}"/>
    <cellStyle name="Porcentual 5 8 3" xfId="3536" xr:uid="{00000000-0005-0000-0000-000051190000}"/>
    <cellStyle name="Porcentual 5 8 4" xfId="6529" xr:uid="{00000000-0005-0000-0000-000052190000}"/>
    <cellStyle name="Porcentual 5 9" xfId="3537" xr:uid="{00000000-0005-0000-0000-000053190000}"/>
    <cellStyle name="Porcentual 5 9 2" xfId="3538" xr:uid="{00000000-0005-0000-0000-000054190000}"/>
    <cellStyle name="Porcentual 5 9 3" xfId="6531" xr:uid="{00000000-0005-0000-0000-000055190000}"/>
    <cellStyle name="Porcentual 6" xfId="261" xr:uid="{00000000-0005-0000-0000-000056190000}"/>
    <cellStyle name="Porcentual 6 2" xfId="388" xr:uid="{00000000-0005-0000-0000-000057190000}"/>
    <cellStyle name="Porcentual 7" xfId="224" xr:uid="{00000000-0005-0000-0000-000058190000}"/>
    <cellStyle name="Porcentual 7 2" xfId="342" xr:uid="{00000000-0005-0000-0000-000059190000}"/>
    <cellStyle name="Porcentual 7 2 2" xfId="749" xr:uid="{00000000-0005-0000-0000-00005A190000}"/>
    <cellStyle name="Porcentual 7 2 2 2" xfId="4607" xr:uid="{00000000-0005-0000-0000-00005B190000}"/>
    <cellStyle name="Porcentual 7 2 3" xfId="4388" xr:uid="{00000000-0005-0000-0000-00005C190000}"/>
    <cellStyle name="Porcentual 7 3" xfId="389" xr:uid="{00000000-0005-0000-0000-00005D190000}"/>
    <cellStyle name="Porcentual 7 4" xfId="672" xr:uid="{00000000-0005-0000-0000-00005E190000}"/>
    <cellStyle name="Porcentual 7 4 2" xfId="4530" xr:uid="{00000000-0005-0000-0000-00005F190000}"/>
    <cellStyle name="Porcentual 7 5" xfId="4302" xr:uid="{00000000-0005-0000-0000-000060190000}"/>
    <cellStyle name="Porcentual 8" xfId="390" xr:uid="{00000000-0005-0000-0000-000061190000}"/>
    <cellStyle name="Porcentual 8 2" xfId="419" xr:uid="{00000000-0005-0000-0000-000062190000}"/>
    <cellStyle name="Porcentual 9" xfId="404" xr:uid="{00000000-0005-0000-0000-000063190000}"/>
    <cellStyle name="Porcentual 9 2" xfId="420" xr:uid="{00000000-0005-0000-0000-000064190000}"/>
    <cellStyle name="Salida" xfId="51" builtinId="21" customBuiltin="1"/>
    <cellStyle name="Salida 2" xfId="208" xr:uid="{00000000-0005-0000-0000-000066190000}"/>
    <cellStyle name="Salida 2 10" xfId="4201" xr:uid="{00000000-0005-0000-0000-000067190000}"/>
    <cellStyle name="Salida 2 11" xfId="4288" xr:uid="{00000000-0005-0000-0000-000068190000}"/>
    <cellStyle name="Salida 2 2" xfId="421" xr:uid="{00000000-0005-0000-0000-000069190000}"/>
    <cellStyle name="Salida 2 2 2" xfId="437" xr:uid="{00000000-0005-0000-0000-00006A190000}"/>
    <cellStyle name="Salida 2 2 2 10" xfId="3539" xr:uid="{00000000-0005-0000-0000-00006B190000}"/>
    <cellStyle name="Salida 2 2 2 10 2" xfId="6949" xr:uid="{00000000-0005-0000-0000-00006C190000}"/>
    <cellStyle name="Salida 2 2 2 11" xfId="3540" xr:uid="{00000000-0005-0000-0000-00006D190000}"/>
    <cellStyle name="Salida 2 2 2 11 2" xfId="6950" xr:uid="{00000000-0005-0000-0000-00006E190000}"/>
    <cellStyle name="Salida 2 2 2 12" xfId="4128" xr:uid="{00000000-0005-0000-0000-00006F190000}"/>
    <cellStyle name="Salida 2 2 2 13" xfId="5059" xr:uid="{00000000-0005-0000-0000-000070190000}"/>
    <cellStyle name="Salida 2 2 2 2" xfId="560" xr:uid="{00000000-0005-0000-0000-000071190000}"/>
    <cellStyle name="Salida 2 2 2 2 2" xfId="3541" xr:uid="{00000000-0005-0000-0000-000072190000}"/>
    <cellStyle name="Salida 2 2 2 2 2 2" xfId="6951" xr:uid="{00000000-0005-0000-0000-000073190000}"/>
    <cellStyle name="Salida 2 2 2 2 3" xfId="3542" xr:uid="{00000000-0005-0000-0000-000074190000}"/>
    <cellStyle name="Salida 2 2 2 2 3 2" xfId="6952" xr:uid="{00000000-0005-0000-0000-000075190000}"/>
    <cellStyle name="Salida 2 2 2 2 4" xfId="3543" xr:uid="{00000000-0005-0000-0000-000076190000}"/>
    <cellStyle name="Salida 2 2 2 2 4 2" xfId="6953" xr:uid="{00000000-0005-0000-0000-000077190000}"/>
    <cellStyle name="Salida 2 2 2 2 5" xfId="3544" xr:uid="{00000000-0005-0000-0000-000078190000}"/>
    <cellStyle name="Salida 2 2 2 2 5 2" xfId="6954" xr:uid="{00000000-0005-0000-0000-000079190000}"/>
    <cellStyle name="Salida 2 2 2 2 6" xfId="4129" xr:uid="{00000000-0005-0000-0000-00007A190000}"/>
    <cellStyle name="Salida 2 2 2 2 7" xfId="4999" xr:uid="{00000000-0005-0000-0000-00007B190000}"/>
    <cellStyle name="Salida 2 2 2 3" xfId="561" xr:uid="{00000000-0005-0000-0000-00007C190000}"/>
    <cellStyle name="Salida 2 2 2 3 2" xfId="3545" xr:uid="{00000000-0005-0000-0000-00007D190000}"/>
    <cellStyle name="Salida 2 2 2 3 2 2" xfId="6955" xr:uid="{00000000-0005-0000-0000-00007E190000}"/>
    <cellStyle name="Salida 2 2 2 3 3" xfId="3546" xr:uid="{00000000-0005-0000-0000-00007F190000}"/>
    <cellStyle name="Salida 2 2 2 3 3 2" xfId="6956" xr:uid="{00000000-0005-0000-0000-000080190000}"/>
    <cellStyle name="Salida 2 2 2 3 4" xfId="3547" xr:uid="{00000000-0005-0000-0000-000081190000}"/>
    <cellStyle name="Salida 2 2 2 3 4 2" xfId="6957" xr:uid="{00000000-0005-0000-0000-000082190000}"/>
    <cellStyle name="Salida 2 2 2 3 5" xfId="3548" xr:uid="{00000000-0005-0000-0000-000083190000}"/>
    <cellStyle name="Salida 2 2 2 3 5 2" xfId="6958" xr:uid="{00000000-0005-0000-0000-000084190000}"/>
    <cellStyle name="Salida 2 2 2 3 6" xfId="4130" xr:uid="{00000000-0005-0000-0000-000085190000}"/>
    <cellStyle name="Salida 2 2 2 3 7" xfId="4998" xr:uid="{00000000-0005-0000-0000-000086190000}"/>
    <cellStyle name="Salida 2 2 2 4" xfId="562" xr:uid="{00000000-0005-0000-0000-000087190000}"/>
    <cellStyle name="Salida 2 2 2 4 2" xfId="3549" xr:uid="{00000000-0005-0000-0000-000088190000}"/>
    <cellStyle name="Salida 2 2 2 4 2 2" xfId="6959" xr:uid="{00000000-0005-0000-0000-000089190000}"/>
    <cellStyle name="Salida 2 2 2 4 3" xfId="3550" xr:uid="{00000000-0005-0000-0000-00008A190000}"/>
    <cellStyle name="Salida 2 2 2 4 3 2" xfId="6960" xr:uid="{00000000-0005-0000-0000-00008B190000}"/>
    <cellStyle name="Salida 2 2 2 4 4" xfId="3551" xr:uid="{00000000-0005-0000-0000-00008C190000}"/>
    <cellStyle name="Salida 2 2 2 4 4 2" xfId="6961" xr:uid="{00000000-0005-0000-0000-00008D190000}"/>
    <cellStyle name="Salida 2 2 2 4 5" xfId="3552" xr:uid="{00000000-0005-0000-0000-00008E190000}"/>
    <cellStyle name="Salida 2 2 2 4 5 2" xfId="6962" xr:uid="{00000000-0005-0000-0000-00008F190000}"/>
    <cellStyle name="Salida 2 2 2 4 6" xfId="4131" xr:uid="{00000000-0005-0000-0000-000090190000}"/>
    <cellStyle name="Salida 2 2 2 4 7" xfId="4458" xr:uid="{00000000-0005-0000-0000-000091190000}"/>
    <cellStyle name="Salida 2 2 2 5" xfId="563" xr:uid="{00000000-0005-0000-0000-000092190000}"/>
    <cellStyle name="Salida 2 2 2 5 2" xfId="3553" xr:uid="{00000000-0005-0000-0000-000093190000}"/>
    <cellStyle name="Salida 2 2 2 5 2 2" xfId="6963" xr:uid="{00000000-0005-0000-0000-000094190000}"/>
    <cellStyle name="Salida 2 2 2 5 3" xfId="3554" xr:uid="{00000000-0005-0000-0000-000095190000}"/>
    <cellStyle name="Salida 2 2 2 5 3 2" xfId="6964" xr:uid="{00000000-0005-0000-0000-000096190000}"/>
    <cellStyle name="Salida 2 2 2 5 4" xfId="3555" xr:uid="{00000000-0005-0000-0000-000097190000}"/>
    <cellStyle name="Salida 2 2 2 5 4 2" xfId="6965" xr:uid="{00000000-0005-0000-0000-000098190000}"/>
    <cellStyle name="Salida 2 2 2 5 5" xfId="3556" xr:uid="{00000000-0005-0000-0000-000099190000}"/>
    <cellStyle name="Salida 2 2 2 5 5 2" xfId="6966" xr:uid="{00000000-0005-0000-0000-00009A190000}"/>
    <cellStyle name="Salida 2 2 2 5 6" xfId="4132" xr:uid="{00000000-0005-0000-0000-00009B190000}"/>
    <cellStyle name="Salida 2 2 2 5 7" xfId="4997" xr:uid="{00000000-0005-0000-0000-00009C190000}"/>
    <cellStyle name="Salida 2 2 2 6" xfId="564" xr:uid="{00000000-0005-0000-0000-00009D190000}"/>
    <cellStyle name="Salida 2 2 2 6 2" xfId="3557" xr:uid="{00000000-0005-0000-0000-00009E190000}"/>
    <cellStyle name="Salida 2 2 2 6 2 2" xfId="6967" xr:uid="{00000000-0005-0000-0000-00009F190000}"/>
    <cellStyle name="Salida 2 2 2 6 3" xfId="3558" xr:uid="{00000000-0005-0000-0000-0000A0190000}"/>
    <cellStyle name="Salida 2 2 2 6 3 2" xfId="6968" xr:uid="{00000000-0005-0000-0000-0000A1190000}"/>
    <cellStyle name="Salida 2 2 2 6 4" xfId="3559" xr:uid="{00000000-0005-0000-0000-0000A2190000}"/>
    <cellStyle name="Salida 2 2 2 6 4 2" xfId="6969" xr:uid="{00000000-0005-0000-0000-0000A3190000}"/>
    <cellStyle name="Salida 2 2 2 6 5" xfId="3560" xr:uid="{00000000-0005-0000-0000-0000A4190000}"/>
    <cellStyle name="Salida 2 2 2 6 5 2" xfId="6970" xr:uid="{00000000-0005-0000-0000-0000A5190000}"/>
    <cellStyle name="Salida 2 2 2 6 6" xfId="4133" xr:uid="{00000000-0005-0000-0000-0000A6190000}"/>
    <cellStyle name="Salida 2 2 2 6 7" xfId="4996" xr:uid="{00000000-0005-0000-0000-0000A7190000}"/>
    <cellStyle name="Salida 2 2 2 7" xfId="565" xr:uid="{00000000-0005-0000-0000-0000A8190000}"/>
    <cellStyle name="Salida 2 2 2 7 2" xfId="3561" xr:uid="{00000000-0005-0000-0000-0000A9190000}"/>
    <cellStyle name="Salida 2 2 2 7 2 2" xfId="6971" xr:uid="{00000000-0005-0000-0000-0000AA190000}"/>
    <cellStyle name="Salida 2 2 2 7 3" xfId="3562" xr:uid="{00000000-0005-0000-0000-0000AB190000}"/>
    <cellStyle name="Salida 2 2 2 7 3 2" xfId="6972" xr:uid="{00000000-0005-0000-0000-0000AC190000}"/>
    <cellStyle name="Salida 2 2 2 7 4" xfId="3563" xr:uid="{00000000-0005-0000-0000-0000AD190000}"/>
    <cellStyle name="Salida 2 2 2 7 4 2" xfId="6973" xr:uid="{00000000-0005-0000-0000-0000AE190000}"/>
    <cellStyle name="Salida 2 2 2 7 5" xfId="3564" xr:uid="{00000000-0005-0000-0000-0000AF190000}"/>
    <cellStyle name="Salida 2 2 2 7 5 2" xfId="6974" xr:uid="{00000000-0005-0000-0000-0000B0190000}"/>
    <cellStyle name="Salida 2 2 2 7 6" xfId="4134" xr:uid="{00000000-0005-0000-0000-0000B1190000}"/>
    <cellStyle name="Salida 2 2 2 7 7" xfId="4995" xr:uid="{00000000-0005-0000-0000-0000B2190000}"/>
    <cellStyle name="Salida 2 2 2 8" xfId="3565" xr:uid="{00000000-0005-0000-0000-0000B3190000}"/>
    <cellStyle name="Salida 2 2 2 8 2" xfId="6975" xr:uid="{00000000-0005-0000-0000-0000B4190000}"/>
    <cellStyle name="Salida 2 2 2 9" xfId="3566" xr:uid="{00000000-0005-0000-0000-0000B5190000}"/>
    <cellStyle name="Salida 2 2 2 9 2" xfId="6976" xr:uid="{00000000-0005-0000-0000-0000B6190000}"/>
    <cellStyle name="Salida 2 2 3" xfId="566" xr:uid="{00000000-0005-0000-0000-0000B7190000}"/>
    <cellStyle name="Salida 2 2 3 2" xfId="3567" xr:uid="{00000000-0005-0000-0000-0000B8190000}"/>
    <cellStyle name="Salida 2 2 3 2 2" xfId="6977" xr:uid="{00000000-0005-0000-0000-0000B9190000}"/>
    <cellStyle name="Salida 2 2 3 3" xfId="3568" xr:uid="{00000000-0005-0000-0000-0000BA190000}"/>
    <cellStyle name="Salida 2 2 3 3 2" xfId="6978" xr:uid="{00000000-0005-0000-0000-0000BB190000}"/>
    <cellStyle name="Salida 2 2 3 4" xfId="3569" xr:uid="{00000000-0005-0000-0000-0000BC190000}"/>
    <cellStyle name="Salida 2 2 3 4 2" xfId="6979" xr:uid="{00000000-0005-0000-0000-0000BD190000}"/>
    <cellStyle name="Salida 2 2 3 5" xfId="3570" xr:uid="{00000000-0005-0000-0000-0000BE190000}"/>
    <cellStyle name="Salida 2 2 3 5 2" xfId="6980" xr:uid="{00000000-0005-0000-0000-0000BF190000}"/>
    <cellStyle name="Salida 2 2 3 6" xfId="4135" xr:uid="{00000000-0005-0000-0000-0000C0190000}"/>
    <cellStyle name="Salida 2 2 3 7" xfId="4994" xr:uid="{00000000-0005-0000-0000-0000C1190000}"/>
    <cellStyle name="Salida 2 2 4" xfId="567" xr:uid="{00000000-0005-0000-0000-0000C2190000}"/>
    <cellStyle name="Salida 2 2 4 2" xfId="3571" xr:uid="{00000000-0005-0000-0000-0000C3190000}"/>
    <cellStyle name="Salida 2 2 4 2 2" xfId="6981" xr:uid="{00000000-0005-0000-0000-0000C4190000}"/>
    <cellStyle name="Salida 2 2 4 3" xfId="3572" xr:uid="{00000000-0005-0000-0000-0000C5190000}"/>
    <cellStyle name="Salida 2 2 4 3 2" xfId="6982" xr:uid="{00000000-0005-0000-0000-0000C6190000}"/>
    <cellStyle name="Salida 2 2 4 4" xfId="3573" xr:uid="{00000000-0005-0000-0000-0000C7190000}"/>
    <cellStyle name="Salida 2 2 4 4 2" xfId="6983" xr:uid="{00000000-0005-0000-0000-0000C8190000}"/>
    <cellStyle name="Salida 2 2 4 5" xfId="3574" xr:uid="{00000000-0005-0000-0000-0000C9190000}"/>
    <cellStyle name="Salida 2 2 4 5 2" xfId="6984" xr:uid="{00000000-0005-0000-0000-0000CA190000}"/>
    <cellStyle name="Salida 2 2 4 6" xfId="4136" xr:uid="{00000000-0005-0000-0000-0000CB190000}"/>
    <cellStyle name="Salida 2 2 4 7" xfId="4457" xr:uid="{00000000-0005-0000-0000-0000CC190000}"/>
    <cellStyle name="Salida 2 2 5" xfId="568" xr:uid="{00000000-0005-0000-0000-0000CD190000}"/>
    <cellStyle name="Salida 2 2 5 2" xfId="3575" xr:uid="{00000000-0005-0000-0000-0000CE190000}"/>
    <cellStyle name="Salida 2 2 5 2 2" xfId="6985" xr:uid="{00000000-0005-0000-0000-0000CF190000}"/>
    <cellStyle name="Salida 2 2 5 3" xfId="3576" xr:uid="{00000000-0005-0000-0000-0000D0190000}"/>
    <cellStyle name="Salida 2 2 5 3 2" xfId="6986" xr:uid="{00000000-0005-0000-0000-0000D1190000}"/>
    <cellStyle name="Salida 2 2 5 4" xfId="3577" xr:uid="{00000000-0005-0000-0000-0000D2190000}"/>
    <cellStyle name="Salida 2 2 5 4 2" xfId="6987" xr:uid="{00000000-0005-0000-0000-0000D3190000}"/>
    <cellStyle name="Salida 2 2 5 5" xfId="3578" xr:uid="{00000000-0005-0000-0000-0000D4190000}"/>
    <cellStyle name="Salida 2 2 5 5 2" xfId="6988" xr:uid="{00000000-0005-0000-0000-0000D5190000}"/>
    <cellStyle name="Salida 2 2 5 6" xfId="4137" xr:uid="{00000000-0005-0000-0000-0000D6190000}"/>
    <cellStyle name="Salida 2 2 5 7" xfId="4993" xr:uid="{00000000-0005-0000-0000-0000D7190000}"/>
    <cellStyle name="Salida 2 2 6" xfId="569" xr:uid="{00000000-0005-0000-0000-0000D8190000}"/>
    <cellStyle name="Salida 2 2 6 2" xfId="3579" xr:uid="{00000000-0005-0000-0000-0000D9190000}"/>
    <cellStyle name="Salida 2 2 6 2 2" xfId="6989" xr:uid="{00000000-0005-0000-0000-0000DA190000}"/>
    <cellStyle name="Salida 2 2 6 3" xfId="3580" xr:uid="{00000000-0005-0000-0000-0000DB190000}"/>
    <cellStyle name="Salida 2 2 6 3 2" xfId="6990" xr:uid="{00000000-0005-0000-0000-0000DC190000}"/>
    <cellStyle name="Salida 2 2 6 4" xfId="3581" xr:uid="{00000000-0005-0000-0000-0000DD190000}"/>
    <cellStyle name="Salida 2 2 6 4 2" xfId="6991" xr:uid="{00000000-0005-0000-0000-0000DE190000}"/>
    <cellStyle name="Salida 2 2 6 5" xfId="3582" xr:uid="{00000000-0005-0000-0000-0000DF190000}"/>
    <cellStyle name="Salida 2 2 6 5 2" xfId="6992" xr:uid="{00000000-0005-0000-0000-0000E0190000}"/>
    <cellStyle name="Salida 2 2 6 6" xfId="4138" xr:uid="{00000000-0005-0000-0000-0000E1190000}"/>
    <cellStyle name="Salida 2 2 6 7" xfId="4992" xr:uid="{00000000-0005-0000-0000-0000E2190000}"/>
    <cellStyle name="Salida 2 2 7" xfId="4005" xr:uid="{00000000-0005-0000-0000-0000E3190000}"/>
    <cellStyle name="Salida 2 2 8" xfId="4195" xr:uid="{00000000-0005-0000-0000-0000E4190000}"/>
    <cellStyle name="Salida 2 2 9" xfId="5072" xr:uid="{00000000-0005-0000-0000-0000E5190000}"/>
    <cellStyle name="Salida 2 3" xfId="422" xr:uid="{00000000-0005-0000-0000-0000E6190000}"/>
    <cellStyle name="Salida 2 3 2" xfId="438" xr:uid="{00000000-0005-0000-0000-0000E7190000}"/>
    <cellStyle name="Salida 2 3 2 10" xfId="3583" xr:uid="{00000000-0005-0000-0000-0000E8190000}"/>
    <cellStyle name="Salida 2 3 2 10 2" xfId="6993" xr:uid="{00000000-0005-0000-0000-0000E9190000}"/>
    <cellStyle name="Salida 2 3 2 11" xfId="3584" xr:uid="{00000000-0005-0000-0000-0000EA190000}"/>
    <cellStyle name="Salida 2 3 2 11 2" xfId="6994" xr:uid="{00000000-0005-0000-0000-0000EB190000}"/>
    <cellStyle name="Salida 2 3 2 12" xfId="4139" xr:uid="{00000000-0005-0000-0000-0000EC190000}"/>
    <cellStyle name="Salida 2 3 2 13" xfId="5058" xr:uid="{00000000-0005-0000-0000-0000ED190000}"/>
    <cellStyle name="Salida 2 3 2 2" xfId="570" xr:uid="{00000000-0005-0000-0000-0000EE190000}"/>
    <cellStyle name="Salida 2 3 2 2 2" xfId="3585" xr:uid="{00000000-0005-0000-0000-0000EF190000}"/>
    <cellStyle name="Salida 2 3 2 2 2 2" xfId="6995" xr:uid="{00000000-0005-0000-0000-0000F0190000}"/>
    <cellStyle name="Salida 2 3 2 2 3" xfId="3586" xr:uid="{00000000-0005-0000-0000-0000F1190000}"/>
    <cellStyle name="Salida 2 3 2 2 3 2" xfId="6996" xr:uid="{00000000-0005-0000-0000-0000F2190000}"/>
    <cellStyle name="Salida 2 3 2 2 4" xfId="3587" xr:uid="{00000000-0005-0000-0000-0000F3190000}"/>
    <cellStyle name="Salida 2 3 2 2 4 2" xfId="6997" xr:uid="{00000000-0005-0000-0000-0000F4190000}"/>
    <cellStyle name="Salida 2 3 2 2 5" xfId="3588" xr:uid="{00000000-0005-0000-0000-0000F5190000}"/>
    <cellStyle name="Salida 2 3 2 2 5 2" xfId="6998" xr:uid="{00000000-0005-0000-0000-0000F6190000}"/>
    <cellStyle name="Salida 2 3 2 2 6" xfId="4140" xr:uid="{00000000-0005-0000-0000-0000F7190000}"/>
    <cellStyle name="Salida 2 3 2 2 7" xfId="4991" xr:uid="{00000000-0005-0000-0000-0000F8190000}"/>
    <cellStyle name="Salida 2 3 2 3" xfId="571" xr:uid="{00000000-0005-0000-0000-0000F9190000}"/>
    <cellStyle name="Salida 2 3 2 3 2" xfId="3589" xr:uid="{00000000-0005-0000-0000-0000FA190000}"/>
    <cellStyle name="Salida 2 3 2 3 2 2" xfId="6999" xr:uid="{00000000-0005-0000-0000-0000FB190000}"/>
    <cellStyle name="Salida 2 3 2 3 3" xfId="3590" xr:uid="{00000000-0005-0000-0000-0000FC190000}"/>
    <cellStyle name="Salida 2 3 2 3 3 2" xfId="7000" xr:uid="{00000000-0005-0000-0000-0000FD190000}"/>
    <cellStyle name="Salida 2 3 2 3 4" xfId="3591" xr:uid="{00000000-0005-0000-0000-0000FE190000}"/>
    <cellStyle name="Salida 2 3 2 3 4 2" xfId="7001" xr:uid="{00000000-0005-0000-0000-0000FF190000}"/>
    <cellStyle name="Salida 2 3 2 3 5" xfId="3592" xr:uid="{00000000-0005-0000-0000-0000001A0000}"/>
    <cellStyle name="Salida 2 3 2 3 5 2" xfId="7002" xr:uid="{00000000-0005-0000-0000-0000011A0000}"/>
    <cellStyle name="Salida 2 3 2 3 6" xfId="4141" xr:uid="{00000000-0005-0000-0000-0000021A0000}"/>
    <cellStyle name="Salida 2 3 2 3 7" xfId="4990" xr:uid="{00000000-0005-0000-0000-0000031A0000}"/>
    <cellStyle name="Salida 2 3 2 4" xfId="572" xr:uid="{00000000-0005-0000-0000-0000041A0000}"/>
    <cellStyle name="Salida 2 3 2 4 2" xfId="3593" xr:uid="{00000000-0005-0000-0000-0000051A0000}"/>
    <cellStyle name="Salida 2 3 2 4 2 2" xfId="7003" xr:uid="{00000000-0005-0000-0000-0000061A0000}"/>
    <cellStyle name="Salida 2 3 2 4 3" xfId="3594" xr:uid="{00000000-0005-0000-0000-0000071A0000}"/>
    <cellStyle name="Salida 2 3 2 4 3 2" xfId="7004" xr:uid="{00000000-0005-0000-0000-0000081A0000}"/>
    <cellStyle name="Salida 2 3 2 4 4" xfId="3595" xr:uid="{00000000-0005-0000-0000-0000091A0000}"/>
    <cellStyle name="Salida 2 3 2 4 4 2" xfId="7005" xr:uid="{00000000-0005-0000-0000-00000A1A0000}"/>
    <cellStyle name="Salida 2 3 2 4 5" xfId="3596" xr:uid="{00000000-0005-0000-0000-00000B1A0000}"/>
    <cellStyle name="Salida 2 3 2 4 5 2" xfId="7006" xr:uid="{00000000-0005-0000-0000-00000C1A0000}"/>
    <cellStyle name="Salida 2 3 2 4 6" xfId="4142" xr:uid="{00000000-0005-0000-0000-00000D1A0000}"/>
    <cellStyle name="Salida 2 3 2 4 7" xfId="4456" xr:uid="{00000000-0005-0000-0000-00000E1A0000}"/>
    <cellStyle name="Salida 2 3 2 5" xfId="573" xr:uid="{00000000-0005-0000-0000-00000F1A0000}"/>
    <cellStyle name="Salida 2 3 2 5 2" xfId="3597" xr:uid="{00000000-0005-0000-0000-0000101A0000}"/>
    <cellStyle name="Salida 2 3 2 5 2 2" xfId="7007" xr:uid="{00000000-0005-0000-0000-0000111A0000}"/>
    <cellStyle name="Salida 2 3 2 5 3" xfId="3598" xr:uid="{00000000-0005-0000-0000-0000121A0000}"/>
    <cellStyle name="Salida 2 3 2 5 3 2" xfId="7008" xr:uid="{00000000-0005-0000-0000-0000131A0000}"/>
    <cellStyle name="Salida 2 3 2 5 4" xfId="3599" xr:uid="{00000000-0005-0000-0000-0000141A0000}"/>
    <cellStyle name="Salida 2 3 2 5 4 2" xfId="7009" xr:uid="{00000000-0005-0000-0000-0000151A0000}"/>
    <cellStyle name="Salida 2 3 2 5 5" xfId="3600" xr:uid="{00000000-0005-0000-0000-0000161A0000}"/>
    <cellStyle name="Salida 2 3 2 5 5 2" xfId="7010" xr:uid="{00000000-0005-0000-0000-0000171A0000}"/>
    <cellStyle name="Salida 2 3 2 5 6" xfId="4143" xr:uid="{00000000-0005-0000-0000-0000181A0000}"/>
    <cellStyle name="Salida 2 3 2 5 7" xfId="4989" xr:uid="{00000000-0005-0000-0000-0000191A0000}"/>
    <cellStyle name="Salida 2 3 2 6" xfId="574" xr:uid="{00000000-0005-0000-0000-00001A1A0000}"/>
    <cellStyle name="Salida 2 3 2 6 2" xfId="3601" xr:uid="{00000000-0005-0000-0000-00001B1A0000}"/>
    <cellStyle name="Salida 2 3 2 6 2 2" xfId="7011" xr:uid="{00000000-0005-0000-0000-00001C1A0000}"/>
    <cellStyle name="Salida 2 3 2 6 3" xfId="3602" xr:uid="{00000000-0005-0000-0000-00001D1A0000}"/>
    <cellStyle name="Salida 2 3 2 6 3 2" xfId="7012" xr:uid="{00000000-0005-0000-0000-00001E1A0000}"/>
    <cellStyle name="Salida 2 3 2 6 4" xfId="3603" xr:uid="{00000000-0005-0000-0000-00001F1A0000}"/>
    <cellStyle name="Salida 2 3 2 6 4 2" xfId="7013" xr:uid="{00000000-0005-0000-0000-0000201A0000}"/>
    <cellStyle name="Salida 2 3 2 6 5" xfId="3604" xr:uid="{00000000-0005-0000-0000-0000211A0000}"/>
    <cellStyle name="Salida 2 3 2 6 5 2" xfId="7014" xr:uid="{00000000-0005-0000-0000-0000221A0000}"/>
    <cellStyle name="Salida 2 3 2 6 6" xfId="4144" xr:uid="{00000000-0005-0000-0000-0000231A0000}"/>
    <cellStyle name="Salida 2 3 2 6 7" xfId="4988" xr:uid="{00000000-0005-0000-0000-0000241A0000}"/>
    <cellStyle name="Salida 2 3 2 7" xfId="575" xr:uid="{00000000-0005-0000-0000-0000251A0000}"/>
    <cellStyle name="Salida 2 3 2 7 2" xfId="3605" xr:uid="{00000000-0005-0000-0000-0000261A0000}"/>
    <cellStyle name="Salida 2 3 2 7 2 2" xfId="7015" xr:uid="{00000000-0005-0000-0000-0000271A0000}"/>
    <cellStyle name="Salida 2 3 2 7 3" xfId="3606" xr:uid="{00000000-0005-0000-0000-0000281A0000}"/>
    <cellStyle name="Salida 2 3 2 7 3 2" xfId="7016" xr:uid="{00000000-0005-0000-0000-0000291A0000}"/>
    <cellStyle name="Salida 2 3 2 7 4" xfId="3607" xr:uid="{00000000-0005-0000-0000-00002A1A0000}"/>
    <cellStyle name="Salida 2 3 2 7 4 2" xfId="7017" xr:uid="{00000000-0005-0000-0000-00002B1A0000}"/>
    <cellStyle name="Salida 2 3 2 7 5" xfId="3608" xr:uid="{00000000-0005-0000-0000-00002C1A0000}"/>
    <cellStyle name="Salida 2 3 2 7 5 2" xfId="7018" xr:uid="{00000000-0005-0000-0000-00002D1A0000}"/>
    <cellStyle name="Salida 2 3 2 7 6" xfId="4145" xr:uid="{00000000-0005-0000-0000-00002E1A0000}"/>
    <cellStyle name="Salida 2 3 2 7 7" xfId="4987" xr:uid="{00000000-0005-0000-0000-00002F1A0000}"/>
    <cellStyle name="Salida 2 3 2 8" xfId="3609" xr:uid="{00000000-0005-0000-0000-0000301A0000}"/>
    <cellStyle name="Salida 2 3 2 8 2" xfId="7019" xr:uid="{00000000-0005-0000-0000-0000311A0000}"/>
    <cellStyle name="Salida 2 3 2 9" xfId="3610" xr:uid="{00000000-0005-0000-0000-0000321A0000}"/>
    <cellStyle name="Salida 2 3 2 9 2" xfId="7020" xr:uid="{00000000-0005-0000-0000-0000331A0000}"/>
    <cellStyle name="Salida 2 3 3" xfId="576" xr:uid="{00000000-0005-0000-0000-0000341A0000}"/>
    <cellStyle name="Salida 2 3 3 2" xfId="3611" xr:uid="{00000000-0005-0000-0000-0000351A0000}"/>
    <cellStyle name="Salida 2 3 3 2 2" xfId="7021" xr:uid="{00000000-0005-0000-0000-0000361A0000}"/>
    <cellStyle name="Salida 2 3 3 3" xfId="3612" xr:uid="{00000000-0005-0000-0000-0000371A0000}"/>
    <cellStyle name="Salida 2 3 3 3 2" xfId="7022" xr:uid="{00000000-0005-0000-0000-0000381A0000}"/>
    <cellStyle name="Salida 2 3 3 4" xfId="3613" xr:uid="{00000000-0005-0000-0000-0000391A0000}"/>
    <cellStyle name="Salida 2 3 3 4 2" xfId="7023" xr:uid="{00000000-0005-0000-0000-00003A1A0000}"/>
    <cellStyle name="Salida 2 3 3 5" xfId="3614" xr:uid="{00000000-0005-0000-0000-00003B1A0000}"/>
    <cellStyle name="Salida 2 3 3 5 2" xfId="7024" xr:uid="{00000000-0005-0000-0000-00003C1A0000}"/>
    <cellStyle name="Salida 2 3 3 6" xfId="4146" xr:uid="{00000000-0005-0000-0000-00003D1A0000}"/>
    <cellStyle name="Salida 2 3 3 7" xfId="4986" xr:uid="{00000000-0005-0000-0000-00003E1A0000}"/>
    <cellStyle name="Salida 2 3 4" xfId="577" xr:uid="{00000000-0005-0000-0000-00003F1A0000}"/>
    <cellStyle name="Salida 2 3 4 2" xfId="3615" xr:uid="{00000000-0005-0000-0000-0000401A0000}"/>
    <cellStyle name="Salida 2 3 4 2 2" xfId="7025" xr:uid="{00000000-0005-0000-0000-0000411A0000}"/>
    <cellStyle name="Salida 2 3 4 3" xfId="3616" xr:uid="{00000000-0005-0000-0000-0000421A0000}"/>
    <cellStyle name="Salida 2 3 4 3 2" xfId="7026" xr:uid="{00000000-0005-0000-0000-0000431A0000}"/>
    <cellStyle name="Salida 2 3 4 4" xfId="3617" xr:uid="{00000000-0005-0000-0000-0000441A0000}"/>
    <cellStyle name="Salida 2 3 4 4 2" xfId="7027" xr:uid="{00000000-0005-0000-0000-0000451A0000}"/>
    <cellStyle name="Salida 2 3 4 5" xfId="3618" xr:uid="{00000000-0005-0000-0000-0000461A0000}"/>
    <cellStyle name="Salida 2 3 4 5 2" xfId="7028" xr:uid="{00000000-0005-0000-0000-0000471A0000}"/>
    <cellStyle name="Salida 2 3 4 6" xfId="4147" xr:uid="{00000000-0005-0000-0000-0000481A0000}"/>
    <cellStyle name="Salida 2 3 4 7" xfId="4455" xr:uid="{00000000-0005-0000-0000-0000491A0000}"/>
    <cellStyle name="Salida 2 3 5" xfId="578" xr:uid="{00000000-0005-0000-0000-00004A1A0000}"/>
    <cellStyle name="Salida 2 3 5 2" xfId="3619" xr:uid="{00000000-0005-0000-0000-00004B1A0000}"/>
    <cellStyle name="Salida 2 3 5 2 2" xfId="7029" xr:uid="{00000000-0005-0000-0000-00004C1A0000}"/>
    <cellStyle name="Salida 2 3 5 3" xfId="3620" xr:uid="{00000000-0005-0000-0000-00004D1A0000}"/>
    <cellStyle name="Salida 2 3 5 3 2" xfId="7030" xr:uid="{00000000-0005-0000-0000-00004E1A0000}"/>
    <cellStyle name="Salida 2 3 5 4" xfId="3621" xr:uid="{00000000-0005-0000-0000-00004F1A0000}"/>
    <cellStyle name="Salida 2 3 5 4 2" xfId="7031" xr:uid="{00000000-0005-0000-0000-0000501A0000}"/>
    <cellStyle name="Salida 2 3 5 5" xfId="3622" xr:uid="{00000000-0005-0000-0000-0000511A0000}"/>
    <cellStyle name="Salida 2 3 5 5 2" xfId="7032" xr:uid="{00000000-0005-0000-0000-0000521A0000}"/>
    <cellStyle name="Salida 2 3 5 6" xfId="4148" xr:uid="{00000000-0005-0000-0000-0000531A0000}"/>
    <cellStyle name="Salida 2 3 5 7" xfId="4985" xr:uid="{00000000-0005-0000-0000-0000541A0000}"/>
    <cellStyle name="Salida 2 3 6" xfId="579" xr:uid="{00000000-0005-0000-0000-0000551A0000}"/>
    <cellStyle name="Salida 2 3 6 2" xfId="3623" xr:uid="{00000000-0005-0000-0000-0000561A0000}"/>
    <cellStyle name="Salida 2 3 6 2 2" xfId="7033" xr:uid="{00000000-0005-0000-0000-0000571A0000}"/>
    <cellStyle name="Salida 2 3 6 3" xfId="3624" xr:uid="{00000000-0005-0000-0000-0000581A0000}"/>
    <cellStyle name="Salida 2 3 6 3 2" xfId="7034" xr:uid="{00000000-0005-0000-0000-0000591A0000}"/>
    <cellStyle name="Salida 2 3 6 4" xfId="3625" xr:uid="{00000000-0005-0000-0000-00005A1A0000}"/>
    <cellStyle name="Salida 2 3 6 4 2" xfId="7035" xr:uid="{00000000-0005-0000-0000-00005B1A0000}"/>
    <cellStyle name="Salida 2 3 6 5" xfId="3626" xr:uid="{00000000-0005-0000-0000-00005C1A0000}"/>
    <cellStyle name="Salida 2 3 6 5 2" xfId="7036" xr:uid="{00000000-0005-0000-0000-00005D1A0000}"/>
    <cellStyle name="Salida 2 3 6 6" xfId="4149" xr:uid="{00000000-0005-0000-0000-00005E1A0000}"/>
    <cellStyle name="Salida 2 3 6 7" xfId="4984" xr:uid="{00000000-0005-0000-0000-00005F1A0000}"/>
    <cellStyle name="Salida 2 3 7" xfId="4006" xr:uid="{00000000-0005-0000-0000-0000601A0000}"/>
    <cellStyle name="Salida 2 3 8" xfId="3967" xr:uid="{00000000-0005-0000-0000-0000611A0000}"/>
    <cellStyle name="Salida 2 3 9" xfId="5071" xr:uid="{00000000-0005-0000-0000-0000621A0000}"/>
    <cellStyle name="Salida 2 4" xfId="428" xr:uid="{00000000-0005-0000-0000-0000631A0000}"/>
    <cellStyle name="Salida 2 4 10" xfId="5066" xr:uid="{00000000-0005-0000-0000-0000641A0000}"/>
    <cellStyle name="Salida 2 4 2" xfId="580" xr:uid="{00000000-0005-0000-0000-0000651A0000}"/>
    <cellStyle name="Salida 2 4 2 2" xfId="3627" xr:uid="{00000000-0005-0000-0000-0000661A0000}"/>
    <cellStyle name="Salida 2 4 2 2 2" xfId="7037" xr:uid="{00000000-0005-0000-0000-0000671A0000}"/>
    <cellStyle name="Salida 2 4 2 3" xfId="3628" xr:uid="{00000000-0005-0000-0000-0000681A0000}"/>
    <cellStyle name="Salida 2 4 2 3 2" xfId="7038" xr:uid="{00000000-0005-0000-0000-0000691A0000}"/>
    <cellStyle name="Salida 2 4 2 4" xfId="3629" xr:uid="{00000000-0005-0000-0000-00006A1A0000}"/>
    <cellStyle name="Salida 2 4 2 4 2" xfId="7039" xr:uid="{00000000-0005-0000-0000-00006B1A0000}"/>
    <cellStyle name="Salida 2 4 2 5" xfId="3630" xr:uid="{00000000-0005-0000-0000-00006C1A0000}"/>
    <cellStyle name="Salida 2 4 2 5 2" xfId="7040" xr:uid="{00000000-0005-0000-0000-00006D1A0000}"/>
    <cellStyle name="Salida 2 4 2 6" xfId="4151" xr:uid="{00000000-0005-0000-0000-00006E1A0000}"/>
    <cellStyle name="Salida 2 4 2 7" xfId="4983" xr:uid="{00000000-0005-0000-0000-00006F1A0000}"/>
    <cellStyle name="Salida 2 4 3" xfId="581" xr:uid="{00000000-0005-0000-0000-0000701A0000}"/>
    <cellStyle name="Salida 2 4 3 2" xfId="3631" xr:uid="{00000000-0005-0000-0000-0000711A0000}"/>
    <cellStyle name="Salida 2 4 3 2 2" xfId="7041" xr:uid="{00000000-0005-0000-0000-0000721A0000}"/>
    <cellStyle name="Salida 2 4 3 3" xfId="3632" xr:uid="{00000000-0005-0000-0000-0000731A0000}"/>
    <cellStyle name="Salida 2 4 3 3 2" xfId="7042" xr:uid="{00000000-0005-0000-0000-0000741A0000}"/>
    <cellStyle name="Salida 2 4 3 4" xfId="3633" xr:uid="{00000000-0005-0000-0000-0000751A0000}"/>
    <cellStyle name="Salida 2 4 3 4 2" xfId="7043" xr:uid="{00000000-0005-0000-0000-0000761A0000}"/>
    <cellStyle name="Salida 2 4 3 5" xfId="3634" xr:uid="{00000000-0005-0000-0000-0000771A0000}"/>
    <cellStyle name="Salida 2 4 3 5 2" xfId="7044" xr:uid="{00000000-0005-0000-0000-0000781A0000}"/>
    <cellStyle name="Salida 2 4 3 6" xfId="4152" xr:uid="{00000000-0005-0000-0000-0000791A0000}"/>
    <cellStyle name="Salida 2 4 3 7" xfId="4982" xr:uid="{00000000-0005-0000-0000-00007A1A0000}"/>
    <cellStyle name="Salida 2 4 4" xfId="582" xr:uid="{00000000-0005-0000-0000-00007B1A0000}"/>
    <cellStyle name="Salida 2 4 4 2" xfId="3635" xr:uid="{00000000-0005-0000-0000-00007C1A0000}"/>
    <cellStyle name="Salida 2 4 4 2 2" xfId="7045" xr:uid="{00000000-0005-0000-0000-00007D1A0000}"/>
    <cellStyle name="Salida 2 4 4 3" xfId="3636" xr:uid="{00000000-0005-0000-0000-00007E1A0000}"/>
    <cellStyle name="Salida 2 4 4 3 2" xfId="7046" xr:uid="{00000000-0005-0000-0000-00007F1A0000}"/>
    <cellStyle name="Salida 2 4 4 4" xfId="3637" xr:uid="{00000000-0005-0000-0000-0000801A0000}"/>
    <cellStyle name="Salida 2 4 4 4 2" xfId="7047" xr:uid="{00000000-0005-0000-0000-0000811A0000}"/>
    <cellStyle name="Salida 2 4 4 5" xfId="3638" xr:uid="{00000000-0005-0000-0000-0000821A0000}"/>
    <cellStyle name="Salida 2 4 4 5 2" xfId="7048" xr:uid="{00000000-0005-0000-0000-0000831A0000}"/>
    <cellStyle name="Salida 2 4 4 6" xfId="4153" xr:uid="{00000000-0005-0000-0000-0000841A0000}"/>
    <cellStyle name="Salida 2 4 4 7" xfId="4454" xr:uid="{00000000-0005-0000-0000-0000851A0000}"/>
    <cellStyle name="Salida 2 4 5" xfId="583" xr:uid="{00000000-0005-0000-0000-0000861A0000}"/>
    <cellStyle name="Salida 2 4 5 2" xfId="3639" xr:uid="{00000000-0005-0000-0000-0000871A0000}"/>
    <cellStyle name="Salida 2 4 5 2 2" xfId="7049" xr:uid="{00000000-0005-0000-0000-0000881A0000}"/>
    <cellStyle name="Salida 2 4 5 3" xfId="3640" xr:uid="{00000000-0005-0000-0000-0000891A0000}"/>
    <cellStyle name="Salida 2 4 5 3 2" xfId="7050" xr:uid="{00000000-0005-0000-0000-00008A1A0000}"/>
    <cellStyle name="Salida 2 4 5 4" xfId="3641" xr:uid="{00000000-0005-0000-0000-00008B1A0000}"/>
    <cellStyle name="Salida 2 4 5 4 2" xfId="7051" xr:uid="{00000000-0005-0000-0000-00008C1A0000}"/>
    <cellStyle name="Salida 2 4 5 5" xfId="3642" xr:uid="{00000000-0005-0000-0000-00008D1A0000}"/>
    <cellStyle name="Salida 2 4 5 5 2" xfId="7052" xr:uid="{00000000-0005-0000-0000-00008E1A0000}"/>
    <cellStyle name="Salida 2 4 5 6" xfId="4154" xr:uid="{00000000-0005-0000-0000-00008F1A0000}"/>
    <cellStyle name="Salida 2 4 5 7" xfId="4981" xr:uid="{00000000-0005-0000-0000-0000901A0000}"/>
    <cellStyle name="Salida 2 4 6" xfId="584" xr:uid="{00000000-0005-0000-0000-0000911A0000}"/>
    <cellStyle name="Salida 2 4 6 2" xfId="3643" xr:uid="{00000000-0005-0000-0000-0000921A0000}"/>
    <cellStyle name="Salida 2 4 6 2 2" xfId="7053" xr:uid="{00000000-0005-0000-0000-0000931A0000}"/>
    <cellStyle name="Salida 2 4 6 3" xfId="3644" xr:uid="{00000000-0005-0000-0000-0000941A0000}"/>
    <cellStyle name="Salida 2 4 6 3 2" xfId="7054" xr:uid="{00000000-0005-0000-0000-0000951A0000}"/>
    <cellStyle name="Salida 2 4 6 4" xfId="3645" xr:uid="{00000000-0005-0000-0000-0000961A0000}"/>
    <cellStyle name="Salida 2 4 6 4 2" xfId="7055" xr:uid="{00000000-0005-0000-0000-0000971A0000}"/>
    <cellStyle name="Salida 2 4 6 5" xfId="3646" xr:uid="{00000000-0005-0000-0000-0000981A0000}"/>
    <cellStyle name="Salida 2 4 6 5 2" xfId="7056" xr:uid="{00000000-0005-0000-0000-0000991A0000}"/>
    <cellStyle name="Salida 2 4 6 6" xfId="4155" xr:uid="{00000000-0005-0000-0000-00009A1A0000}"/>
    <cellStyle name="Salida 2 4 6 7" xfId="4980" xr:uid="{00000000-0005-0000-0000-00009B1A0000}"/>
    <cellStyle name="Salida 2 4 7" xfId="585" xr:uid="{00000000-0005-0000-0000-00009C1A0000}"/>
    <cellStyle name="Salida 2 4 7 2" xfId="3647" xr:uid="{00000000-0005-0000-0000-00009D1A0000}"/>
    <cellStyle name="Salida 2 4 7 2 2" xfId="7057" xr:uid="{00000000-0005-0000-0000-00009E1A0000}"/>
    <cellStyle name="Salida 2 4 7 3" xfId="3648" xr:uid="{00000000-0005-0000-0000-00009F1A0000}"/>
    <cellStyle name="Salida 2 4 7 3 2" xfId="7058" xr:uid="{00000000-0005-0000-0000-0000A01A0000}"/>
    <cellStyle name="Salida 2 4 7 4" xfId="3649" xr:uid="{00000000-0005-0000-0000-0000A11A0000}"/>
    <cellStyle name="Salida 2 4 7 4 2" xfId="7059" xr:uid="{00000000-0005-0000-0000-0000A21A0000}"/>
    <cellStyle name="Salida 2 4 7 5" xfId="3650" xr:uid="{00000000-0005-0000-0000-0000A31A0000}"/>
    <cellStyle name="Salida 2 4 7 5 2" xfId="7060" xr:uid="{00000000-0005-0000-0000-0000A41A0000}"/>
    <cellStyle name="Salida 2 4 7 6" xfId="4156" xr:uid="{00000000-0005-0000-0000-0000A51A0000}"/>
    <cellStyle name="Salida 2 4 7 7" xfId="4979" xr:uid="{00000000-0005-0000-0000-0000A61A0000}"/>
    <cellStyle name="Salida 2 4 8" xfId="3651" xr:uid="{00000000-0005-0000-0000-0000A71A0000}"/>
    <cellStyle name="Salida 2 4 8 2" xfId="7061" xr:uid="{00000000-0005-0000-0000-0000A81A0000}"/>
    <cellStyle name="Salida 2 4 9" xfId="4150" xr:uid="{00000000-0005-0000-0000-0000A91A0000}"/>
    <cellStyle name="Salida 2 5" xfId="586" xr:uid="{00000000-0005-0000-0000-0000AA1A0000}"/>
    <cellStyle name="Salida 2 5 2" xfId="3652" xr:uid="{00000000-0005-0000-0000-0000AB1A0000}"/>
    <cellStyle name="Salida 2 5 2 2" xfId="7062" xr:uid="{00000000-0005-0000-0000-0000AC1A0000}"/>
    <cellStyle name="Salida 2 5 3" xfId="3653" xr:uid="{00000000-0005-0000-0000-0000AD1A0000}"/>
    <cellStyle name="Salida 2 5 3 2" xfId="7063" xr:uid="{00000000-0005-0000-0000-0000AE1A0000}"/>
    <cellStyle name="Salida 2 5 4" xfId="3654" xr:uid="{00000000-0005-0000-0000-0000AF1A0000}"/>
    <cellStyle name="Salida 2 5 4 2" xfId="7064" xr:uid="{00000000-0005-0000-0000-0000B01A0000}"/>
    <cellStyle name="Salida 2 5 5" xfId="3655" xr:uid="{00000000-0005-0000-0000-0000B11A0000}"/>
    <cellStyle name="Salida 2 5 5 2" xfId="7065" xr:uid="{00000000-0005-0000-0000-0000B21A0000}"/>
    <cellStyle name="Salida 2 5 6" xfId="4157" xr:uid="{00000000-0005-0000-0000-0000B31A0000}"/>
    <cellStyle name="Salida 2 5 7" xfId="4978" xr:uid="{00000000-0005-0000-0000-0000B41A0000}"/>
    <cellStyle name="Salida 2 6" xfId="587" xr:uid="{00000000-0005-0000-0000-0000B51A0000}"/>
    <cellStyle name="Salida 2 6 2" xfId="3656" xr:uid="{00000000-0005-0000-0000-0000B61A0000}"/>
    <cellStyle name="Salida 2 6 2 2" xfId="7066" xr:uid="{00000000-0005-0000-0000-0000B71A0000}"/>
    <cellStyle name="Salida 2 6 3" xfId="3657" xr:uid="{00000000-0005-0000-0000-0000B81A0000}"/>
    <cellStyle name="Salida 2 6 3 2" xfId="7067" xr:uid="{00000000-0005-0000-0000-0000B91A0000}"/>
    <cellStyle name="Salida 2 6 4" xfId="3658" xr:uid="{00000000-0005-0000-0000-0000BA1A0000}"/>
    <cellStyle name="Salida 2 6 4 2" xfId="7068" xr:uid="{00000000-0005-0000-0000-0000BB1A0000}"/>
    <cellStyle name="Salida 2 6 5" xfId="3659" xr:uid="{00000000-0005-0000-0000-0000BC1A0000}"/>
    <cellStyle name="Salida 2 6 5 2" xfId="7069" xr:uid="{00000000-0005-0000-0000-0000BD1A0000}"/>
    <cellStyle name="Salida 2 6 6" xfId="4158" xr:uid="{00000000-0005-0000-0000-0000BE1A0000}"/>
    <cellStyle name="Salida 2 6 7" xfId="4453" xr:uid="{00000000-0005-0000-0000-0000BF1A0000}"/>
    <cellStyle name="Salida 2 7" xfId="588" xr:uid="{00000000-0005-0000-0000-0000C01A0000}"/>
    <cellStyle name="Salida 2 7 2" xfId="3660" xr:uid="{00000000-0005-0000-0000-0000C11A0000}"/>
    <cellStyle name="Salida 2 7 2 2" xfId="7070" xr:uid="{00000000-0005-0000-0000-0000C21A0000}"/>
    <cellStyle name="Salida 2 7 3" xfId="3661" xr:uid="{00000000-0005-0000-0000-0000C31A0000}"/>
    <cellStyle name="Salida 2 7 3 2" xfId="7071" xr:uid="{00000000-0005-0000-0000-0000C41A0000}"/>
    <cellStyle name="Salida 2 7 4" xfId="3662" xr:uid="{00000000-0005-0000-0000-0000C51A0000}"/>
    <cellStyle name="Salida 2 7 4 2" xfId="7072" xr:uid="{00000000-0005-0000-0000-0000C61A0000}"/>
    <cellStyle name="Salida 2 7 5" xfId="3663" xr:uid="{00000000-0005-0000-0000-0000C71A0000}"/>
    <cellStyle name="Salida 2 7 5 2" xfId="7073" xr:uid="{00000000-0005-0000-0000-0000C81A0000}"/>
    <cellStyle name="Salida 2 7 6" xfId="4159" xr:uid="{00000000-0005-0000-0000-0000C91A0000}"/>
    <cellStyle name="Salida 2 7 7" xfId="4430" xr:uid="{00000000-0005-0000-0000-0000CA1A0000}"/>
    <cellStyle name="Salida 2 8" xfId="589" xr:uid="{00000000-0005-0000-0000-0000CB1A0000}"/>
    <cellStyle name="Salida 2 8 2" xfId="3664" xr:uid="{00000000-0005-0000-0000-0000CC1A0000}"/>
    <cellStyle name="Salida 2 8 2 2" xfId="7074" xr:uid="{00000000-0005-0000-0000-0000CD1A0000}"/>
    <cellStyle name="Salida 2 8 3" xfId="3665" xr:uid="{00000000-0005-0000-0000-0000CE1A0000}"/>
    <cellStyle name="Salida 2 8 3 2" xfId="7075" xr:uid="{00000000-0005-0000-0000-0000CF1A0000}"/>
    <cellStyle name="Salida 2 8 4" xfId="3666" xr:uid="{00000000-0005-0000-0000-0000D01A0000}"/>
    <cellStyle name="Salida 2 8 4 2" xfId="7076" xr:uid="{00000000-0005-0000-0000-0000D11A0000}"/>
    <cellStyle name="Salida 2 8 5" xfId="3667" xr:uid="{00000000-0005-0000-0000-0000D21A0000}"/>
    <cellStyle name="Salida 2 8 5 2" xfId="7077" xr:uid="{00000000-0005-0000-0000-0000D31A0000}"/>
    <cellStyle name="Salida 2 8 6" xfId="4160" xr:uid="{00000000-0005-0000-0000-0000D41A0000}"/>
    <cellStyle name="Salida 2 8 7" xfId="4977" xr:uid="{00000000-0005-0000-0000-0000D51A0000}"/>
    <cellStyle name="Salida 2 9" xfId="3970" xr:uid="{00000000-0005-0000-0000-0000D61A0000}"/>
    <cellStyle name="Salida 3" xfId="262" xr:uid="{00000000-0005-0000-0000-0000D71A0000}"/>
    <cellStyle name="Salida 3 2" xfId="676" xr:uid="{00000000-0005-0000-0000-0000D81A0000}"/>
    <cellStyle name="Salida 3 2 2" xfId="4534" xr:uid="{00000000-0005-0000-0000-0000D91A0000}"/>
    <cellStyle name="Salida 3 2 3" xfId="4447" xr:uid="{00000000-0005-0000-0000-0000DA1A0000}"/>
    <cellStyle name="Salida 3 3" xfId="4314" xr:uid="{00000000-0005-0000-0000-0000DB1A0000}"/>
    <cellStyle name="Salida 3 4" xfId="5658" xr:uid="{00000000-0005-0000-0000-0000DC1A0000}"/>
    <cellStyle name="Salida 4" xfId="6448" xr:uid="{00000000-0005-0000-0000-0000DD1A0000}"/>
    <cellStyle name="TableStyleLight1" xfId="3668" xr:uid="{00000000-0005-0000-0000-0000DE1A0000}"/>
    <cellStyle name="TableStyleLight1 2" xfId="4194" xr:uid="{00000000-0005-0000-0000-0000DF1A0000}"/>
    <cellStyle name="Texto de advertencia" xfId="52" builtinId="11" customBuiltin="1"/>
    <cellStyle name="Texto de advertencia 2" xfId="209" xr:uid="{00000000-0005-0000-0000-0000E11A0000}"/>
    <cellStyle name="Texto de advertencia 2 2" xfId="3971" xr:uid="{00000000-0005-0000-0000-0000E21A0000}"/>
    <cellStyle name="Texto de advertencia 3" xfId="263" xr:uid="{00000000-0005-0000-0000-0000E31A0000}"/>
    <cellStyle name="Texto explicativo" xfId="53" builtinId="53" customBuiltin="1"/>
    <cellStyle name="Texto explicativo 2" xfId="210" xr:uid="{00000000-0005-0000-0000-0000E51A0000}"/>
    <cellStyle name="Texto explicativo 2 2" xfId="3972" xr:uid="{00000000-0005-0000-0000-0000E61A0000}"/>
    <cellStyle name="Texto explicativo 3" xfId="264" xr:uid="{00000000-0005-0000-0000-0000E71A0000}"/>
    <cellStyle name="Título" xfId="54" builtinId="15" customBuiltin="1"/>
    <cellStyle name="Título 1 2" xfId="211" xr:uid="{00000000-0005-0000-0000-0000E91A0000}"/>
    <cellStyle name="Título 1 2 2" xfId="3973" xr:uid="{00000000-0005-0000-0000-0000EA1A0000}"/>
    <cellStyle name="Título 1 3" xfId="266" xr:uid="{00000000-0005-0000-0000-0000EB1A0000}"/>
    <cellStyle name="Título 2" xfId="56" builtinId="17" customBuiltin="1"/>
    <cellStyle name="Título 2 2" xfId="212" xr:uid="{00000000-0005-0000-0000-0000ED1A0000}"/>
    <cellStyle name="Título 2 2 2" xfId="3974" xr:uid="{00000000-0005-0000-0000-0000EE1A0000}"/>
    <cellStyle name="Título 2 3" xfId="267" xr:uid="{00000000-0005-0000-0000-0000EF1A0000}"/>
    <cellStyle name="Título 3" xfId="57" builtinId="18" customBuiltin="1"/>
    <cellStyle name="Título 3 2" xfId="213" xr:uid="{00000000-0005-0000-0000-0000F11A0000}"/>
    <cellStyle name="Título 3 2 2" xfId="3975" xr:uid="{00000000-0005-0000-0000-0000F21A0000}"/>
    <cellStyle name="Título 3 3" xfId="268" xr:uid="{00000000-0005-0000-0000-0000F31A0000}"/>
    <cellStyle name="Título 4" xfId="214" xr:uid="{00000000-0005-0000-0000-0000F41A0000}"/>
    <cellStyle name="Título 4 2" xfId="3976" xr:uid="{00000000-0005-0000-0000-0000F51A0000}"/>
    <cellStyle name="Título 5" xfId="265" xr:uid="{00000000-0005-0000-0000-0000F61A0000}"/>
    <cellStyle name="Total" xfId="58" builtinId="25" customBuiltin="1"/>
    <cellStyle name="Total 2" xfId="215" xr:uid="{00000000-0005-0000-0000-0000F81A0000}"/>
    <cellStyle name="Total 2 10" xfId="4200" xr:uid="{00000000-0005-0000-0000-0000F91A0000}"/>
    <cellStyle name="Total 2 11" xfId="5823" xr:uid="{00000000-0005-0000-0000-0000FA1A0000}"/>
    <cellStyle name="Total 2 2" xfId="423" xr:uid="{00000000-0005-0000-0000-0000FB1A0000}"/>
    <cellStyle name="Total 2 2 2" xfId="439" xr:uid="{00000000-0005-0000-0000-0000FC1A0000}"/>
    <cellStyle name="Total 2 2 2 10" xfId="3669" xr:uid="{00000000-0005-0000-0000-0000FD1A0000}"/>
    <cellStyle name="Total 2 2 2 10 2" xfId="7078" xr:uid="{00000000-0005-0000-0000-0000FE1A0000}"/>
    <cellStyle name="Total 2 2 2 11" xfId="3670" xr:uid="{00000000-0005-0000-0000-0000FF1A0000}"/>
    <cellStyle name="Total 2 2 2 11 2" xfId="7079" xr:uid="{00000000-0005-0000-0000-0000001B0000}"/>
    <cellStyle name="Total 2 2 2 12" xfId="4161" xr:uid="{00000000-0005-0000-0000-0000011B0000}"/>
    <cellStyle name="Total 2 2 2 13" xfId="4469" xr:uid="{00000000-0005-0000-0000-0000021B0000}"/>
    <cellStyle name="Total 2 2 2 2" xfId="590" xr:uid="{00000000-0005-0000-0000-0000031B0000}"/>
    <cellStyle name="Total 2 2 2 2 2" xfId="3671" xr:uid="{00000000-0005-0000-0000-0000041B0000}"/>
    <cellStyle name="Total 2 2 2 2 2 2" xfId="7080" xr:uid="{00000000-0005-0000-0000-0000051B0000}"/>
    <cellStyle name="Total 2 2 2 2 3" xfId="3672" xr:uid="{00000000-0005-0000-0000-0000061B0000}"/>
    <cellStyle name="Total 2 2 2 2 3 2" xfId="7081" xr:uid="{00000000-0005-0000-0000-0000071B0000}"/>
    <cellStyle name="Total 2 2 2 2 4" xfId="3673" xr:uid="{00000000-0005-0000-0000-0000081B0000}"/>
    <cellStyle name="Total 2 2 2 2 4 2" xfId="7082" xr:uid="{00000000-0005-0000-0000-0000091B0000}"/>
    <cellStyle name="Total 2 2 2 2 5" xfId="3674" xr:uid="{00000000-0005-0000-0000-00000A1B0000}"/>
    <cellStyle name="Total 2 2 2 2 5 2" xfId="7083" xr:uid="{00000000-0005-0000-0000-00000B1B0000}"/>
    <cellStyle name="Total 2 2 2 2 6" xfId="4162" xr:uid="{00000000-0005-0000-0000-00000C1B0000}"/>
    <cellStyle name="Total 2 2 2 2 7" xfId="4976" xr:uid="{00000000-0005-0000-0000-00000D1B0000}"/>
    <cellStyle name="Total 2 2 2 3" xfId="591" xr:uid="{00000000-0005-0000-0000-00000E1B0000}"/>
    <cellStyle name="Total 2 2 2 3 2" xfId="3675" xr:uid="{00000000-0005-0000-0000-00000F1B0000}"/>
    <cellStyle name="Total 2 2 2 3 2 2" xfId="7084" xr:uid="{00000000-0005-0000-0000-0000101B0000}"/>
    <cellStyle name="Total 2 2 2 3 3" xfId="3676" xr:uid="{00000000-0005-0000-0000-0000111B0000}"/>
    <cellStyle name="Total 2 2 2 3 3 2" xfId="7085" xr:uid="{00000000-0005-0000-0000-0000121B0000}"/>
    <cellStyle name="Total 2 2 2 3 4" xfId="3677" xr:uid="{00000000-0005-0000-0000-0000131B0000}"/>
    <cellStyle name="Total 2 2 2 3 4 2" xfId="7086" xr:uid="{00000000-0005-0000-0000-0000141B0000}"/>
    <cellStyle name="Total 2 2 2 3 5" xfId="3678" xr:uid="{00000000-0005-0000-0000-0000151B0000}"/>
    <cellStyle name="Total 2 2 2 3 5 2" xfId="7087" xr:uid="{00000000-0005-0000-0000-0000161B0000}"/>
    <cellStyle name="Total 2 2 2 3 6" xfId="4163" xr:uid="{00000000-0005-0000-0000-0000171B0000}"/>
    <cellStyle name="Total 2 2 2 3 7" xfId="4975" xr:uid="{00000000-0005-0000-0000-0000181B0000}"/>
    <cellStyle name="Total 2 2 2 4" xfId="592" xr:uid="{00000000-0005-0000-0000-0000191B0000}"/>
    <cellStyle name="Total 2 2 2 4 2" xfId="3679" xr:uid="{00000000-0005-0000-0000-00001A1B0000}"/>
    <cellStyle name="Total 2 2 2 4 2 2" xfId="7088" xr:uid="{00000000-0005-0000-0000-00001B1B0000}"/>
    <cellStyle name="Total 2 2 2 4 3" xfId="3680" xr:uid="{00000000-0005-0000-0000-00001C1B0000}"/>
    <cellStyle name="Total 2 2 2 4 3 2" xfId="7089" xr:uid="{00000000-0005-0000-0000-00001D1B0000}"/>
    <cellStyle name="Total 2 2 2 4 4" xfId="3681" xr:uid="{00000000-0005-0000-0000-00001E1B0000}"/>
    <cellStyle name="Total 2 2 2 4 4 2" xfId="7090" xr:uid="{00000000-0005-0000-0000-00001F1B0000}"/>
    <cellStyle name="Total 2 2 2 4 5" xfId="3682" xr:uid="{00000000-0005-0000-0000-0000201B0000}"/>
    <cellStyle name="Total 2 2 2 4 5 2" xfId="7091" xr:uid="{00000000-0005-0000-0000-0000211B0000}"/>
    <cellStyle name="Total 2 2 2 4 6" xfId="4164" xr:uid="{00000000-0005-0000-0000-0000221B0000}"/>
    <cellStyle name="Total 2 2 2 4 7" xfId="4974" xr:uid="{00000000-0005-0000-0000-0000231B0000}"/>
    <cellStyle name="Total 2 2 2 5" xfId="593" xr:uid="{00000000-0005-0000-0000-0000241B0000}"/>
    <cellStyle name="Total 2 2 2 5 2" xfId="3683" xr:uid="{00000000-0005-0000-0000-0000251B0000}"/>
    <cellStyle name="Total 2 2 2 5 2 2" xfId="7092" xr:uid="{00000000-0005-0000-0000-0000261B0000}"/>
    <cellStyle name="Total 2 2 2 5 3" xfId="3684" xr:uid="{00000000-0005-0000-0000-0000271B0000}"/>
    <cellStyle name="Total 2 2 2 5 3 2" xfId="7093" xr:uid="{00000000-0005-0000-0000-0000281B0000}"/>
    <cellStyle name="Total 2 2 2 5 4" xfId="3685" xr:uid="{00000000-0005-0000-0000-0000291B0000}"/>
    <cellStyle name="Total 2 2 2 5 4 2" xfId="7094" xr:uid="{00000000-0005-0000-0000-00002A1B0000}"/>
    <cellStyle name="Total 2 2 2 5 5" xfId="3686" xr:uid="{00000000-0005-0000-0000-00002B1B0000}"/>
    <cellStyle name="Total 2 2 2 5 5 2" xfId="7095" xr:uid="{00000000-0005-0000-0000-00002C1B0000}"/>
    <cellStyle name="Total 2 2 2 5 6" xfId="4165" xr:uid="{00000000-0005-0000-0000-00002D1B0000}"/>
    <cellStyle name="Total 2 2 2 5 7" xfId="4452" xr:uid="{00000000-0005-0000-0000-00002E1B0000}"/>
    <cellStyle name="Total 2 2 2 6" xfId="594" xr:uid="{00000000-0005-0000-0000-00002F1B0000}"/>
    <cellStyle name="Total 2 2 2 6 2" xfId="3687" xr:uid="{00000000-0005-0000-0000-0000301B0000}"/>
    <cellStyle name="Total 2 2 2 6 2 2" xfId="7096" xr:uid="{00000000-0005-0000-0000-0000311B0000}"/>
    <cellStyle name="Total 2 2 2 6 3" xfId="3688" xr:uid="{00000000-0005-0000-0000-0000321B0000}"/>
    <cellStyle name="Total 2 2 2 6 3 2" xfId="7097" xr:uid="{00000000-0005-0000-0000-0000331B0000}"/>
    <cellStyle name="Total 2 2 2 6 4" xfId="3689" xr:uid="{00000000-0005-0000-0000-0000341B0000}"/>
    <cellStyle name="Total 2 2 2 6 4 2" xfId="7098" xr:uid="{00000000-0005-0000-0000-0000351B0000}"/>
    <cellStyle name="Total 2 2 2 6 5" xfId="3690" xr:uid="{00000000-0005-0000-0000-0000361B0000}"/>
    <cellStyle name="Total 2 2 2 6 5 2" xfId="7099" xr:uid="{00000000-0005-0000-0000-0000371B0000}"/>
    <cellStyle name="Total 2 2 2 6 6" xfId="4166" xr:uid="{00000000-0005-0000-0000-0000381B0000}"/>
    <cellStyle name="Total 2 2 2 6 7" xfId="4973" xr:uid="{00000000-0005-0000-0000-0000391B0000}"/>
    <cellStyle name="Total 2 2 2 7" xfId="595" xr:uid="{00000000-0005-0000-0000-00003A1B0000}"/>
    <cellStyle name="Total 2 2 2 7 2" xfId="3691" xr:uid="{00000000-0005-0000-0000-00003B1B0000}"/>
    <cellStyle name="Total 2 2 2 7 2 2" xfId="7100" xr:uid="{00000000-0005-0000-0000-00003C1B0000}"/>
    <cellStyle name="Total 2 2 2 7 3" xfId="3692" xr:uid="{00000000-0005-0000-0000-00003D1B0000}"/>
    <cellStyle name="Total 2 2 2 7 3 2" xfId="7101" xr:uid="{00000000-0005-0000-0000-00003E1B0000}"/>
    <cellStyle name="Total 2 2 2 7 4" xfId="3693" xr:uid="{00000000-0005-0000-0000-00003F1B0000}"/>
    <cellStyle name="Total 2 2 2 7 4 2" xfId="7102" xr:uid="{00000000-0005-0000-0000-0000401B0000}"/>
    <cellStyle name="Total 2 2 2 7 5" xfId="3694" xr:uid="{00000000-0005-0000-0000-0000411B0000}"/>
    <cellStyle name="Total 2 2 2 7 5 2" xfId="7103" xr:uid="{00000000-0005-0000-0000-0000421B0000}"/>
    <cellStyle name="Total 2 2 2 7 6" xfId="4167" xr:uid="{00000000-0005-0000-0000-0000431B0000}"/>
    <cellStyle name="Total 2 2 2 7 7" xfId="4972" xr:uid="{00000000-0005-0000-0000-0000441B0000}"/>
    <cellStyle name="Total 2 2 2 8" xfId="3695" xr:uid="{00000000-0005-0000-0000-0000451B0000}"/>
    <cellStyle name="Total 2 2 2 8 2" xfId="7104" xr:uid="{00000000-0005-0000-0000-0000461B0000}"/>
    <cellStyle name="Total 2 2 2 9" xfId="3696" xr:uid="{00000000-0005-0000-0000-0000471B0000}"/>
    <cellStyle name="Total 2 2 2 9 2" xfId="7105" xr:uid="{00000000-0005-0000-0000-0000481B0000}"/>
    <cellStyle name="Total 2 2 3" xfId="596" xr:uid="{00000000-0005-0000-0000-0000491B0000}"/>
    <cellStyle name="Total 2 2 3 2" xfId="3697" xr:uid="{00000000-0005-0000-0000-00004A1B0000}"/>
    <cellStyle name="Total 2 2 3 2 2" xfId="7106" xr:uid="{00000000-0005-0000-0000-00004B1B0000}"/>
    <cellStyle name="Total 2 2 3 3" xfId="3698" xr:uid="{00000000-0005-0000-0000-00004C1B0000}"/>
    <cellStyle name="Total 2 2 3 3 2" xfId="7107" xr:uid="{00000000-0005-0000-0000-00004D1B0000}"/>
    <cellStyle name="Total 2 2 3 4" xfId="3699" xr:uid="{00000000-0005-0000-0000-00004E1B0000}"/>
    <cellStyle name="Total 2 2 3 4 2" xfId="7108" xr:uid="{00000000-0005-0000-0000-00004F1B0000}"/>
    <cellStyle name="Total 2 2 3 5" xfId="3700" xr:uid="{00000000-0005-0000-0000-0000501B0000}"/>
    <cellStyle name="Total 2 2 3 5 2" xfId="7109" xr:uid="{00000000-0005-0000-0000-0000511B0000}"/>
    <cellStyle name="Total 2 2 3 6" xfId="4168" xr:uid="{00000000-0005-0000-0000-0000521B0000}"/>
    <cellStyle name="Total 2 2 3 7" xfId="4971" xr:uid="{00000000-0005-0000-0000-0000531B0000}"/>
    <cellStyle name="Total 2 2 4" xfId="597" xr:uid="{00000000-0005-0000-0000-0000541B0000}"/>
    <cellStyle name="Total 2 2 4 2" xfId="3701" xr:uid="{00000000-0005-0000-0000-0000551B0000}"/>
    <cellStyle name="Total 2 2 4 2 2" xfId="7110" xr:uid="{00000000-0005-0000-0000-0000561B0000}"/>
    <cellStyle name="Total 2 2 4 3" xfId="3702" xr:uid="{00000000-0005-0000-0000-0000571B0000}"/>
    <cellStyle name="Total 2 2 4 3 2" xfId="7111" xr:uid="{00000000-0005-0000-0000-0000581B0000}"/>
    <cellStyle name="Total 2 2 4 4" xfId="3703" xr:uid="{00000000-0005-0000-0000-0000591B0000}"/>
    <cellStyle name="Total 2 2 4 4 2" xfId="7112" xr:uid="{00000000-0005-0000-0000-00005A1B0000}"/>
    <cellStyle name="Total 2 2 4 5" xfId="3704" xr:uid="{00000000-0005-0000-0000-00005B1B0000}"/>
    <cellStyle name="Total 2 2 4 5 2" xfId="7113" xr:uid="{00000000-0005-0000-0000-00005C1B0000}"/>
    <cellStyle name="Total 2 2 4 6" xfId="4169" xr:uid="{00000000-0005-0000-0000-00005D1B0000}"/>
    <cellStyle name="Total 2 2 4 7" xfId="4970" xr:uid="{00000000-0005-0000-0000-00005E1B0000}"/>
    <cellStyle name="Total 2 2 5" xfId="598" xr:uid="{00000000-0005-0000-0000-00005F1B0000}"/>
    <cellStyle name="Total 2 2 5 2" xfId="3705" xr:uid="{00000000-0005-0000-0000-0000601B0000}"/>
    <cellStyle name="Total 2 2 5 2 2" xfId="7114" xr:uid="{00000000-0005-0000-0000-0000611B0000}"/>
    <cellStyle name="Total 2 2 5 3" xfId="3706" xr:uid="{00000000-0005-0000-0000-0000621B0000}"/>
    <cellStyle name="Total 2 2 5 3 2" xfId="7115" xr:uid="{00000000-0005-0000-0000-0000631B0000}"/>
    <cellStyle name="Total 2 2 5 4" xfId="3707" xr:uid="{00000000-0005-0000-0000-0000641B0000}"/>
    <cellStyle name="Total 2 2 5 4 2" xfId="7116" xr:uid="{00000000-0005-0000-0000-0000651B0000}"/>
    <cellStyle name="Total 2 2 5 5" xfId="3708" xr:uid="{00000000-0005-0000-0000-0000661B0000}"/>
    <cellStyle name="Total 2 2 5 5 2" xfId="7117" xr:uid="{00000000-0005-0000-0000-0000671B0000}"/>
    <cellStyle name="Total 2 2 5 6" xfId="4170" xr:uid="{00000000-0005-0000-0000-0000681B0000}"/>
    <cellStyle name="Total 2 2 5 7" xfId="4451" xr:uid="{00000000-0005-0000-0000-0000691B0000}"/>
    <cellStyle name="Total 2 2 6" xfId="599" xr:uid="{00000000-0005-0000-0000-00006A1B0000}"/>
    <cellStyle name="Total 2 2 6 2" xfId="3709" xr:uid="{00000000-0005-0000-0000-00006B1B0000}"/>
    <cellStyle name="Total 2 2 6 2 2" xfId="7118" xr:uid="{00000000-0005-0000-0000-00006C1B0000}"/>
    <cellStyle name="Total 2 2 6 3" xfId="3710" xr:uid="{00000000-0005-0000-0000-00006D1B0000}"/>
    <cellStyle name="Total 2 2 6 3 2" xfId="7119" xr:uid="{00000000-0005-0000-0000-00006E1B0000}"/>
    <cellStyle name="Total 2 2 6 4" xfId="3711" xr:uid="{00000000-0005-0000-0000-00006F1B0000}"/>
    <cellStyle name="Total 2 2 6 4 2" xfId="7120" xr:uid="{00000000-0005-0000-0000-0000701B0000}"/>
    <cellStyle name="Total 2 2 6 5" xfId="3712" xr:uid="{00000000-0005-0000-0000-0000711B0000}"/>
    <cellStyle name="Total 2 2 6 5 2" xfId="7121" xr:uid="{00000000-0005-0000-0000-0000721B0000}"/>
    <cellStyle name="Total 2 2 6 6" xfId="4171" xr:uid="{00000000-0005-0000-0000-0000731B0000}"/>
    <cellStyle name="Total 2 2 6 7" xfId="4969" xr:uid="{00000000-0005-0000-0000-0000741B0000}"/>
    <cellStyle name="Total 2 2 7" xfId="4007" xr:uid="{00000000-0005-0000-0000-0000751B0000}"/>
    <cellStyle name="Total 2 2 8" xfId="4205" xr:uid="{00000000-0005-0000-0000-0000761B0000}"/>
    <cellStyle name="Total 2 2 9" xfId="5070" xr:uid="{00000000-0005-0000-0000-0000771B0000}"/>
    <cellStyle name="Total 2 3" xfId="424" xr:uid="{00000000-0005-0000-0000-0000781B0000}"/>
    <cellStyle name="Total 2 3 2" xfId="440" xr:uid="{00000000-0005-0000-0000-0000791B0000}"/>
    <cellStyle name="Total 2 3 2 10" xfId="3713" xr:uid="{00000000-0005-0000-0000-00007A1B0000}"/>
    <cellStyle name="Total 2 3 2 10 2" xfId="7122" xr:uid="{00000000-0005-0000-0000-00007B1B0000}"/>
    <cellStyle name="Total 2 3 2 11" xfId="3714" xr:uid="{00000000-0005-0000-0000-00007C1B0000}"/>
    <cellStyle name="Total 2 3 2 11 2" xfId="7123" xr:uid="{00000000-0005-0000-0000-00007D1B0000}"/>
    <cellStyle name="Total 2 3 2 12" xfId="4172" xr:uid="{00000000-0005-0000-0000-00007E1B0000}"/>
    <cellStyle name="Total 2 3 2 13" xfId="5057" xr:uid="{00000000-0005-0000-0000-00007F1B0000}"/>
    <cellStyle name="Total 2 3 2 2" xfId="600" xr:uid="{00000000-0005-0000-0000-0000801B0000}"/>
    <cellStyle name="Total 2 3 2 2 2" xfId="3715" xr:uid="{00000000-0005-0000-0000-0000811B0000}"/>
    <cellStyle name="Total 2 3 2 2 2 2" xfId="7124" xr:uid="{00000000-0005-0000-0000-0000821B0000}"/>
    <cellStyle name="Total 2 3 2 2 3" xfId="3716" xr:uid="{00000000-0005-0000-0000-0000831B0000}"/>
    <cellStyle name="Total 2 3 2 2 3 2" xfId="7125" xr:uid="{00000000-0005-0000-0000-0000841B0000}"/>
    <cellStyle name="Total 2 3 2 2 4" xfId="3717" xr:uid="{00000000-0005-0000-0000-0000851B0000}"/>
    <cellStyle name="Total 2 3 2 2 4 2" xfId="7126" xr:uid="{00000000-0005-0000-0000-0000861B0000}"/>
    <cellStyle name="Total 2 3 2 2 5" xfId="3718" xr:uid="{00000000-0005-0000-0000-0000871B0000}"/>
    <cellStyle name="Total 2 3 2 2 5 2" xfId="7127" xr:uid="{00000000-0005-0000-0000-0000881B0000}"/>
    <cellStyle name="Total 2 3 2 2 6" xfId="4173" xr:uid="{00000000-0005-0000-0000-0000891B0000}"/>
    <cellStyle name="Total 2 3 2 2 7" xfId="4968" xr:uid="{00000000-0005-0000-0000-00008A1B0000}"/>
    <cellStyle name="Total 2 3 2 3" xfId="601" xr:uid="{00000000-0005-0000-0000-00008B1B0000}"/>
    <cellStyle name="Total 2 3 2 3 2" xfId="3719" xr:uid="{00000000-0005-0000-0000-00008C1B0000}"/>
    <cellStyle name="Total 2 3 2 3 2 2" xfId="7128" xr:uid="{00000000-0005-0000-0000-00008D1B0000}"/>
    <cellStyle name="Total 2 3 2 3 3" xfId="3720" xr:uid="{00000000-0005-0000-0000-00008E1B0000}"/>
    <cellStyle name="Total 2 3 2 3 3 2" xfId="7129" xr:uid="{00000000-0005-0000-0000-00008F1B0000}"/>
    <cellStyle name="Total 2 3 2 3 4" xfId="3721" xr:uid="{00000000-0005-0000-0000-0000901B0000}"/>
    <cellStyle name="Total 2 3 2 3 4 2" xfId="7130" xr:uid="{00000000-0005-0000-0000-0000911B0000}"/>
    <cellStyle name="Total 2 3 2 3 5" xfId="3722" xr:uid="{00000000-0005-0000-0000-0000921B0000}"/>
    <cellStyle name="Total 2 3 2 3 5 2" xfId="7131" xr:uid="{00000000-0005-0000-0000-0000931B0000}"/>
    <cellStyle name="Total 2 3 2 3 6" xfId="4174" xr:uid="{00000000-0005-0000-0000-0000941B0000}"/>
    <cellStyle name="Total 2 3 2 3 7" xfId="4967" xr:uid="{00000000-0005-0000-0000-0000951B0000}"/>
    <cellStyle name="Total 2 3 2 4" xfId="602" xr:uid="{00000000-0005-0000-0000-0000961B0000}"/>
    <cellStyle name="Total 2 3 2 4 2" xfId="3723" xr:uid="{00000000-0005-0000-0000-0000971B0000}"/>
    <cellStyle name="Total 2 3 2 4 2 2" xfId="7132" xr:uid="{00000000-0005-0000-0000-0000981B0000}"/>
    <cellStyle name="Total 2 3 2 4 3" xfId="3724" xr:uid="{00000000-0005-0000-0000-0000991B0000}"/>
    <cellStyle name="Total 2 3 2 4 3 2" xfId="7133" xr:uid="{00000000-0005-0000-0000-00009A1B0000}"/>
    <cellStyle name="Total 2 3 2 4 4" xfId="3725" xr:uid="{00000000-0005-0000-0000-00009B1B0000}"/>
    <cellStyle name="Total 2 3 2 4 4 2" xfId="7134" xr:uid="{00000000-0005-0000-0000-00009C1B0000}"/>
    <cellStyle name="Total 2 3 2 4 5" xfId="3726" xr:uid="{00000000-0005-0000-0000-00009D1B0000}"/>
    <cellStyle name="Total 2 3 2 4 5 2" xfId="7135" xr:uid="{00000000-0005-0000-0000-00009E1B0000}"/>
    <cellStyle name="Total 2 3 2 4 6" xfId="4175" xr:uid="{00000000-0005-0000-0000-00009F1B0000}"/>
    <cellStyle name="Total 2 3 2 4 7" xfId="4966" xr:uid="{00000000-0005-0000-0000-0000A01B0000}"/>
    <cellStyle name="Total 2 3 2 5" xfId="603" xr:uid="{00000000-0005-0000-0000-0000A11B0000}"/>
    <cellStyle name="Total 2 3 2 5 2" xfId="3727" xr:uid="{00000000-0005-0000-0000-0000A21B0000}"/>
    <cellStyle name="Total 2 3 2 5 2 2" xfId="7136" xr:uid="{00000000-0005-0000-0000-0000A31B0000}"/>
    <cellStyle name="Total 2 3 2 5 3" xfId="3728" xr:uid="{00000000-0005-0000-0000-0000A41B0000}"/>
    <cellStyle name="Total 2 3 2 5 3 2" xfId="7137" xr:uid="{00000000-0005-0000-0000-0000A51B0000}"/>
    <cellStyle name="Total 2 3 2 5 4" xfId="3729" xr:uid="{00000000-0005-0000-0000-0000A61B0000}"/>
    <cellStyle name="Total 2 3 2 5 4 2" xfId="7138" xr:uid="{00000000-0005-0000-0000-0000A71B0000}"/>
    <cellStyle name="Total 2 3 2 5 5" xfId="3730" xr:uid="{00000000-0005-0000-0000-0000A81B0000}"/>
    <cellStyle name="Total 2 3 2 5 5 2" xfId="7139" xr:uid="{00000000-0005-0000-0000-0000A91B0000}"/>
    <cellStyle name="Total 2 3 2 5 6" xfId="4176" xr:uid="{00000000-0005-0000-0000-0000AA1B0000}"/>
    <cellStyle name="Total 2 3 2 5 7" xfId="4450" xr:uid="{00000000-0005-0000-0000-0000AB1B0000}"/>
    <cellStyle name="Total 2 3 2 6" xfId="604" xr:uid="{00000000-0005-0000-0000-0000AC1B0000}"/>
    <cellStyle name="Total 2 3 2 6 2" xfId="3731" xr:uid="{00000000-0005-0000-0000-0000AD1B0000}"/>
    <cellStyle name="Total 2 3 2 6 2 2" xfId="7140" xr:uid="{00000000-0005-0000-0000-0000AE1B0000}"/>
    <cellStyle name="Total 2 3 2 6 3" xfId="3732" xr:uid="{00000000-0005-0000-0000-0000AF1B0000}"/>
    <cellStyle name="Total 2 3 2 6 3 2" xfId="7141" xr:uid="{00000000-0005-0000-0000-0000B01B0000}"/>
    <cellStyle name="Total 2 3 2 6 4" xfId="3733" xr:uid="{00000000-0005-0000-0000-0000B11B0000}"/>
    <cellStyle name="Total 2 3 2 6 4 2" xfId="7142" xr:uid="{00000000-0005-0000-0000-0000B21B0000}"/>
    <cellStyle name="Total 2 3 2 6 5" xfId="3734" xr:uid="{00000000-0005-0000-0000-0000B31B0000}"/>
    <cellStyle name="Total 2 3 2 6 5 2" xfId="7143" xr:uid="{00000000-0005-0000-0000-0000B41B0000}"/>
    <cellStyle name="Total 2 3 2 6 6" xfId="4177" xr:uid="{00000000-0005-0000-0000-0000B51B0000}"/>
    <cellStyle name="Total 2 3 2 6 7" xfId="4965" xr:uid="{00000000-0005-0000-0000-0000B61B0000}"/>
    <cellStyle name="Total 2 3 2 7" xfId="605" xr:uid="{00000000-0005-0000-0000-0000B71B0000}"/>
    <cellStyle name="Total 2 3 2 7 2" xfId="3735" xr:uid="{00000000-0005-0000-0000-0000B81B0000}"/>
    <cellStyle name="Total 2 3 2 7 2 2" xfId="7144" xr:uid="{00000000-0005-0000-0000-0000B91B0000}"/>
    <cellStyle name="Total 2 3 2 7 3" xfId="3736" xr:uid="{00000000-0005-0000-0000-0000BA1B0000}"/>
    <cellStyle name="Total 2 3 2 7 3 2" xfId="7145" xr:uid="{00000000-0005-0000-0000-0000BB1B0000}"/>
    <cellStyle name="Total 2 3 2 7 4" xfId="3737" xr:uid="{00000000-0005-0000-0000-0000BC1B0000}"/>
    <cellStyle name="Total 2 3 2 7 4 2" xfId="7146" xr:uid="{00000000-0005-0000-0000-0000BD1B0000}"/>
    <cellStyle name="Total 2 3 2 7 5" xfId="3738" xr:uid="{00000000-0005-0000-0000-0000BE1B0000}"/>
    <cellStyle name="Total 2 3 2 7 5 2" xfId="7147" xr:uid="{00000000-0005-0000-0000-0000BF1B0000}"/>
    <cellStyle name="Total 2 3 2 7 6" xfId="4178" xr:uid="{00000000-0005-0000-0000-0000C01B0000}"/>
    <cellStyle name="Total 2 3 2 7 7" xfId="4964" xr:uid="{00000000-0005-0000-0000-0000C11B0000}"/>
    <cellStyle name="Total 2 3 2 8" xfId="3739" xr:uid="{00000000-0005-0000-0000-0000C21B0000}"/>
    <cellStyle name="Total 2 3 2 8 2" xfId="7148" xr:uid="{00000000-0005-0000-0000-0000C31B0000}"/>
    <cellStyle name="Total 2 3 2 9" xfId="3740" xr:uid="{00000000-0005-0000-0000-0000C41B0000}"/>
    <cellStyle name="Total 2 3 2 9 2" xfId="7149" xr:uid="{00000000-0005-0000-0000-0000C51B0000}"/>
    <cellStyle name="Total 2 3 3" xfId="606" xr:uid="{00000000-0005-0000-0000-0000C61B0000}"/>
    <cellStyle name="Total 2 3 3 2" xfId="3741" xr:uid="{00000000-0005-0000-0000-0000C71B0000}"/>
    <cellStyle name="Total 2 3 3 2 2" xfId="7150" xr:uid="{00000000-0005-0000-0000-0000C81B0000}"/>
    <cellStyle name="Total 2 3 3 3" xfId="3742" xr:uid="{00000000-0005-0000-0000-0000C91B0000}"/>
    <cellStyle name="Total 2 3 3 3 2" xfId="7151" xr:uid="{00000000-0005-0000-0000-0000CA1B0000}"/>
    <cellStyle name="Total 2 3 3 4" xfId="3743" xr:uid="{00000000-0005-0000-0000-0000CB1B0000}"/>
    <cellStyle name="Total 2 3 3 4 2" xfId="7152" xr:uid="{00000000-0005-0000-0000-0000CC1B0000}"/>
    <cellStyle name="Total 2 3 3 5" xfId="3744" xr:uid="{00000000-0005-0000-0000-0000CD1B0000}"/>
    <cellStyle name="Total 2 3 3 5 2" xfId="7153" xr:uid="{00000000-0005-0000-0000-0000CE1B0000}"/>
    <cellStyle name="Total 2 3 3 6" xfId="4179" xr:uid="{00000000-0005-0000-0000-0000CF1B0000}"/>
    <cellStyle name="Total 2 3 3 7" xfId="4963" xr:uid="{00000000-0005-0000-0000-0000D01B0000}"/>
    <cellStyle name="Total 2 3 4" xfId="607" xr:uid="{00000000-0005-0000-0000-0000D11B0000}"/>
    <cellStyle name="Total 2 3 4 2" xfId="3745" xr:uid="{00000000-0005-0000-0000-0000D21B0000}"/>
    <cellStyle name="Total 2 3 4 2 2" xfId="7154" xr:uid="{00000000-0005-0000-0000-0000D31B0000}"/>
    <cellStyle name="Total 2 3 4 3" xfId="3746" xr:uid="{00000000-0005-0000-0000-0000D41B0000}"/>
    <cellStyle name="Total 2 3 4 3 2" xfId="7155" xr:uid="{00000000-0005-0000-0000-0000D51B0000}"/>
    <cellStyle name="Total 2 3 4 4" xfId="3747" xr:uid="{00000000-0005-0000-0000-0000D61B0000}"/>
    <cellStyle name="Total 2 3 4 4 2" xfId="7156" xr:uid="{00000000-0005-0000-0000-0000D71B0000}"/>
    <cellStyle name="Total 2 3 4 5" xfId="3748" xr:uid="{00000000-0005-0000-0000-0000D81B0000}"/>
    <cellStyle name="Total 2 3 4 5 2" xfId="7157" xr:uid="{00000000-0005-0000-0000-0000D91B0000}"/>
    <cellStyle name="Total 2 3 4 6" xfId="4180" xr:uid="{00000000-0005-0000-0000-0000DA1B0000}"/>
    <cellStyle name="Total 2 3 4 7" xfId="4962" xr:uid="{00000000-0005-0000-0000-0000DB1B0000}"/>
    <cellStyle name="Total 2 3 5" xfId="608" xr:uid="{00000000-0005-0000-0000-0000DC1B0000}"/>
    <cellStyle name="Total 2 3 5 2" xfId="3749" xr:uid="{00000000-0005-0000-0000-0000DD1B0000}"/>
    <cellStyle name="Total 2 3 5 2 2" xfId="7158" xr:uid="{00000000-0005-0000-0000-0000DE1B0000}"/>
    <cellStyle name="Total 2 3 5 3" xfId="3750" xr:uid="{00000000-0005-0000-0000-0000DF1B0000}"/>
    <cellStyle name="Total 2 3 5 3 2" xfId="7159" xr:uid="{00000000-0005-0000-0000-0000E01B0000}"/>
    <cellStyle name="Total 2 3 5 4" xfId="3751" xr:uid="{00000000-0005-0000-0000-0000E11B0000}"/>
    <cellStyle name="Total 2 3 5 4 2" xfId="7160" xr:uid="{00000000-0005-0000-0000-0000E21B0000}"/>
    <cellStyle name="Total 2 3 5 5" xfId="3752" xr:uid="{00000000-0005-0000-0000-0000E31B0000}"/>
    <cellStyle name="Total 2 3 5 5 2" xfId="7161" xr:uid="{00000000-0005-0000-0000-0000E41B0000}"/>
    <cellStyle name="Total 2 3 5 6" xfId="4181" xr:uid="{00000000-0005-0000-0000-0000E51B0000}"/>
    <cellStyle name="Total 2 3 5 7" xfId="4961" xr:uid="{00000000-0005-0000-0000-0000E61B0000}"/>
    <cellStyle name="Total 2 3 6" xfId="609" xr:uid="{00000000-0005-0000-0000-0000E71B0000}"/>
    <cellStyle name="Total 2 3 6 2" xfId="3753" xr:uid="{00000000-0005-0000-0000-0000E81B0000}"/>
    <cellStyle name="Total 2 3 6 2 2" xfId="7162" xr:uid="{00000000-0005-0000-0000-0000E91B0000}"/>
    <cellStyle name="Total 2 3 6 3" xfId="3754" xr:uid="{00000000-0005-0000-0000-0000EA1B0000}"/>
    <cellStyle name="Total 2 3 6 3 2" xfId="7163" xr:uid="{00000000-0005-0000-0000-0000EB1B0000}"/>
    <cellStyle name="Total 2 3 6 4" xfId="3755" xr:uid="{00000000-0005-0000-0000-0000EC1B0000}"/>
    <cellStyle name="Total 2 3 6 4 2" xfId="7164" xr:uid="{00000000-0005-0000-0000-0000ED1B0000}"/>
    <cellStyle name="Total 2 3 6 5" xfId="3756" xr:uid="{00000000-0005-0000-0000-0000EE1B0000}"/>
    <cellStyle name="Total 2 3 6 5 2" xfId="7165" xr:uid="{00000000-0005-0000-0000-0000EF1B0000}"/>
    <cellStyle name="Total 2 3 6 6" xfId="4182" xr:uid="{00000000-0005-0000-0000-0000F01B0000}"/>
    <cellStyle name="Total 2 3 6 7" xfId="4960" xr:uid="{00000000-0005-0000-0000-0000F11B0000}"/>
    <cellStyle name="Total 2 3 7" xfId="4008" xr:uid="{00000000-0005-0000-0000-0000F21B0000}"/>
    <cellStyle name="Total 2 3 8" xfId="4204" xr:uid="{00000000-0005-0000-0000-0000F31B0000}"/>
    <cellStyle name="Total 2 3 9" xfId="4472" xr:uid="{00000000-0005-0000-0000-0000F41B0000}"/>
    <cellStyle name="Total 2 4" xfId="429" xr:uid="{00000000-0005-0000-0000-0000F51B0000}"/>
    <cellStyle name="Total 2 4 2" xfId="610" xr:uid="{00000000-0005-0000-0000-0000F61B0000}"/>
    <cellStyle name="Total 2 4 2 2" xfId="3757" xr:uid="{00000000-0005-0000-0000-0000F71B0000}"/>
    <cellStyle name="Total 2 4 2 2 2" xfId="7166" xr:uid="{00000000-0005-0000-0000-0000F81B0000}"/>
    <cellStyle name="Total 2 4 2 3" xfId="3758" xr:uid="{00000000-0005-0000-0000-0000F91B0000}"/>
    <cellStyle name="Total 2 4 2 3 2" xfId="7167" xr:uid="{00000000-0005-0000-0000-0000FA1B0000}"/>
    <cellStyle name="Total 2 4 2 4" xfId="3759" xr:uid="{00000000-0005-0000-0000-0000FB1B0000}"/>
    <cellStyle name="Total 2 4 2 4 2" xfId="7168" xr:uid="{00000000-0005-0000-0000-0000FC1B0000}"/>
    <cellStyle name="Total 2 4 2 5" xfId="3760" xr:uid="{00000000-0005-0000-0000-0000FD1B0000}"/>
    <cellStyle name="Total 2 4 2 5 2" xfId="7169" xr:uid="{00000000-0005-0000-0000-0000FE1B0000}"/>
    <cellStyle name="Total 2 4 2 6" xfId="4184" xr:uid="{00000000-0005-0000-0000-0000FF1B0000}"/>
    <cellStyle name="Total 2 4 2 7" xfId="4449" xr:uid="{00000000-0005-0000-0000-0000001C0000}"/>
    <cellStyle name="Total 2 4 3" xfId="611" xr:uid="{00000000-0005-0000-0000-0000011C0000}"/>
    <cellStyle name="Total 2 4 3 2" xfId="3761" xr:uid="{00000000-0005-0000-0000-0000021C0000}"/>
    <cellStyle name="Total 2 4 3 2 2" xfId="7170" xr:uid="{00000000-0005-0000-0000-0000031C0000}"/>
    <cellStyle name="Total 2 4 3 3" xfId="3762" xr:uid="{00000000-0005-0000-0000-0000041C0000}"/>
    <cellStyle name="Total 2 4 3 3 2" xfId="7171" xr:uid="{00000000-0005-0000-0000-0000051C0000}"/>
    <cellStyle name="Total 2 4 3 4" xfId="3763" xr:uid="{00000000-0005-0000-0000-0000061C0000}"/>
    <cellStyle name="Total 2 4 3 4 2" xfId="7172" xr:uid="{00000000-0005-0000-0000-0000071C0000}"/>
    <cellStyle name="Total 2 4 3 5" xfId="3764" xr:uid="{00000000-0005-0000-0000-0000081C0000}"/>
    <cellStyle name="Total 2 4 3 5 2" xfId="7173" xr:uid="{00000000-0005-0000-0000-0000091C0000}"/>
    <cellStyle name="Total 2 4 3 6" xfId="4185" xr:uid="{00000000-0005-0000-0000-00000A1C0000}"/>
    <cellStyle name="Total 2 4 3 7" xfId="4959" xr:uid="{00000000-0005-0000-0000-00000B1C0000}"/>
    <cellStyle name="Total 2 4 4" xfId="612" xr:uid="{00000000-0005-0000-0000-00000C1C0000}"/>
    <cellStyle name="Total 2 4 4 2" xfId="3765" xr:uid="{00000000-0005-0000-0000-00000D1C0000}"/>
    <cellStyle name="Total 2 4 4 2 2" xfId="7174" xr:uid="{00000000-0005-0000-0000-00000E1C0000}"/>
    <cellStyle name="Total 2 4 4 3" xfId="3766" xr:uid="{00000000-0005-0000-0000-00000F1C0000}"/>
    <cellStyle name="Total 2 4 4 3 2" xfId="7175" xr:uid="{00000000-0005-0000-0000-0000101C0000}"/>
    <cellStyle name="Total 2 4 4 4" xfId="3767" xr:uid="{00000000-0005-0000-0000-0000111C0000}"/>
    <cellStyle name="Total 2 4 4 4 2" xfId="7176" xr:uid="{00000000-0005-0000-0000-0000121C0000}"/>
    <cellStyle name="Total 2 4 4 5" xfId="3768" xr:uid="{00000000-0005-0000-0000-0000131C0000}"/>
    <cellStyle name="Total 2 4 4 5 2" xfId="7177" xr:uid="{00000000-0005-0000-0000-0000141C0000}"/>
    <cellStyle name="Total 2 4 4 6" xfId="4186" xr:uid="{00000000-0005-0000-0000-0000151C0000}"/>
    <cellStyle name="Total 2 4 4 7" xfId="4958" xr:uid="{00000000-0005-0000-0000-0000161C0000}"/>
    <cellStyle name="Total 2 4 5" xfId="613" xr:uid="{00000000-0005-0000-0000-0000171C0000}"/>
    <cellStyle name="Total 2 4 5 2" xfId="3769" xr:uid="{00000000-0005-0000-0000-0000181C0000}"/>
    <cellStyle name="Total 2 4 5 2 2" xfId="7178" xr:uid="{00000000-0005-0000-0000-0000191C0000}"/>
    <cellStyle name="Total 2 4 5 3" xfId="3770" xr:uid="{00000000-0005-0000-0000-00001A1C0000}"/>
    <cellStyle name="Total 2 4 5 3 2" xfId="7179" xr:uid="{00000000-0005-0000-0000-00001B1C0000}"/>
    <cellStyle name="Total 2 4 5 4" xfId="3771" xr:uid="{00000000-0005-0000-0000-00001C1C0000}"/>
    <cellStyle name="Total 2 4 5 4 2" xfId="7180" xr:uid="{00000000-0005-0000-0000-00001D1C0000}"/>
    <cellStyle name="Total 2 4 5 5" xfId="3772" xr:uid="{00000000-0005-0000-0000-00001E1C0000}"/>
    <cellStyle name="Total 2 4 5 5 2" xfId="7181" xr:uid="{00000000-0005-0000-0000-00001F1C0000}"/>
    <cellStyle name="Total 2 4 5 6" xfId="4187" xr:uid="{00000000-0005-0000-0000-0000201C0000}"/>
    <cellStyle name="Total 2 4 5 7" xfId="4957" xr:uid="{00000000-0005-0000-0000-0000211C0000}"/>
    <cellStyle name="Total 2 4 6" xfId="614" xr:uid="{00000000-0005-0000-0000-0000221C0000}"/>
    <cellStyle name="Total 2 4 6 2" xfId="3773" xr:uid="{00000000-0005-0000-0000-0000231C0000}"/>
    <cellStyle name="Total 2 4 6 2 2" xfId="7182" xr:uid="{00000000-0005-0000-0000-0000241C0000}"/>
    <cellStyle name="Total 2 4 6 3" xfId="3774" xr:uid="{00000000-0005-0000-0000-0000251C0000}"/>
    <cellStyle name="Total 2 4 6 3 2" xfId="7183" xr:uid="{00000000-0005-0000-0000-0000261C0000}"/>
    <cellStyle name="Total 2 4 6 4" xfId="3775" xr:uid="{00000000-0005-0000-0000-0000271C0000}"/>
    <cellStyle name="Total 2 4 6 4 2" xfId="7184" xr:uid="{00000000-0005-0000-0000-0000281C0000}"/>
    <cellStyle name="Total 2 4 6 5" xfId="3776" xr:uid="{00000000-0005-0000-0000-0000291C0000}"/>
    <cellStyle name="Total 2 4 6 5 2" xfId="7185" xr:uid="{00000000-0005-0000-0000-00002A1C0000}"/>
    <cellStyle name="Total 2 4 6 6" xfId="4188" xr:uid="{00000000-0005-0000-0000-00002B1C0000}"/>
    <cellStyle name="Total 2 4 6 7" xfId="4956" xr:uid="{00000000-0005-0000-0000-00002C1C0000}"/>
    <cellStyle name="Total 2 4 7" xfId="615" xr:uid="{00000000-0005-0000-0000-00002D1C0000}"/>
    <cellStyle name="Total 2 4 7 2" xfId="3777" xr:uid="{00000000-0005-0000-0000-00002E1C0000}"/>
    <cellStyle name="Total 2 4 7 2 2" xfId="7186" xr:uid="{00000000-0005-0000-0000-00002F1C0000}"/>
    <cellStyle name="Total 2 4 7 3" xfId="3778" xr:uid="{00000000-0005-0000-0000-0000301C0000}"/>
    <cellStyle name="Total 2 4 7 3 2" xfId="7187" xr:uid="{00000000-0005-0000-0000-0000311C0000}"/>
    <cellStyle name="Total 2 4 7 4" xfId="3779" xr:uid="{00000000-0005-0000-0000-0000321C0000}"/>
    <cellStyle name="Total 2 4 7 4 2" xfId="7188" xr:uid="{00000000-0005-0000-0000-0000331C0000}"/>
    <cellStyle name="Total 2 4 7 5" xfId="3780" xr:uid="{00000000-0005-0000-0000-0000341C0000}"/>
    <cellStyle name="Total 2 4 7 5 2" xfId="7189" xr:uid="{00000000-0005-0000-0000-0000351C0000}"/>
    <cellStyle name="Total 2 4 7 6" xfId="4189" xr:uid="{00000000-0005-0000-0000-0000361C0000}"/>
    <cellStyle name="Total 2 4 7 7" xfId="4448" xr:uid="{00000000-0005-0000-0000-0000371C0000}"/>
    <cellStyle name="Total 2 4 8" xfId="4183" xr:uid="{00000000-0005-0000-0000-0000381C0000}"/>
    <cellStyle name="Total 2 4 9" xfId="4471" xr:uid="{00000000-0005-0000-0000-0000391C0000}"/>
    <cellStyle name="Total 2 5" xfId="616" xr:uid="{00000000-0005-0000-0000-00003A1C0000}"/>
    <cellStyle name="Total 2 5 2" xfId="3781" xr:uid="{00000000-0005-0000-0000-00003B1C0000}"/>
    <cellStyle name="Total 2 5 2 2" xfId="7190" xr:uid="{00000000-0005-0000-0000-00003C1C0000}"/>
    <cellStyle name="Total 2 5 3" xfId="3782" xr:uid="{00000000-0005-0000-0000-00003D1C0000}"/>
    <cellStyle name="Total 2 5 3 2" xfId="7191" xr:uid="{00000000-0005-0000-0000-00003E1C0000}"/>
    <cellStyle name="Total 2 5 4" xfId="3783" xr:uid="{00000000-0005-0000-0000-00003F1C0000}"/>
    <cellStyle name="Total 2 5 4 2" xfId="7192" xr:uid="{00000000-0005-0000-0000-0000401C0000}"/>
    <cellStyle name="Total 2 5 5" xfId="3784" xr:uid="{00000000-0005-0000-0000-0000411C0000}"/>
    <cellStyle name="Total 2 5 5 2" xfId="7193" xr:uid="{00000000-0005-0000-0000-0000421C0000}"/>
    <cellStyle name="Total 2 5 6" xfId="4190" xr:uid="{00000000-0005-0000-0000-0000431C0000}"/>
    <cellStyle name="Total 2 5 7" xfId="4955" xr:uid="{00000000-0005-0000-0000-0000441C0000}"/>
    <cellStyle name="Total 2 6" xfId="617" xr:uid="{00000000-0005-0000-0000-0000451C0000}"/>
    <cellStyle name="Total 2 6 2" xfId="3785" xr:uid="{00000000-0005-0000-0000-0000461C0000}"/>
    <cellStyle name="Total 2 6 2 2" xfId="7194" xr:uid="{00000000-0005-0000-0000-0000471C0000}"/>
    <cellStyle name="Total 2 6 3" xfId="3786" xr:uid="{00000000-0005-0000-0000-0000481C0000}"/>
    <cellStyle name="Total 2 6 3 2" xfId="7195" xr:uid="{00000000-0005-0000-0000-0000491C0000}"/>
    <cellStyle name="Total 2 6 4" xfId="3787" xr:uid="{00000000-0005-0000-0000-00004A1C0000}"/>
    <cellStyle name="Total 2 6 4 2" xfId="7196" xr:uid="{00000000-0005-0000-0000-00004B1C0000}"/>
    <cellStyle name="Total 2 6 5" xfId="3788" xr:uid="{00000000-0005-0000-0000-00004C1C0000}"/>
    <cellStyle name="Total 2 6 5 2" xfId="7197" xr:uid="{00000000-0005-0000-0000-00004D1C0000}"/>
    <cellStyle name="Total 2 6 6" xfId="4191" xr:uid="{00000000-0005-0000-0000-00004E1C0000}"/>
    <cellStyle name="Total 2 6 7" xfId="4954" xr:uid="{00000000-0005-0000-0000-00004F1C0000}"/>
    <cellStyle name="Total 2 7" xfId="618" xr:uid="{00000000-0005-0000-0000-0000501C0000}"/>
    <cellStyle name="Total 2 7 2" xfId="3789" xr:uid="{00000000-0005-0000-0000-0000511C0000}"/>
    <cellStyle name="Total 2 7 2 2" xfId="7198" xr:uid="{00000000-0005-0000-0000-0000521C0000}"/>
    <cellStyle name="Total 2 7 3" xfId="3790" xr:uid="{00000000-0005-0000-0000-0000531C0000}"/>
    <cellStyle name="Total 2 7 3 2" xfId="7199" xr:uid="{00000000-0005-0000-0000-0000541C0000}"/>
    <cellStyle name="Total 2 7 4" xfId="3791" xr:uid="{00000000-0005-0000-0000-0000551C0000}"/>
    <cellStyle name="Total 2 7 4 2" xfId="7200" xr:uid="{00000000-0005-0000-0000-0000561C0000}"/>
    <cellStyle name="Total 2 7 5" xfId="3792" xr:uid="{00000000-0005-0000-0000-0000571C0000}"/>
    <cellStyle name="Total 2 7 5 2" xfId="7201" xr:uid="{00000000-0005-0000-0000-0000581C0000}"/>
    <cellStyle name="Total 2 7 6" xfId="4192" xr:uid="{00000000-0005-0000-0000-0000591C0000}"/>
    <cellStyle name="Total 2 7 7" xfId="4953" xr:uid="{00000000-0005-0000-0000-00005A1C0000}"/>
    <cellStyle name="Total 2 8" xfId="619" xr:uid="{00000000-0005-0000-0000-00005B1C0000}"/>
    <cellStyle name="Total 2 8 2" xfId="3793" xr:uid="{00000000-0005-0000-0000-00005C1C0000}"/>
    <cellStyle name="Total 2 8 2 2" xfId="7202" xr:uid="{00000000-0005-0000-0000-00005D1C0000}"/>
    <cellStyle name="Total 2 8 3" xfId="3794" xr:uid="{00000000-0005-0000-0000-00005E1C0000}"/>
    <cellStyle name="Total 2 8 3 2" xfId="7203" xr:uid="{00000000-0005-0000-0000-00005F1C0000}"/>
    <cellStyle name="Total 2 8 4" xfId="3795" xr:uid="{00000000-0005-0000-0000-0000601C0000}"/>
    <cellStyle name="Total 2 8 4 2" xfId="7204" xr:uid="{00000000-0005-0000-0000-0000611C0000}"/>
    <cellStyle name="Total 2 8 5" xfId="3796" xr:uid="{00000000-0005-0000-0000-0000621C0000}"/>
    <cellStyle name="Total 2 8 5 2" xfId="7205" xr:uid="{00000000-0005-0000-0000-0000631C0000}"/>
    <cellStyle name="Total 2 8 6" xfId="4193" xr:uid="{00000000-0005-0000-0000-0000641C0000}"/>
    <cellStyle name="Total 2 8 7" xfId="4952" xr:uid="{00000000-0005-0000-0000-0000651C0000}"/>
    <cellStyle name="Total 2 9" xfId="3977" xr:uid="{00000000-0005-0000-0000-0000661C0000}"/>
    <cellStyle name="Total 3" xfId="269" xr:uid="{00000000-0005-0000-0000-0000671C0000}"/>
    <cellStyle name="Total 3 2" xfId="677" xr:uid="{00000000-0005-0000-0000-0000681C0000}"/>
    <cellStyle name="Total 3 2 2" xfId="4535" xr:uid="{00000000-0005-0000-0000-0000691C0000}"/>
    <cellStyle name="Total 3 2 3" xfId="4948" xr:uid="{00000000-0005-0000-0000-00006A1C0000}"/>
    <cellStyle name="Total 3 3" xfId="4315" xr:uid="{00000000-0005-0000-0000-00006B1C0000}"/>
    <cellStyle name="Total 3 4" xfId="5515" xr:uid="{00000000-0005-0000-0000-00006C1C0000}"/>
    <cellStyle name="Total 4" xfId="6447" xr:uid="{00000000-0005-0000-0000-00006D1C0000}"/>
  </cellStyles>
  <dxfs count="1">
    <dxf>
      <font>
        <color rgb="FF9C0006"/>
      </font>
      <fill>
        <patternFill>
          <bgColor rgb="FFFFC7CE"/>
        </patternFill>
      </fill>
    </dxf>
  </dxfs>
  <tableStyles count="0" defaultTableStyle="TableStyleMedium9" defaultPivotStyle="PivotStyleLight16"/>
  <colors>
    <mruColors>
      <color rgb="FF660066"/>
      <color rgb="FFAD25A8"/>
      <color rgb="FF6E186A"/>
      <color rgb="FFCC00FF"/>
      <color rgb="FF9900CC"/>
      <color rgb="FFEEB0EB"/>
      <color rgb="FFFFCCFF"/>
      <color rgb="FFFF00FF"/>
      <color rgb="FFFF66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87" Type="http://schemas.openxmlformats.org/officeDocument/2006/relationships/externalLink" Target="externalLinks/externalLink9.xml"/><Relationship Id="rId102" Type="http://schemas.openxmlformats.org/officeDocument/2006/relationships/externalLink" Target="externalLinks/externalLink2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4.xml"/><Relationship Id="rId90" Type="http://schemas.openxmlformats.org/officeDocument/2006/relationships/externalLink" Target="externalLinks/externalLink12.xml"/><Relationship Id="rId95"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93" Type="http://schemas.openxmlformats.org/officeDocument/2006/relationships/externalLink" Target="externalLinks/externalLink15.xml"/><Relationship Id="rId98"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externalLink" Target="externalLinks/externalLink13.xml"/><Relationship Id="rId96"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externalLink" Target="externalLinks/externalLink16.xml"/><Relationship Id="rId99" Type="http://schemas.openxmlformats.org/officeDocument/2006/relationships/externalLink" Target="externalLinks/externalLink21.xml"/><Relationship Id="rId10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9.xml"/><Relationship Id="rId10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1.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20.xml"/><Relationship Id="rId1" Type="http://schemas.microsoft.com/office/2011/relationships/chartStyle" Target="style120.xml"/></Relationships>
</file>

<file path=xl/charts/_rels/chart123.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4.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5.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24.xml"/><Relationship Id="rId1" Type="http://schemas.microsoft.com/office/2011/relationships/chartStyle" Target="style124.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25.xml"/><Relationship Id="rId1" Type="http://schemas.microsoft.com/office/2011/relationships/chartStyle" Target="style125.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26.xml"/><Relationship Id="rId1" Type="http://schemas.microsoft.com/office/2011/relationships/chartStyle" Target="style126.xml"/></Relationships>
</file>

<file path=xl/charts/_rels/chart129.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28.xml"/><Relationship Id="rId1" Type="http://schemas.microsoft.com/office/2011/relationships/chartStyle" Target="style128.xml"/></Relationships>
</file>

<file path=xl/charts/_rels/chart131.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30.xml"/><Relationship Id="rId1" Type="http://schemas.microsoft.com/office/2011/relationships/chartStyle" Target="style130.xml"/><Relationship Id="rId4" Type="http://schemas.openxmlformats.org/officeDocument/2006/relationships/chartUserShapes" Target="../drawings/drawing33.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31.xml"/><Relationship Id="rId1" Type="http://schemas.microsoft.com/office/2011/relationships/chartStyle" Target="style131.xml"/><Relationship Id="rId4" Type="http://schemas.openxmlformats.org/officeDocument/2006/relationships/chartUserShapes" Target="../drawings/drawing34.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32.xml"/><Relationship Id="rId1" Type="http://schemas.microsoft.com/office/2011/relationships/chartStyle" Target="style132.xml"/></Relationships>
</file>

<file path=xl/charts/_rels/chart136.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7.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8.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36.xml"/><Relationship Id="rId1" Type="http://schemas.microsoft.com/office/2011/relationships/chartStyle" Target="style136.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37.xml"/><Relationship Id="rId1" Type="http://schemas.microsoft.com/office/2011/relationships/chartStyle" Target="style137.xml"/></Relationships>
</file>

<file path=xl/charts/_rels/chart141.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 de PTC con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B2195"/>
            </a:solidFill>
            <a:ln>
              <a:noFill/>
            </a:ln>
            <a:effectLst/>
            <a:sp3d/>
          </c:spPr>
          <c:invertIfNegative val="0"/>
          <c:cat>
            <c:strRef>
              <c:f>'Indicadores Comprativos'!$C$19:$C$25</c:f>
              <c:strCache>
                <c:ptCount val="7"/>
                <c:pt idx="0">
                  <c:v>UAM-L</c:v>
                </c:pt>
                <c:pt idx="1">
                  <c:v>UAEM-UAP-T</c:v>
                </c:pt>
                <c:pt idx="2">
                  <c:v>UAEM  </c:v>
                </c:pt>
                <c:pt idx="3">
                  <c:v>TEST</c:v>
                </c:pt>
                <c:pt idx="4">
                  <c:v>ITT</c:v>
                </c:pt>
                <c:pt idx="5">
                  <c:v>UPN-151</c:v>
                </c:pt>
                <c:pt idx="6">
                  <c:v>UTVT</c:v>
                </c:pt>
              </c:strCache>
            </c:strRef>
          </c:cat>
          <c:val>
            <c:numRef>
              <c:f>'Indicadores Comprativos'!$D$19:$D$25</c:f>
              <c:numCache>
                <c:formatCode>0%</c:formatCode>
                <c:ptCount val="7"/>
                <c:pt idx="0">
                  <c:v>0.90277777777777779</c:v>
                </c:pt>
                <c:pt idx="1">
                  <c:v>0.6</c:v>
                </c:pt>
                <c:pt idx="2">
                  <c:v>0.59326923076923077</c:v>
                </c:pt>
                <c:pt idx="3">
                  <c:v>0.25</c:v>
                </c:pt>
                <c:pt idx="4">
                  <c:v>0.20567375886524822</c:v>
                </c:pt>
                <c:pt idx="5">
                  <c:v>0.15384615384615385</c:v>
                </c:pt>
                <c:pt idx="6">
                  <c:v>0.10309278350515463</c:v>
                </c:pt>
              </c:numCache>
            </c:numRef>
          </c:val>
          <c:shape val="cylinder"/>
          <c:extLst>
            <c:ext xmlns:c16="http://schemas.microsoft.com/office/drawing/2014/chart" uri="{C3380CC4-5D6E-409C-BE32-E72D297353CC}">
              <c16:uniqueId val="{00000000-C65E-4F17-90F1-9A136CB2F2CA}"/>
            </c:ext>
          </c:extLst>
        </c:ser>
        <c:dLbls>
          <c:showLegendKey val="0"/>
          <c:showVal val="0"/>
          <c:showCatName val="0"/>
          <c:showSerName val="0"/>
          <c:showPercent val="0"/>
          <c:showBubbleSize val="0"/>
        </c:dLbls>
        <c:gapWidth val="219"/>
        <c:shape val="box"/>
        <c:axId val="51716800"/>
        <c:axId val="51724960"/>
        <c:axId val="0"/>
      </c:bar3DChart>
      <c:catAx>
        <c:axId val="5171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MX"/>
          </a:p>
        </c:txPr>
        <c:crossAx val="51724960"/>
        <c:crosses val="autoZero"/>
        <c:auto val="1"/>
        <c:lblAlgn val="ctr"/>
        <c:lblOffset val="100"/>
        <c:noMultiLvlLbl val="0"/>
      </c:catAx>
      <c:valAx>
        <c:axId val="5172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51716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Aspirantes!$C$23</c:f>
              <c:strCache>
                <c:ptCount val="1"/>
                <c:pt idx="0">
                  <c:v>2011</c:v>
                </c:pt>
              </c:strCache>
            </c:strRef>
          </c:tx>
          <c:spPr>
            <a:solidFill>
              <a:srgbClr val="FFCC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Aspirantes!$C$24:$C$32</c:f>
              <c:numCache>
                <c:formatCode>#,##0</c:formatCode>
                <c:ptCount val="9"/>
                <c:pt idx="0">
                  <c:v>68</c:v>
                </c:pt>
                <c:pt idx="3">
                  <c:v>175</c:v>
                </c:pt>
                <c:pt idx="7">
                  <c:v>169</c:v>
                </c:pt>
              </c:numCache>
            </c:numRef>
          </c:val>
          <c:shape val="cylinder"/>
          <c:extLst>
            <c:ext xmlns:c16="http://schemas.microsoft.com/office/drawing/2014/chart" uri="{C3380CC4-5D6E-409C-BE32-E72D297353CC}">
              <c16:uniqueId val="{00000000-3F62-4B40-AB94-1424179C5B67}"/>
            </c:ext>
          </c:extLst>
        </c:ser>
        <c:ser>
          <c:idx val="1"/>
          <c:order val="1"/>
          <c:tx>
            <c:strRef>
              <c:f>Aspirantes!$D$23</c:f>
              <c:strCache>
                <c:ptCount val="1"/>
                <c:pt idx="0">
                  <c:v>2012</c:v>
                </c:pt>
              </c:strCache>
            </c:strRef>
          </c:tx>
          <c:spPr>
            <a:solidFill>
              <a:srgbClr val="FF99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Aspirantes!$D$24:$D$32</c:f>
              <c:numCache>
                <c:formatCode>#,##0</c:formatCode>
                <c:ptCount val="9"/>
                <c:pt idx="0">
                  <c:v>35</c:v>
                </c:pt>
                <c:pt idx="3">
                  <c:v>74</c:v>
                </c:pt>
                <c:pt idx="7">
                  <c:v>72</c:v>
                </c:pt>
              </c:numCache>
            </c:numRef>
          </c:val>
          <c:shape val="cylinder"/>
          <c:extLst>
            <c:ext xmlns:c16="http://schemas.microsoft.com/office/drawing/2014/chart" uri="{C3380CC4-5D6E-409C-BE32-E72D297353CC}">
              <c16:uniqueId val="{00000001-3F62-4B40-AB94-1424179C5B67}"/>
            </c:ext>
          </c:extLst>
        </c:ser>
        <c:ser>
          <c:idx val="2"/>
          <c:order val="2"/>
          <c:tx>
            <c:strRef>
              <c:f>Aspirantes!$E$23</c:f>
              <c:strCache>
                <c:ptCount val="1"/>
                <c:pt idx="0">
                  <c:v>2013</c:v>
                </c:pt>
              </c:strCache>
            </c:strRef>
          </c:tx>
          <c:spPr>
            <a:solidFill>
              <a:srgbClr val="FF66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Aspirantes!$E$24:$E$32</c:f>
              <c:numCache>
                <c:formatCode>#,##0</c:formatCode>
                <c:ptCount val="9"/>
                <c:pt idx="0">
                  <c:v>61</c:v>
                </c:pt>
                <c:pt idx="3">
                  <c:v>160</c:v>
                </c:pt>
                <c:pt idx="6">
                  <c:v>107</c:v>
                </c:pt>
                <c:pt idx="7">
                  <c:v>117</c:v>
                </c:pt>
              </c:numCache>
            </c:numRef>
          </c:val>
          <c:shape val="cylinder"/>
          <c:extLst>
            <c:ext xmlns:c16="http://schemas.microsoft.com/office/drawing/2014/chart" uri="{C3380CC4-5D6E-409C-BE32-E72D297353CC}">
              <c16:uniqueId val="{00000002-3F62-4B40-AB94-1424179C5B67}"/>
            </c:ext>
          </c:extLst>
        </c:ser>
        <c:ser>
          <c:idx val="3"/>
          <c:order val="3"/>
          <c:tx>
            <c:strRef>
              <c:f>Aspirantes!$F$23</c:f>
              <c:strCache>
                <c:ptCount val="1"/>
                <c:pt idx="0">
                  <c:v>2014</c:v>
                </c:pt>
              </c:strCache>
            </c:strRef>
          </c:tx>
          <c:spPr>
            <a:solidFill>
              <a:srgbClr val="FF00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Aspirantes!$F$24:$F$32</c:f>
              <c:numCache>
                <c:formatCode>#,##0</c:formatCode>
                <c:ptCount val="9"/>
                <c:pt idx="0">
                  <c:v>72</c:v>
                </c:pt>
                <c:pt idx="3">
                  <c:v>98</c:v>
                </c:pt>
                <c:pt idx="6">
                  <c:v>225</c:v>
                </c:pt>
                <c:pt idx="7">
                  <c:v>103</c:v>
                </c:pt>
              </c:numCache>
            </c:numRef>
          </c:val>
          <c:shape val="cylinder"/>
          <c:extLst>
            <c:ext xmlns:c16="http://schemas.microsoft.com/office/drawing/2014/chart" uri="{C3380CC4-5D6E-409C-BE32-E72D297353CC}">
              <c16:uniqueId val="{00000003-3F62-4B40-AB94-1424179C5B67}"/>
            </c:ext>
          </c:extLst>
        </c:ser>
        <c:ser>
          <c:idx val="4"/>
          <c:order val="4"/>
          <c:tx>
            <c:strRef>
              <c:f>Aspirantes!$G$23</c:f>
              <c:strCache>
                <c:ptCount val="1"/>
                <c:pt idx="0">
                  <c:v>2015</c:v>
                </c:pt>
              </c:strCache>
            </c:strRef>
          </c:tx>
          <c:spPr>
            <a:solidFill>
              <a:srgbClr val="CC00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Aspirantes!$G$24:$G$32</c:f>
              <c:numCache>
                <c:formatCode>#,##0</c:formatCode>
                <c:ptCount val="9"/>
                <c:pt idx="0">
                  <c:v>90</c:v>
                </c:pt>
                <c:pt idx="3">
                  <c:v>192</c:v>
                </c:pt>
                <c:pt idx="6">
                  <c:v>285</c:v>
                </c:pt>
                <c:pt idx="7">
                  <c:v>157</c:v>
                </c:pt>
              </c:numCache>
            </c:numRef>
          </c:val>
          <c:shape val="cylinder"/>
          <c:extLst>
            <c:ext xmlns:c16="http://schemas.microsoft.com/office/drawing/2014/chart" uri="{C3380CC4-5D6E-409C-BE32-E72D297353CC}">
              <c16:uniqueId val="{00000004-3F62-4B40-AB94-1424179C5B67}"/>
            </c:ext>
          </c:extLst>
        </c:ser>
        <c:ser>
          <c:idx val="5"/>
          <c:order val="5"/>
          <c:tx>
            <c:strRef>
              <c:f>Aspirantes!$H$23</c:f>
              <c:strCache>
                <c:ptCount val="1"/>
                <c:pt idx="0">
                  <c:v>2016</c:v>
                </c:pt>
              </c:strCache>
            </c:strRef>
          </c:tx>
          <c:spPr>
            <a:solidFill>
              <a:srgbClr val="9900CC"/>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Aspirantes!$H$24:$H$32</c:f>
              <c:numCache>
                <c:formatCode>#,##0</c:formatCode>
                <c:ptCount val="9"/>
                <c:pt idx="0">
                  <c:v>91</c:v>
                </c:pt>
                <c:pt idx="3">
                  <c:v>240</c:v>
                </c:pt>
                <c:pt idx="6">
                  <c:v>318</c:v>
                </c:pt>
                <c:pt idx="7">
                  <c:v>188</c:v>
                </c:pt>
              </c:numCache>
            </c:numRef>
          </c:val>
          <c:shape val="cylinder"/>
          <c:extLst>
            <c:ext xmlns:c16="http://schemas.microsoft.com/office/drawing/2014/chart" uri="{C3380CC4-5D6E-409C-BE32-E72D297353CC}">
              <c16:uniqueId val="{00000005-3F62-4B40-AB94-1424179C5B67}"/>
            </c:ext>
          </c:extLst>
        </c:ser>
        <c:ser>
          <c:idx val="6"/>
          <c:order val="6"/>
          <c:tx>
            <c:strRef>
              <c:f>Aspirantes!$I$23</c:f>
              <c:strCache>
                <c:ptCount val="1"/>
                <c:pt idx="0">
                  <c:v>2017</c:v>
                </c:pt>
              </c:strCache>
            </c:strRef>
          </c:tx>
          <c:spPr>
            <a:solidFill>
              <a:srgbClr val="660066"/>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Aspirantes!$I$24:$I$32</c:f>
              <c:numCache>
                <c:formatCode>#,##0</c:formatCode>
                <c:ptCount val="9"/>
                <c:pt idx="0">
                  <c:v>87</c:v>
                </c:pt>
                <c:pt idx="1">
                  <c:v>313</c:v>
                </c:pt>
                <c:pt idx="3">
                  <c:v>200</c:v>
                </c:pt>
                <c:pt idx="4">
                  <c:v>314</c:v>
                </c:pt>
                <c:pt idx="6">
                  <c:v>262</c:v>
                </c:pt>
                <c:pt idx="7">
                  <c:v>174</c:v>
                </c:pt>
              </c:numCache>
            </c:numRef>
          </c:val>
          <c:shape val="cylinder"/>
          <c:extLst>
            <c:ext xmlns:c16="http://schemas.microsoft.com/office/drawing/2014/chart" uri="{C3380CC4-5D6E-409C-BE32-E72D297353CC}">
              <c16:uniqueId val="{00000000-075F-4FD7-8B50-5A14CD5FA1B8}"/>
            </c:ext>
          </c:extLst>
        </c:ser>
        <c:ser>
          <c:idx val="7"/>
          <c:order val="7"/>
          <c:tx>
            <c:strRef>
              <c:f>Aspirantes!$J$23</c:f>
              <c:strCache>
                <c:ptCount val="1"/>
                <c:pt idx="0">
                  <c:v>2018</c:v>
                </c:pt>
              </c:strCache>
            </c:strRef>
          </c:tx>
          <c:spPr>
            <a:solidFill>
              <a:sysClr val="window" lastClr="FFFFFF">
                <a:lumMod val="50000"/>
              </a:sysClr>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Aspirantes!$J$24:$J$32</c:f>
              <c:numCache>
                <c:formatCode>#,##0</c:formatCode>
                <c:ptCount val="9"/>
                <c:pt idx="0">
                  <c:v>93</c:v>
                </c:pt>
                <c:pt idx="1">
                  <c:v>253</c:v>
                </c:pt>
                <c:pt idx="2">
                  <c:v>149</c:v>
                </c:pt>
                <c:pt idx="3">
                  <c:v>234</c:v>
                </c:pt>
                <c:pt idx="4">
                  <c:v>619</c:v>
                </c:pt>
                <c:pt idx="5">
                  <c:v>81</c:v>
                </c:pt>
                <c:pt idx="6">
                  <c:v>238</c:v>
                </c:pt>
                <c:pt idx="7">
                  <c:v>222</c:v>
                </c:pt>
                <c:pt idx="8">
                  <c:v>106</c:v>
                </c:pt>
              </c:numCache>
            </c:numRef>
          </c:val>
          <c:shape val="cylinder"/>
          <c:extLst>
            <c:ext xmlns:c16="http://schemas.microsoft.com/office/drawing/2014/chart" uri="{C3380CC4-5D6E-409C-BE32-E72D297353CC}">
              <c16:uniqueId val="{00000000-8D93-4160-A375-C0688D80DFC2}"/>
            </c:ext>
          </c:extLst>
        </c:ser>
        <c:dLbls>
          <c:showLegendKey val="0"/>
          <c:showVal val="0"/>
          <c:showCatName val="0"/>
          <c:showSerName val="0"/>
          <c:showPercent val="0"/>
          <c:showBubbleSize val="0"/>
        </c:dLbls>
        <c:gapWidth val="219"/>
        <c:shape val="box"/>
        <c:axId val="196886128"/>
        <c:axId val="196879600"/>
        <c:axId val="0"/>
      </c:bar3DChart>
      <c:catAx>
        <c:axId val="19688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79600"/>
        <c:crosses val="autoZero"/>
        <c:auto val="1"/>
        <c:lblAlgn val="ctr"/>
        <c:lblOffset val="100"/>
        <c:noMultiLvlLbl val="0"/>
      </c:catAx>
      <c:valAx>
        <c:axId val="196879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6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2018 / </a:t>
            </a:r>
            <a:r>
              <a:rPr lang="es-MX" sz="1680" b="0" i="0" u="none" strike="noStrike" baseline="0">
                <a:effectLst/>
              </a:rPr>
              <a:t>Alumnado Act </a:t>
            </a:r>
            <a:r>
              <a:rPr lang="es-MX"/>
              <a:t>2017</a:t>
            </a:r>
          </a:p>
        </c:rich>
      </c:tx>
      <c:layout>
        <c:manualLayout>
          <c:xMode val="edge"/>
          <c:yMode val="edge"/>
          <c:x val="0.1488849397913094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'Alumnado Activo'!$K$5</c:f>
              <c:strCache>
                <c:ptCount val="1"/>
                <c:pt idx="0">
                  <c:v>2018/2017</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4ABB-46FF-BFA9-BDE00F69496D}"/>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4ABB-46FF-BFA9-BDE00F69496D}"/>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4ABB-46FF-BFA9-BDE00F69496D}"/>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4ABB-46FF-BFA9-BDE00F69496D}"/>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4ABB-46FF-BFA9-BDE00F69496D}"/>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4ABB-46FF-BFA9-BDE00F69496D}"/>
              </c:ext>
            </c:extLst>
          </c:dPt>
          <c:cat>
            <c:strRef>
              <c:f>'Alumnado Activo'!$B$21:$B$21</c:f>
              <c:strCache>
                <c:ptCount val="1"/>
                <c:pt idx="0">
                  <c:v>UAML</c:v>
                </c:pt>
              </c:strCache>
            </c:strRef>
          </c:cat>
          <c:val>
            <c:numRef>
              <c:f>'Alumnado Activo'!$K$21:$K$21</c:f>
              <c:numCache>
                <c:formatCode>0%</c:formatCode>
                <c:ptCount val="1"/>
                <c:pt idx="0">
                  <c:v>1.2831594634873322</c:v>
                </c:pt>
              </c:numCache>
            </c:numRef>
          </c:val>
          <c:shape val="cylinder"/>
          <c:extLst>
            <c:ext xmlns:c16="http://schemas.microsoft.com/office/drawing/2014/chart" uri="{C3380CC4-5D6E-409C-BE32-E72D297353CC}">
              <c16:uniqueId val="{0000000C-4ABB-46FF-BFA9-BDE00F69496D}"/>
            </c:ext>
          </c:extLst>
        </c:ser>
        <c:dLbls>
          <c:showLegendKey val="0"/>
          <c:showVal val="0"/>
          <c:showCatName val="0"/>
          <c:showSerName val="0"/>
          <c:showPercent val="0"/>
          <c:showBubbleSize val="0"/>
        </c:dLbls>
        <c:gapWidth val="124"/>
        <c:gapDepth val="295"/>
        <c:shape val="box"/>
        <c:axId val="217255152"/>
        <c:axId val="217243728"/>
        <c:axId val="0"/>
      </c:bar3DChart>
      <c:catAx>
        <c:axId val="217255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7243728"/>
        <c:crosses val="autoZero"/>
        <c:auto val="1"/>
        <c:lblAlgn val="ctr"/>
        <c:lblOffset val="100"/>
        <c:noMultiLvlLbl val="0"/>
      </c:catAx>
      <c:valAx>
        <c:axId val="217243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55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a:t>
            </a:r>
          </a:p>
        </c:rich>
      </c:tx>
      <c:layout>
        <c:manualLayout>
          <c:xMode val="edge"/>
          <c:yMode val="edge"/>
          <c:x val="0.2453291674874004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'Alumnado Activo'!$B$33</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'Alumnado Activo'!$C$5:$J$5</c:f>
              <c:numCache>
                <c:formatCode>General</c:formatCode>
                <c:ptCount val="8"/>
                <c:pt idx="0">
                  <c:v>2011</c:v>
                </c:pt>
                <c:pt idx="1">
                  <c:v>2012</c:v>
                </c:pt>
                <c:pt idx="2">
                  <c:v>2013</c:v>
                </c:pt>
                <c:pt idx="3">
                  <c:v>2014</c:v>
                </c:pt>
                <c:pt idx="4">
                  <c:v>2015</c:v>
                </c:pt>
                <c:pt idx="5">
                  <c:v>2016</c:v>
                </c:pt>
                <c:pt idx="6">
                  <c:v>2017</c:v>
                </c:pt>
                <c:pt idx="7">
                  <c:v>2018</c:v>
                </c:pt>
              </c:numCache>
            </c:numRef>
          </c:xVal>
          <c:yVal>
            <c:numRef>
              <c:f>'Alumnado Activo'!$C$33:$J$33</c:f>
              <c:numCache>
                <c:formatCode>#,##0</c:formatCode>
                <c:ptCount val="8"/>
                <c:pt idx="0">
                  <c:v>57</c:v>
                </c:pt>
                <c:pt idx="1">
                  <c:v>78.666666666666671</c:v>
                </c:pt>
                <c:pt idx="2">
                  <c:v>94</c:v>
                </c:pt>
                <c:pt idx="3">
                  <c:v>115.75</c:v>
                </c:pt>
                <c:pt idx="4">
                  <c:v>146.5</c:v>
                </c:pt>
                <c:pt idx="5">
                  <c:v>167.75</c:v>
                </c:pt>
                <c:pt idx="6">
                  <c:v>143.5</c:v>
                </c:pt>
                <c:pt idx="7">
                  <c:v>113.22222222222223</c:v>
                </c:pt>
              </c:numCache>
            </c:numRef>
          </c:yVal>
          <c:smooth val="0"/>
          <c:extLst>
            <c:ext xmlns:c16="http://schemas.microsoft.com/office/drawing/2014/chart" uri="{C3380CC4-5D6E-409C-BE32-E72D297353CC}">
              <c16:uniqueId val="{00000004-3834-45E4-AA2F-92160BDA81DE}"/>
            </c:ext>
          </c:extLst>
        </c:ser>
        <c:dLbls>
          <c:showLegendKey val="0"/>
          <c:showVal val="0"/>
          <c:showCatName val="0"/>
          <c:showSerName val="0"/>
          <c:showPercent val="0"/>
          <c:showBubbleSize val="0"/>
        </c:dLbls>
        <c:axId val="217251344"/>
        <c:axId val="217253520"/>
      </c:scatterChart>
      <c:valAx>
        <c:axId val="217251344"/>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53520"/>
        <c:crosses val="autoZero"/>
        <c:crossBetween val="midCat"/>
      </c:valAx>
      <c:valAx>
        <c:axId val="21725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513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2018 / </a:t>
            </a:r>
            <a:r>
              <a:rPr lang="es-MX" sz="1680" b="0" i="0" u="none" strike="noStrike" baseline="0">
                <a:effectLst/>
              </a:rPr>
              <a:t>Alumnado Act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Activo'!$L$5</c:f>
              <c:strCache>
                <c:ptCount val="1"/>
                <c:pt idx="0">
                  <c:v>2018/2016</c:v>
                </c:pt>
              </c:strCache>
            </c:strRef>
          </c:tx>
          <c:spPr>
            <a:solidFill>
              <a:srgbClr val="AD25A8"/>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Activo'!$L$6:$L$14</c:f>
              <c:numCache>
                <c:formatCode>0%</c:formatCode>
                <c:ptCount val="9"/>
                <c:pt idx="0">
                  <c:v>1.1910112359550562</c:v>
                </c:pt>
                <c:pt idx="3">
                  <c:v>0.97959183673469385</c:v>
                </c:pt>
                <c:pt idx="6">
                  <c:v>1.4225352112676057</c:v>
                </c:pt>
                <c:pt idx="7">
                  <c:v>1.1016949152542372</c:v>
                </c:pt>
              </c:numCache>
            </c:numRef>
          </c:val>
          <c:shape val="cylinder"/>
          <c:extLst>
            <c:ext xmlns:c16="http://schemas.microsoft.com/office/drawing/2014/chart" uri="{C3380CC4-5D6E-409C-BE32-E72D297353CC}">
              <c16:uniqueId val="{00000000-65C1-48CA-AF87-861BB402EFEB}"/>
            </c:ext>
          </c:extLst>
        </c:ser>
        <c:dLbls>
          <c:showLegendKey val="0"/>
          <c:showVal val="0"/>
          <c:showCatName val="0"/>
          <c:showSerName val="0"/>
          <c:showPercent val="0"/>
          <c:showBubbleSize val="0"/>
        </c:dLbls>
        <c:gapWidth val="219"/>
        <c:shape val="box"/>
        <c:axId val="217246992"/>
        <c:axId val="217260048"/>
        <c:axId val="0"/>
      </c:bar3DChart>
      <c:catAx>
        <c:axId val="217246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60048"/>
        <c:crosses val="autoZero"/>
        <c:auto val="1"/>
        <c:lblAlgn val="ctr"/>
        <c:lblOffset val="100"/>
        <c:noMultiLvlLbl val="0"/>
      </c:catAx>
      <c:valAx>
        <c:axId val="217260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6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2018 / </a:t>
            </a:r>
            <a:r>
              <a:rPr lang="es-MX" sz="1680" b="0" i="0" u="none" strike="noStrike" baseline="0">
                <a:effectLst/>
              </a:rPr>
              <a:t>Alumnado Act </a:t>
            </a:r>
            <a:r>
              <a:rPr lang="es-MX"/>
              <a:t>2016</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Activo'!$L$5</c:f>
              <c:strCache>
                <c:ptCount val="1"/>
                <c:pt idx="0">
                  <c:v>2018/2016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36A6-4043-9DF6-0716CF7A7353}"/>
              </c:ext>
            </c:extLst>
          </c:dPt>
          <c:cat>
            <c:strRef>
              <c:f>'Alumnado Activo'!$B$16:$B$19</c:f>
              <c:strCache>
                <c:ptCount val="4"/>
                <c:pt idx="0">
                  <c:v>CBI</c:v>
                </c:pt>
                <c:pt idx="1">
                  <c:v>CBS</c:v>
                </c:pt>
                <c:pt idx="2">
                  <c:v>CSH</c:v>
                </c:pt>
                <c:pt idx="3">
                  <c:v>UAML</c:v>
                </c:pt>
              </c:strCache>
            </c:strRef>
          </c:cat>
          <c:val>
            <c:numRef>
              <c:f>'Alumnado Activo'!$L$16:$L$19</c:f>
              <c:numCache>
                <c:formatCode>0%</c:formatCode>
                <c:ptCount val="4"/>
                <c:pt idx="0">
                  <c:v>1.5523255813953489</c:v>
                </c:pt>
                <c:pt idx="1">
                  <c:v>1.4630541871921183</c:v>
                </c:pt>
                <c:pt idx="2">
                  <c:v>1.4075829383886256</c:v>
                </c:pt>
                <c:pt idx="3">
                  <c:v>1.4692832764505119</c:v>
                </c:pt>
              </c:numCache>
            </c:numRef>
          </c:val>
          <c:shape val="cylinder"/>
          <c:extLst>
            <c:ext xmlns:c16="http://schemas.microsoft.com/office/drawing/2014/chart" uri="{C3380CC4-5D6E-409C-BE32-E72D297353CC}">
              <c16:uniqueId val="{00000002-36A6-4043-9DF6-0716CF7A7353}"/>
            </c:ext>
          </c:extLst>
        </c:ser>
        <c:dLbls>
          <c:showLegendKey val="0"/>
          <c:showVal val="0"/>
          <c:showCatName val="0"/>
          <c:showSerName val="0"/>
          <c:showPercent val="0"/>
          <c:showBubbleSize val="0"/>
        </c:dLbls>
        <c:gapWidth val="219"/>
        <c:shape val="box"/>
        <c:axId val="217258416"/>
        <c:axId val="217239376"/>
        <c:axId val="0"/>
      </c:bar3DChart>
      <c:catAx>
        <c:axId val="217258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39376"/>
        <c:crosses val="autoZero"/>
        <c:auto val="1"/>
        <c:lblAlgn val="ctr"/>
        <c:lblOffset val="100"/>
        <c:noMultiLvlLbl val="0"/>
      </c:catAx>
      <c:valAx>
        <c:axId val="217239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58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2018 / </a:t>
            </a:r>
            <a:r>
              <a:rPr lang="es-MX" sz="1680" b="0" i="0" u="none" strike="noStrike" baseline="0">
                <a:effectLst/>
              </a:rPr>
              <a:t>Alumnado Act </a:t>
            </a:r>
            <a:r>
              <a:rPr lang="es-MX"/>
              <a:t>2016</a:t>
            </a:r>
          </a:p>
        </c:rich>
      </c:tx>
      <c:layout>
        <c:manualLayout>
          <c:xMode val="edge"/>
          <c:yMode val="edge"/>
          <c:x val="0.1137915736232567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'Alumnado Activo'!$L$5</c:f>
              <c:strCache>
                <c:ptCount val="1"/>
                <c:pt idx="0">
                  <c:v>2018/2016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3461-425B-AB68-54B8AAB5DD68}"/>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3461-425B-AB68-54B8AAB5DD68}"/>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3461-425B-AB68-54B8AAB5DD68}"/>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3461-425B-AB68-54B8AAB5DD68}"/>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3461-425B-AB68-54B8AAB5DD68}"/>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3461-425B-AB68-54B8AAB5DD68}"/>
              </c:ext>
            </c:extLst>
          </c:dPt>
          <c:cat>
            <c:strRef>
              <c:f>'Alumnado Activo'!$B$21:$B$21</c:f>
              <c:strCache>
                <c:ptCount val="1"/>
                <c:pt idx="0">
                  <c:v>UAML</c:v>
                </c:pt>
              </c:strCache>
            </c:strRef>
          </c:cat>
          <c:val>
            <c:numRef>
              <c:f>'Alumnado Activo'!$L$21:$L$21</c:f>
              <c:numCache>
                <c:formatCode>0%</c:formatCode>
                <c:ptCount val="1"/>
                <c:pt idx="0">
                  <c:v>1.4692832764505119</c:v>
                </c:pt>
              </c:numCache>
            </c:numRef>
          </c:val>
          <c:shape val="cylinder"/>
          <c:extLst>
            <c:ext xmlns:c16="http://schemas.microsoft.com/office/drawing/2014/chart" uri="{C3380CC4-5D6E-409C-BE32-E72D297353CC}">
              <c16:uniqueId val="{0000000C-3461-425B-AB68-54B8AAB5DD68}"/>
            </c:ext>
          </c:extLst>
        </c:ser>
        <c:dLbls>
          <c:showLegendKey val="0"/>
          <c:showVal val="0"/>
          <c:showCatName val="0"/>
          <c:showSerName val="0"/>
          <c:showPercent val="0"/>
          <c:showBubbleSize val="0"/>
        </c:dLbls>
        <c:gapWidth val="124"/>
        <c:gapDepth val="295"/>
        <c:shape val="box"/>
        <c:axId val="217263856"/>
        <c:axId val="217262224"/>
        <c:axId val="0"/>
      </c:bar3DChart>
      <c:catAx>
        <c:axId val="217263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7262224"/>
        <c:crosses val="autoZero"/>
        <c:auto val="1"/>
        <c:lblAlgn val="ctr"/>
        <c:lblOffset val="100"/>
        <c:noMultiLvlLbl val="0"/>
      </c:catAx>
      <c:valAx>
        <c:axId val="217262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6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UAML</a:t>
            </a:r>
          </a:p>
        </c:rich>
      </c:tx>
      <c:layout>
        <c:manualLayout>
          <c:xMode val="edge"/>
          <c:yMode val="edge"/>
          <c:x val="0.2285825518833569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'Alumnado Activo'!$B$30</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'Alumnado Activo'!$C$5:$J$5</c:f>
              <c:numCache>
                <c:formatCode>General</c:formatCode>
                <c:ptCount val="8"/>
                <c:pt idx="0">
                  <c:v>2011</c:v>
                </c:pt>
                <c:pt idx="1">
                  <c:v>2012</c:v>
                </c:pt>
                <c:pt idx="2">
                  <c:v>2013</c:v>
                </c:pt>
                <c:pt idx="3">
                  <c:v>2014</c:v>
                </c:pt>
                <c:pt idx="4">
                  <c:v>2015</c:v>
                </c:pt>
                <c:pt idx="5">
                  <c:v>2016</c:v>
                </c:pt>
                <c:pt idx="6">
                  <c:v>2017</c:v>
                </c:pt>
                <c:pt idx="7">
                  <c:v>2018</c:v>
                </c:pt>
              </c:numCache>
            </c:numRef>
          </c:xVal>
          <c:yVal>
            <c:numRef>
              <c:f>'Alumnado Activo'!$C$30:$J$30</c:f>
              <c:numCache>
                <c:formatCode>#,##0</c:formatCode>
                <c:ptCount val="8"/>
                <c:pt idx="0">
                  <c:v>59</c:v>
                </c:pt>
                <c:pt idx="1">
                  <c:v>81</c:v>
                </c:pt>
                <c:pt idx="2">
                  <c:v>125</c:v>
                </c:pt>
                <c:pt idx="3">
                  <c:v>138</c:v>
                </c:pt>
                <c:pt idx="4">
                  <c:v>172</c:v>
                </c:pt>
                <c:pt idx="5">
                  <c:v>178</c:v>
                </c:pt>
                <c:pt idx="6">
                  <c:v>133.5</c:v>
                </c:pt>
                <c:pt idx="7">
                  <c:v>110.66666666666667</c:v>
                </c:pt>
              </c:numCache>
            </c:numRef>
          </c:yVal>
          <c:smooth val="0"/>
          <c:extLst>
            <c:ext xmlns:c16="http://schemas.microsoft.com/office/drawing/2014/chart" uri="{C3380CC4-5D6E-409C-BE32-E72D297353CC}">
              <c16:uniqueId val="{00000000-10F0-49F0-96B9-2AA5A5F5E382}"/>
            </c:ext>
          </c:extLst>
        </c:ser>
        <c:ser>
          <c:idx val="1"/>
          <c:order val="1"/>
          <c:tx>
            <c:strRef>
              <c:f>'Alumnado Activo'!$B$31</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'Alumnado Activo'!$C$5:$J$5</c:f>
              <c:numCache>
                <c:formatCode>General</c:formatCode>
                <c:ptCount val="8"/>
                <c:pt idx="0">
                  <c:v>2011</c:v>
                </c:pt>
                <c:pt idx="1">
                  <c:v>2012</c:v>
                </c:pt>
                <c:pt idx="2">
                  <c:v>2013</c:v>
                </c:pt>
                <c:pt idx="3">
                  <c:v>2014</c:v>
                </c:pt>
                <c:pt idx="4">
                  <c:v>2015</c:v>
                </c:pt>
                <c:pt idx="5">
                  <c:v>2016</c:v>
                </c:pt>
                <c:pt idx="6">
                  <c:v>2017</c:v>
                </c:pt>
                <c:pt idx="7">
                  <c:v>2018</c:v>
                </c:pt>
              </c:numCache>
            </c:numRef>
          </c:xVal>
          <c:yVal>
            <c:numRef>
              <c:f>'Alumnado Activo'!$C$31:$J$31</c:f>
              <c:numCache>
                <c:formatCode>#,##0</c:formatCode>
                <c:ptCount val="8"/>
                <c:pt idx="0">
                  <c:v>55</c:v>
                </c:pt>
                <c:pt idx="1">
                  <c:v>74</c:v>
                </c:pt>
                <c:pt idx="2">
                  <c:v>113</c:v>
                </c:pt>
                <c:pt idx="3">
                  <c:v>149</c:v>
                </c:pt>
                <c:pt idx="4">
                  <c:v>203</c:v>
                </c:pt>
                <c:pt idx="5">
                  <c:v>245</c:v>
                </c:pt>
                <c:pt idx="6">
                  <c:v>148.5</c:v>
                </c:pt>
                <c:pt idx="7">
                  <c:v>111.66666666666667</c:v>
                </c:pt>
              </c:numCache>
            </c:numRef>
          </c:yVal>
          <c:smooth val="0"/>
          <c:extLst>
            <c:ext xmlns:c16="http://schemas.microsoft.com/office/drawing/2014/chart" uri="{C3380CC4-5D6E-409C-BE32-E72D297353CC}">
              <c16:uniqueId val="{00000001-10F0-49F0-96B9-2AA5A5F5E382}"/>
            </c:ext>
          </c:extLst>
        </c:ser>
        <c:ser>
          <c:idx val="2"/>
          <c:order val="2"/>
          <c:tx>
            <c:strRef>
              <c:f>'Alumnado Activo'!$B$32</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'Alumnado Activo'!$C$5:$J$5</c:f>
              <c:numCache>
                <c:formatCode>General</c:formatCode>
                <c:ptCount val="8"/>
                <c:pt idx="0">
                  <c:v>2011</c:v>
                </c:pt>
                <c:pt idx="1">
                  <c:v>2012</c:v>
                </c:pt>
                <c:pt idx="2">
                  <c:v>2013</c:v>
                </c:pt>
                <c:pt idx="3">
                  <c:v>2014</c:v>
                </c:pt>
                <c:pt idx="4">
                  <c:v>2015</c:v>
                </c:pt>
                <c:pt idx="5">
                  <c:v>2016</c:v>
                </c:pt>
                <c:pt idx="6">
                  <c:v>2017</c:v>
                </c:pt>
                <c:pt idx="7">
                  <c:v>2018</c:v>
                </c:pt>
              </c:numCache>
            </c:numRef>
          </c:xVal>
          <c:yVal>
            <c:numRef>
              <c:f>'Alumnado Activo'!$C$32:$J$32</c:f>
              <c:numCache>
                <c:formatCode>#,##0</c:formatCode>
                <c:ptCount val="8"/>
                <c:pt idx="0">
                  <c:v>57</c:v>
                </c:pt>
                <c:pt idx="1">
                  <c:v>81</c:v>
                </c:pt>
                <c:pt idx="2">
                  <c:v>69</c:v>
                </c:pt>
                <c:pt idx="3">
                  <c:v>88</c:v>
                </c:pt>
                <c:pt idx="4">
                  <c:v>105.5</c:v>
                </c:pt>
                <c:pt idx="5">
                  <c:v>124</c:v>
                </c:pt>
                <c:pt idx="6">
                  <c:v>148.5</c:v>
                </c:pt>
                <c:pt idx="7">
                  <c:v>117.33333333333333</c:v>
                </c:pt>
              </c:numCache>
            </c:numRef>
          </c:yVal>
          <c:smooth val="0"/>
          <c:extLst>
            <c:ext xmlns:c16="http://schemas.microsoft.com/office/drawing/2014/chart" uri="{C3380CC4-5D6E-409C-BE32-E72D297353CC}">
              <c16:uniqueId val="{00000002-10F0-49F0-96B9-2AA5A5F5E382}"/>
            </c:ext>
          </c:extLst>
        </c:ser>
        <c:ser>
          <c:idx val="3"/>
          <c:order val="3"/>
          <c:tx>
            <c:strRef>
              <c:f>'Alumnado Activo'!$B$33</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'Alumnado Activo'!$C$5:$J$5</c:f>
              <c:numCache>
                <c:formatCode>General</c:formatCode>
                <c:ptCount val="8"/>
                <c:pt idx="0">
                  <c:v>2011</c:v>
                </c:pt>
                <c:pt idx="1">
                  <c:v>2012</c:v>
                </c:pt>
                <c:pt idx="2">
                  <c:v>2013</c:v>
                </c:pt>
                <c:pt idx="3">
                  <c:v>2014</c:v>
                </c:pt>
                <c:pt idx="4">
                  <c:v>2015</c:v>
                </c:pt>
                <c:pt idx="5">
                  <c:v>2016</c:v>
                </c:pt>
                <c:pt idx="6">
                  <c:v>2017</c:v>
                </c:pt>
                <c:pt idx="7">
                  <c:v>2018</c:v>
                </c:pt>
              </c:numCache>
            </c:numRef>
          </c:xVal>
          <c:yVal>
            <c:numRef>
              <c:f>'Alumnado Activo'!$C$33:$J$33</c:f>
              <c:numCache>
                <c:formatCode>#,##0</c:formatCode>
                <c:ptCount val="8"/>
                <c:pt idx="0">
                  <c:v>57</c:v>
                </c:pt>
                <c:pt idx="1">
                  <c:v>78.666666666666671</c:v>
                </c:pt>
                <c:pt idx="2">
                  <c:v>94</c:v>
                </c:pt>
                <c:pt idx="3">
                  <c:v>115.75</c:v>
                </c:pt>
                <c:pt idx="4">
                  <c:v>146.5</c:v>
                </c:pt>
                <c:pt idx="5">
                  <c:v>167.75</c:v>
                </c:pt>
                <c:pt idx="6">
                  <c:v>143.5</c:v>
                </c:pt>
                <c:pt idx="7">
                  <c:v>113.22222222222223</c:v>
                </c:pt>
              </c:numCache>
            </c:numRef>
          </c:yVal>
          <c:smooth val="0"/>
          <c:extLst>
            <c:ext xmlns:c16="http://schemas.microsoft.com/office/drawing/2014/chart" uri="{C3380CC4-5D6E-409C-BE32-E72D297353CC}">
              <c16:uniqueId val="{00000003-10F0-49F0-96B9-2AA5A5F5E382}"/>
            </c:ext>
          </c:extLst>
        </c:ser>
        <c:dLbls>
          <c:showLegendKey val="0"/>
          <c:showVal val="0"/>
          <c:showCatName val="0"/>
          <c:showSerName val="0"/>
          <c:showPercent val="0"/>
          <c:showBubbleSize val="0"/>
        </c:dLbls>
        <c:axId val="217240464"/>
        <c:axId val="217267120"/>
      </c:scatterChart>
      <c:valAx>
        <c:axId val="217240464"/>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67120"/>
        <c:crosses val="autoZero"/>
        <c:crossBetween val="midCat"/>
      </c:valAx>
      <c:valAx>
        <c:axId val="217267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0464"/>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Alumnado Activo UAML (2018)</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5DC-4FC4-A892-CA0AD58B18D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5DC-4FC4-A892-CA0AD58B18D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5DC-4FC4-A892-CA0AD58B18D1}"/>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5DC-4FC4-A892-CA0AD58B18D1}"/>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5DC-4FC4-A892-CA0AD58B18D1}"/>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5DC-4FC4-A892-CA0AD58B18D1}"/>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'Alumnado Activo'!$B$16:$B$18</c:f>
              <c:strCache>
                <c:ptCount val="3"/>
                <c:pt idx="0">
                  <c:v>CBI</c:v>
                </c:pt>
                <c:pt idx="1">
                  <c:v>CBS</c:v>
                </c:pt>
                <c:pt idx="2">
                  <c:v>CSH</c:v>
                </c:pt>
              </c:strCache>
            </c:strRef>
          </c:cat>
          <c:val>
            <c:numRef>
              <c:f>'Alumnado Activo'!$J$16:$J$18</c:f>
              <c:numCache>
                <c:formatCode>#,##0</c:formatCode>
                <c:ptCount val="3"/>
                <c:pt idx="0">
                  <c:v>332</c:v>
                </c:pt>
                <c:pt idx="1">
                  <c:v>335</c:v>
                </c:pt>
                <c:pt idx="2">
                  <c:v>352</c:v>
                </c:pt>
              </c:numCache>
            </c:numRef>
          </c:val>
          <c:extLst>
            <c:ext xmlns:c16="http://schemas.microsoft.com/office/drawing/2014/chart" uri="{C3380CC4-5D6E-409C-BE32-E72D297353CC}">
              <c16:uniqueId val="{00000006-D5DC-4FC4-A892-CA0AD58B18D1}"/>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(MUJERES/TOTAL) 2018</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 por sexo'!$R$6</c:f>
              <c:strCache>
                <c:ptCount val="1"/>
                <c:pt idx="0">
                  <c:v>2011</c:v>
                </c:pt>
              </c:strCache>
            </c:strRef>
          </c:tx>
          <c:spPr>
            <a:solidFill>
              <a:srgbClr val="FFCC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sexo'!$R$7:$R$16</c:f>
              <c:numCache>
                <c:formatCode>0%</c:formatCode>
                <c:ptCount val="10"/>
                <c:pt idx="0">
                  <c:v>0.33898305084745761</c:v>
                </c:pt>
                <c:pt idx="3">
                  <c:v>0.69090909090909092</c:v>
                </c:pt>
                <c:pt idx="7">
                  <c:v>0.59649122807017541</c:v>
                </c:pt>
                <c:pt idx="9">
                  <c:v>0.53801169590643272</c:v>
                </c:pt>
              </c:numCache>
            </c:numRef>
          </c:val>
          <c:shape val="cylinder"/>
          <c:extLst>
            <c:ext xmlns:c16="http://schemas.microsoft.com/office/drawing/2014/chart" uri="{C3380CC4-5D6E-409C-BE32-E72D297353CC}">
              <c16:uniqueId val="{00000000-3F62-4B40-AB94-1424179C5B67}"/>
            </c:ext>
          </c:extLst>
        </c:ser>
        <c:ser>
          <c:idx val="1"/>
          <c:order val="1"/>
          <c:tx>
            <c:strRef>
              <c:f>'Alumnado Activo por sexo'!$S$6</c:f>
              <c:strCache>
                <c:ptCount val="1"/>
                <c:pt idx="0">
                  <c:v>2012</c:v>
                </c:pt>
              </c:strCache>
            </c:strRef>
          </c:tx>
          <c:spPr>
            <a:solidFill>
              <a:srgbClr val="FF99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sexo'!$S$7:$S$16</c:f>
              <c:numCache>
                <c:formatCode>0%</c:formatCode>
                <c:ptCount val="10"/>
                <c:pt idx="0">
                  <c:v>0.39506172839506171</c:v>
                </c:pt>
                <c:pt idx="3">
                  <c:v>0.63513513513513509</c:v>
                </c:pt>
                <c:pt idx="7">
                  <c:v>0.51851851851851849</c:v>
                </c:pt>
                <c:pt idx="9">
                  <c:v>0.51271186440677963</c:v>
                </c:pt>
              </c:numCache>
            </c:numRef>
          </c:val>
          <c:shape val="cylinder"/>
          <c:extLst>
            <c:ext xmlns:c16="http://schemas.microsoft.com/office/drawing/2014/chart" uri="{C3380CC4-5D6E-409C-BE32-E72D297353CC}">
              <c16:uniqueId val="{00000001-3F62-4B40-AB94-1424179C5B67}"/>
            </c:ext>
          </c:extLst>
        </c:ser>
        <c:ser>
          <c:idx val="2"/>
          <c:order val="2"/>
          <c:tx>
            <c:strRef>
              <c:f>'Alumnado Activo por sexo'!$T$6</c:f>
              <c:strCache>
                <c:ptCount val="1"/>
                <c:pt idx="0">
                  <c:v>2013</c:v>
                </c:pt>
              </c:strCache>
            </c:strRef>
          </c:tx>
          <c:spPr>
            <a:solidFill>
              <a:srgbClr val="FF66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sexo'!$T$7:$T$16</c:f>
              <c:numCache>
                <c:formatCode>0%</c:formatCode>
                <c:ptCount val="10"/>
                <c:pt idx="0">
                  <c:v>0.39200000000000002</c:v>
                </c:pt>
                <c:pt idx="3">
                  <c:v>0.68141592920353977</c:v>
                </c:pt>
                <c:pt idx="6">
                  <c:v>0.5</c:v>
                </c:pt>
                <c:pt idx="7">
                  <c:v>0.54166666666666663</c:v>
                </c:pt>
                <c:pt idx="9">
                  <c:v>0.53191489361702127</c:v>
                </c:pt>
              </c:numCache>
            </c:numRef>
          </c:val>
          <c:shape val="cylinder"/>
          <c:extLst>
            <c:ext xmlns:c16="http://schemas.microsoft.com/office/drawing/2014/chart" uri="{C3380CC4-5D6E-409C-BE32-E72D297353CC}">
              <c16:uniqueId val="{00000002-3F62-4B40-AB94-1424179C5B67}"/>
            </c:ext>
          </c:extLst>
        </c:ser>
        <c:ser>
          <c:idx val="3"/>
          <c:order val="3"/>
          <c:tx>
            <c:strRef>
              <c:f>'Alumnado Activo por sexo'!$U$6</c:f>
              <c:strCache>
                <c:ptCount val="1"/>
                <c:pt idx="0">
                  <c:v>2014</c:v>
                </c:pt>
              </c:strCache>
            </c:strRef>
          </c:tx>
          <c:spPr>
            <a:solidFill>
              <a:srgbClr val="FF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sexo'!$U$7:$U$16</c:f>
              <c:numCache>
                <c:formatCode>0%</c:formatCode>
                <c:ptCount val="10"/>
                <c:pt idx="0">
                  <c:v>0.43478260869565216</c:v>
                </c:pt>
                <c:pt idx="3">
                  <c:v>0.66442953020134232</c:v>
                </c:pt>
                <c:pt idx="6">
                  <c:v>0.47058823529411764</c:v>
                </c:pt>
                <c:pt idx="7">
                  <c:v>0.55633802816901412</c:v>
                </c:pt>
                <c:pt idx="9">
                  <c:v>0.54859611231101513</c:v>
                </c:pt>
              </c:numCache>
            </c:numRef>
          </c:val>
          <c:shape val="cylinder"/>
          <c:extLst>
            <c:ext xmlns:c16="http://schemas.microsoft.com/office/drawing/2014/chart" uri="{C3380CC4-5D6E-409C-BE32-E72D297353CC}">
              <c16:uniqueId val="{00000003-3F62-4B40-AB94-1424179C5B67}"/>
            </c:ext>
          </c:extLst>
        </c:ser>
        <c:ser>
          <c:idx val="4"/>
          <c:order val="4"/>
          <c:tx>
            <c:strRef>
              <c:f>'Alumnado Activo por sexo'!$V$6</c:f>
              <c:strCache>
                <c:ptCount val="1"/>
                <c:pt idx="0">
                  <c:v>2015</c:v>
                </c:pt>
              </c:strCache>
            </c:strRef>
          </c:tx>
          <c:spPr>
            <a:solidFill>
              <a:srgbClr val="CC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sexo'!$V$7:$V$16</c:f>
              <c:numCache>
                <c:formatCode>0%</c:formatCode>
                <c:ptCount val="10"/>
                <c:pt idx="0">
                  <c:v>0.43023255813953487</c:v>
                </c:pt>
                <c:pt idx="3">
                  <c:v>0.68472906403940892</c:v>
                </c:pt>
                <c:pt idx="6">
                  <c:v>0.45833333333333331</c:v>
                </c:pt>
                <c:pt idx="7">
                  <c:v>0.59509202453987731</c:v>
                </c:pt>
                <c:pt idx="9">
                  <c:v>0.56655290102389078</c:v>
                </c:pt>
              </c:numCache>
            </c:numRef>
          </c:val>
          <c:shape val="cylinder"/>
          <c:extLst>
            <c:ext xmlns:c16="http://schemas.microsoft.com/office/drawing/2014/chart" uri="{C3380CC4-5D6E-409C-BE32-E72D297353CC}">
              <c16:uniqueId val="{00000004-3F62-4B40-AB94-1424179C5B67}"/>
            </c:ext>
          </c:extLst>
        </c:ser>
        <c:ser>
          <c:idx val="5"/>
          <c:order val="5"/>
          <c:tx>
            <c:strRef>
              <c:f>'Alumnado Activo por sexo'!$W$6</c:f>
              <c:strCache>
                <c:ptCount val="1"/>
                <c:pt idx="0">
                  <c:v>2016</c:v>
                </c:pt>
              </c:strCache>
            </c:strRef>
          </c:tx>
          <c:spPr>
            <a:solidFill>
              <a:srgbClr val="9900CC"/>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sexo'!$W$7:$W$16</c:f>
              <c:numCache>
                <c:formatCode>0%</c:formatCode>
                <c:ptCount val="10"/>
                <c:pt idx="0">
                  <c:v>0.3595505617977528</c:v>
                </c:pt>
                <c:pt idx="3">
                  <c:v>0.64081632653061227</c:v>
                </c:pt>
                <c:pt idx="6">
                  <c:v>0.53521126760563376</c:v>
                </c:pt>
                <c:pt idx="7">
                  <c:v>0.58192090395480223</c:v>
                </c:pt>
                <c:pt idx="9">
                  <c:v>0.53949329359165421</c:v>
                </c:pt>
              </c:numCache>
            </c:numRef>
          </c:val>
          <c:shape val="cylinder"/>
          <c:extLst>
            <c:ext xmlns:c16="http://schemas.microsoft.com/office/drawing/2014/chart" uri="{C3380CC4-5D6E-409C-BE32-E72D297353CC}">
              <c16:uniqueId val="{00000005-3F62-4B40-AB94-1424179C5B67}"/>
            </c:ext>
          </c:extLst>
        </c:ser>
        <c:ser>
          <c:idx val="6"/>
          <c:order val="6"/>
          <c:tx>
            <c:strRef>
              <c:f>'Alumnado Activo por sexo'!$X$6</c:f>
              <c:strCache>
                <c:ptCount val="1"/>
                <c:pt idx="0">
                  <c:v>2017</c:v>
                </c:pt>
              </c:strCache>
            </c:strRef>
          </c:tx>
          <c:spPr>
            <a:solidFill>
              <a:srgbClr val="660066"/>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sexo'!$X$7:$X$16</c:f>
              <c:numCache>
                <c:formatCode>0%</c:formatCode>
                <c:ptCount val="10"/>
                <c:pt idx="0">
                  <c:v>0.39903846153846156</c:v>
                </c:pt>
                <c:pt idx="1">
                  <c:v>0.2711864406779661</c:v>
                </c:pt>
                <c:pt idx="3">
                  <c:v>0.66917293233082709</c:v>
                </c:pt>
                <c:pt idx="4">
                  <c:v>0.67741935483870963</c:v>
                </c:pt>
                <c:pt idx="6">
                  <c:v>0.51724137931034486</c:v>
                </c:pt>
                <c:pt idx="7">
                  <c:v>0.53333333333333333</c:v>
                </c:pt>
                <c:pt idx="9">
                  <c:v>0.52845528455284552</c:v>
                </c:pt>
              </c:numCache>
            </c:numRef>
          </c:val>
          <c:shape val="cylinder"/>
          <c:extLst>
            <c:ext xmlns:c16="http://schemas.microsoft.com/office/drawing/2014/chart" uri="{C3380CC4-5D6E-409C-BE32-E72D297353CC}">
              <c16:uniqueId val="{00000000-9BDB-4FED-821A-88DFF0C372C4}"/>
            </c:ext>
          </c:extLst>
        </c:ser>
        <c:ser>
          <c:idx val="7"/>
          <c:order val="7"/>
          <c:tx>
            <c:strRef>
              <c:f>'Alumnado Activo por sexo'!$Y$6</c:f>
              <c:strCache>
                <c:ptCount val="1"/>
                <c:pt idx="0">
                  <c:v>2018</c:v>
                </c:pt>
              </c:strCache>
            </c:strRef>
          </c:tx>
          <c:spPr>
            <a:solidFill>
              <a:sysClr val="window" lastClr="FFFFFF">
                <a:lumMod val="50000"/>
              </a:sys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sexo'!$Y$7:$Y$16</c:f>
              <c:numCache>
                <c:formatCode>0%</c:formatCode>
                <c:ptCount val="10"/>
                <c:pt idx="0">
                  <c:v>0.39150943396226418</c:v>
                </c:pt>
                <c:pt idx="1">
                  <c:v>0.25</c:v>
                </c:pt>
                <c:pt idx="3">
                  <c:v>0.66666666666666663</c:v>
                </c:pt>
                <c:pt idx="4">
                  <c:v>0.70588235294117652</c:v>
                </c:pt>
                <c:pt idx="5">
                  <c:v>0.81481481481481477</c:v>
                </c:pt>
                <c:pt idx="6">
                  <c:v>0.51485148514851486</c:v>
                </c:pt>
                <c:pt idx="7">
                  <c:v>0.53846153846153844</c:v>
                </c:pt>
                <c:pt idx="8">
                  <c:v>0.5714285714285714</c:v>
                </c:pt>
                <c:pt idx="9">
                  <c:v>0.51619234543670267</c:v>
                </c:pt>
              </c:numCache>
            </c:numRef>
          </c:val>
          <c:shape val="cylinder"/>
          <c:extLst>
            <c:ext xmlns:c16="http://schemas.microsoft.com/office/drawing/2014/chart" uri="{C3380CC4-5D6E-409C-BE32-E72D297353CC}">
              <c16:uniqueId val="{00000000-3D3B-4184-996F-829298E3BE66}"/>
            </c:ext>
          </c:extLst>
        </c:ser>
        <c:dLbls>
          <c:showLegendKey val="0"/>
          <c:showVal val="0"/>
          <c:showCatName val="0"/>
          <c:showSerName val="0"/>
          <c:showPercent val="0"/>
          <c:showBubbleSize val="0"/>
        </c:dLbls>
        <c:gapWidth val="219"/>
        <c:shape val="box"/>
        <c:axId val="217255696"/>
        <c:axId val="217245360"/>
        <c:axId val="0"/>
      </c:bar3DChart>
      <c:catAx>
        <c:axId val="21725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5360"/>
        <c:crosses val="autoZero"/>
        <c:auto val="1"/>
        <c:lblAlgn val="ctr"/>
        <c:lblOffset val="100"/>
        <c:noMultiLvlLbl val="0"/>
      </c:catAx>
      <c:valAx>
        <c:axId val="21724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5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Definitivas / Alumnado Activo UAML 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AFF3-429C-9C14-A6BD1BDB402E}"/>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AFF3-429C-9C14-A6BD1BDB402E}"/>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AFF3-429C-9C14-A6BD1BDB402E}"/>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AFF3-429C-9C14-A6BD1BDB402E}"/>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AFF3-429C-9C14-A6BD1BDB402E}"/>
              </c:ext>
            </c:extLst>
          </c:dPt>
          <c:cat>
            <c:strRef>
              <c:f>Bajas!$B$19:$B$22</c:f>
              <c:strCache>
                <c:ptCount val="4"/>
                <c:pt idx="0">
                  <c:v>CBI</c:v>
                </c:pt>
                <c:pt idx="1">
                  <c:v>CBS</c:v>
                </c:pt>
                <c:pt idx="2">
                  <c:v>CSH</c:v>
                </c:pt>
                <c:pt idx="3">
                  <c:v>UAML</c:v>
                </c:pt>
              </c:strCache>
            </c:strRef>
          </c:cat>
          <c:val>
            <c:numRef>
              <c:f>Bajas!$AH$19:$AH$22</c:f>
              <c:numCache>
                <c:formatCode>0.0%</c:formatCode>
                <c:ptCount val="4"/>
                <c:pt idx="0">
                  <c:v>1.8072289156626505E-2</c:v>
                </c:pt>
                <c:pt idx="1">
                  <c:v>2.3880597014925373E-2</c:v>
                </c:pt>
                <c:pt idx="2">
                  <c:v>2.2727272727272728E-2</c:v>
                </c:pt>
                <c:pt idx="3">
                  <c:v>2.1589793915603533E-2</c:v>
                </c:pt>
              </c:numCache>
            </c:numRef>
          </c:val>
          <c:shape val="cylinder"/>
          <c:extLst>
            <c:ext xmlns:c16="http://schemas.microsoft.com/office/drawing/2014/chart" uri="{C3380CC4-5D6E-409C-BE32-E72D297353CC}">
              <c16:uniqueId val="{0000000A-AFF3-429C-9C14-A6BD1BDB402E}"/>
            </c:ext>
          </c:extLst>
        </c:ser>
        <c:dLbls>
          <c:showLegendKey val="0"/>
          <c:showVal val="0"/>
          <c:showCatName val="0"/>
          <c:showSerName val="0"/>
          <c:showPercent val="0"/>
          <c:showBubbleSize val="0"/>
        </c:dLbls>
        <c:gapWidth val="124"/>
        <c:gapDepth val="295"/>
        <c:shape val="box"/>
        <c:axId val="217260592"/>
        <c:axId val="217236656"/>
        <c:axId val="0"/>
      </c:bar3DChart>
      <c:catAx>
        <c:axId val="217260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36656"/>
        <c:crosses val="autoZero"/>
        <c:auto val="1"/>
        <c:lblAlgn val="ctr"/>
        <c:lblOffset val="100"/>
        <c:noMultiLvlLbl val="0"/>
      </c:catAx>
      <c:valAx>
        <c:axId val="217236656"/>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6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Definitivas acumuladas / 1er ingreso acumulado  UAML 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ABF6-430D-BD12-FF362B8ACA1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ABF6-430D-BD12-FF362B8ACA11}"/>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ABF6-430D-BD12-FF362B8ACA11}"/>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ABF6-430D-BD12-FF362B8ACA11}"/>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ABF6-430D-BD12-FF362B8ACA11}"/>
              </c:ext>
            </c:extLst>
          </c:dPt>
          <c:cat>
            <c:strRef>
              <c:f>Bajas!$B$19:$B$22</c:f>
              <c:strCache>
                <c:ptCount val="4"/>
                <c:pt idx="0">
                  <c:v>CBI</c:v>
                </c:pt>
                <c:pt idx="1">
                  <c:v>CBS</c:v>
                </c:pt>
                <c:pt idx="2">
                  <c:v>CSH</c:v>
                </c:pt>
                <c:pt idx="3">
                  <c:v>UAML</c:v>
                </c:pt>
              </c:strCache>
            </c:strRef>
          </c:cat>
          <c:val>
            <c:numRef>
              <c:f>Bajas!$CD$19:$CD$22</c:f>
              <c:numCache>
                <c:formatCode>0.0%</c:formatCode>
                <c:ptCount val="4"/>
                <c:pt idx="0">
                  <c:v>8.5227272727272721E-2</c:v>
                </c:pt>
                <c:pt idx="1">
                  <c:v>6.6666666666666666E-2</c:v>
                </c:pt>
                <c:pt idx="2">
                  <c:v>5.4888507718696397E-2</c:v>
                </c:pt>
                <c:pt idx="3">
                  <c:v>6.8443367655966078E-2</c:v>
                </c:pt>
              </c:numCache>
            </c:numRef>
          </c:val>
          <c:shape val="cylinder"/>
          <c:extLst>
            <c:ext xmlns:c16="http://schemas.microsoft.com/office/drawing/2014/chart" uri="{C3380CC4-5D6E-409C-BE32-E72D297353CC}">
              <c16:uniqueId val="{0000000A-ABF6-430D-BD12-FF362B8ACA11}"/>
            </c:ext>
          </c:extLst>
        </c:ser>
        <c:dLbls>
          <c:showLegendKey val="0"/>
          <c:showVal val="0"/>
          <c:showCatName val="0"/>
          <c:showSerName val="0"/>
          <c:showPercent val="0"/>
          <c:showBubbleSize val="0"/>
        </c:dLbls>
        <c:gapWidth val="124"/>
        <c:gapDepth val="295"/>
        <c:shape val="box"/>
        <c:axId val="217237200"/>
        <c:axId val="217261136"/>
        <c:axId val="0"/>
      </c:bar3DChart>
      <c:catAx>
        <c:axId val="217237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61136"/>
        <c:crosses val="autoZero"/>
        <c:auto val="1"/>
        <c:lblAlgn val="ctr"/>
        <c:lblOffset val="100"/>
        <c:noMultiLvlLbl val="0"/>
      </c:catAx>
      <c:valAx>
        <c:axId val="217261136"/>
        <c:scaling>
          <c:orientation val="minMax"/>
          <c:max val="0.140000000000000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3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2018 / </a:t>
            </a:r>
            <a:r>
              <a:rPr lang="es-MX" sz="1680" b="0" i="0" u="none" strike="noStrike" baseline="0">
                <a:effectLst/>
              </a:rPr>
              <a:t>Aspirantes </a:t>
            </a:r>
            <a:r>
              <a:rPr lang="es-MX"/>
              <a:t>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Aspirantes!$K$23</c:f>
              <c:strCache>
                <c:ptCount val="1"/>
                <c:pt idx="0">
                  <c:v>2018/2017</c:v>
                </c:pt>
              </c:strCache>
            </c:strRef>
          </c:tx>
          <c:spPr>
            <a:solidFill>
              <a:srgbClr val="AD25A8"/>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Aspirantes!$K$24:$K$32</c:f>
              <c:numCache>
                <c:formatCode>0%</c:formatCode>
                <c:ptCount val="9"/>
                <c:pt idx="0">
                  <c:v>1.0689655172413792</c:v>
                </c:pt>
                <c:pt idx="1">
                  <c:v>0.80830670926517567</c:v>
                </c:pt>
                <c:pt idx="3">
                  <c:v>1.17</c:v>
                </c:pt>
                <c:pt idx="4">
                  <c:v>1.9713375796178343</c:v>
                </c:pt>
                <c:pt idx="6">
                  <c:v>0.90839694656488545</c:v>
                </c:pt>
                <c:pt idx="7">
                  <c:v>1.2758620689655173</c:v>
                </c:pt>
              </c:numCache>
            </c:numRef>
          </c:val>
          <c:shape val="cylinder"/>
          <c:extLst>
            <c:ext xmlns:c16="http://schemas.microsoft.com/office/drawing/2014/chart" uri="{C3380CC4-5D6E-409C-BE32-E72D297353CC}">
              <c16:uniqueId val="{00000000-52D6-4552-9FD5-7066F249ABAF}"/>
            </c:ext>
          </c:extLst>
        </c:ser>
        <c:dLbls>
          <c:showLegendKey val="0"/>
          <c:showVal val="0"/>
          <c:showCatName val="0"/>
          <c:showSerName val="0"/>
          <c:showPercent val="0"/>
          <c:showBubbleSize val="0"/>
        </c:dLbls>
        <c:gapWidth val="219"/>
        <c:shape val="box"/>
        <c:axId val="196889392"/>
        <c:axId val="196888304"/>
        <c:axId val="0"/>
      </c:bar3DChart>
      <c:catAx>
        <c:axId val="19688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8304"/>
        <c:crosses val="autoZero"/>
        <c:auto val="1"/>
        <c:lblAlgn val="ctr"/>
        <c:lblOffset val="100"/>
        <c:noMultiLvlLbl val="0"/>
      </c:catAx>
      <c:valAx>
        <c:axId val="196888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9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Definitivas / Alumnado Activo UAM 2018</a:t>
            </a:r>
          </a:p>
        </c:rich>
      </c:tx>
      <c:layout>
        <c:manualLayout>
          <c:xMode val="edge"/>
          <c:yMode val="edge"/>
          <c:x val="0.2085226468169465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Bajas!$AH$8</c:f>
              <c:strCache>
                <c:ptCount val="1"/>
                <c:pt idx="0">
                  <c:v>2018</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9BCB-49B6-A4CC-D69E2C786E66}"/>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9BCB-49B6-A4CC-D69E2C786E66}"/>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9BCB-49B6-A4CC-D69E2C786E66}"/>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9BCB-49B6-A4CC-D69E2C786E66}"/>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9BCB-49B6-A4CC-D69E2C786E66}"/>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9BCB-49B6-A4CC-D69E2C786E66}"/>
              </c:ext>
            </c:extLst>
          </c:dPt>
          <c:cat>
            <c:strRef>
              <c:f>Bajas!$B$24:$B$24</c:f>
              <c:strCache>
                <c:ptCount val="1"/>
                <c:pt idx="0">
                  <c:v>UAML</c:v>
                </c:pt>
              </c:strCache>
            </c:strRef>
          </c:cat>
          <c:val>
            <c:numRef>
              <c:f>Bajas!$AH$24:$AH$24</c:f>
              <c:numCache>
                <c:formatCode>0.0%</c:formatCode>
                <c:ptCount val="1"/>
                <c:pt idx="0">
                  <c:v>2.1589793915603533E-2</c:v>
                </c:pt>
              </c:numCache>
            </c:numRef>
          </c:val>
          <c:shape val="cylinder"/>
          <c:extLst>
            <c:ext xmlns:c16="http://schemas.microsoft.com/office/drawing/2014/chart" uri="{C3380CC4-5D6E-409C-BE32-E72D297353CC}">
              <c16:uniqueId val="{0000000C-9BCB-49B6-A4CC-D69E2C786E66}"/>
            </c:ext>
          </c:extLst>
        </c:ser>
        <c:dLbls>
          <c:showLegendKey val="0"/>
          <c:showVal val="0"/>
          <c:showCatName val="0"/>
          <c:showSerName val="0"/>
          <c:showPercent val="0"/>
          <c:showBubbleSize val="0"/>
        </c:dLbls>
        <c:gapWidth val="124"/>
        <c:gapDepth val="295"/>
        <c:shape val="box"/>
        <c:axId val="217258960"/>
        <c:axId val="217238288"/>
        <c:axId val="0"/>
      </c:bar3DChart>
      <c:catAx>
        <c:axId val="2172589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7238288"/>
        <c:crosses val="autoZero"/>
        <c:auto val="1"/>
        <c:lblAlgn val="ctr"/>
        <c:lblOffset val="100"/>
        <c:noMultiLvlLbl val="0"/>
      </c:catAx>
      <c:valAx>
        <c:axId val="217238288"/>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5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Reglamentarias/ Alumnado Activo UAML 2018</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35D8-4468-9C74-34A32BF80D50}"/>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35D8-4468-9C74-34A32BF80D50}"/>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35D8-4468-9C74-34A32BF80D50}"/>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35D8-4468-9C74-34A32BF80D50}"/>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35D8-4468-9C74-34A32BF80D50}"/>
              </c:ext>
            </c:extLst>
          </c:dPt>
          <c:cat>
            <c:strRef>
              <c:f>Bajas!$B$19:$B$22</c:f>
              <c:strCache>
                <c:ptCount val="4"/>
                <c:pt idx="0">
                  <c:v>CBI</c:v>
                </c:pt>
                <c:pt idx="1">
                  <c:v>CBS</c:v>
                </c:pt>
                <c:pt idx="2">
                  <c:v>CSH</c:v>
                </c:pt>
                <c:pt idx="3">
                  <c:v>UAML</c:v>
                </c:pt>
              </c:strCache>
            </c:strRef>
          </c:cat>
          <c:val>
            <c:numRef>
              <c:f>Bajas!$AP$19:$AP$22</c:f>
              <c:numCache>
                <c:formatCode>0.0%</c:formatCode>
                <c:ptCount val="4"/>
                <c:pt idx="0">
                  <c:v>3.0120481927710845E-3</c:v>
                </c:pt>
                <c:pt idx="1">
                  <c:v>1.4925373134328358E-2</c:v>
                </c:pt>
                <c:pt idx="2">
                  <c:v>5.681818181818182E-3</c:v>
                </c:pt>
                <c:pt idx="3">
                  <c:v>7.8508341511285568E-3</c:v>
                </c:pt>
              </c:numCache>
            </c:numRef>
          </c:val>
          <c:shape val="cylinder"/>
          <c:extLst>
            <c:ext xmlns:c16="http://schemas.microsoft.com/office/drawing/2014/chart" uri="{C3380CC4-5D6E-409C-BE32-E72D297353CC}">
              <c16:uniqueId val="{0000000A-35D8-4468-9C74-34A32BF80D50}"/>
            </c:ext>
          </c:extLst>
        </c:ser>
        <c:dLbls>
          <c:showLegendKey val="0"/>
          <c:showVal val="0"/>
          <c:showCatName val="0"/>
          <c:showSerName val="0"/>
          <c:showPercent val="0"/>
          <c:showBubbleSize val="0"/>
        </c:dLbls>
        <c:gapWidth val="124"/>
        <c:gapDepth val="295"/>
        <c:shape val="box"/>
        <c:axId val="217261680"/>
        <c:axId val="217248080"/>
        <c:axId val="0"/>
      </c:bar3DChart>
      <c:catAx>
        <c:axId val="2172616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8080"/>
        <c:crosses val="autoZero"/>
        <c:auto val="1"/>
        <c:lblAlgn val="ctr"/>
        <c:lblOffset val="100"/>
        <c:noMultiLvlLbl val="0"/>
      </c:catAx>
      <c:valAx>
        <c:axId val="217248080"/>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6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Totales/ Alumnado Activo UAML 2018</a:t>
            </a:r>
            <a:endParaRPr lang="es-MX">
              <a:effectLst/>
            </a:endParaRPr>
          </a:p>
        </c:rich>
      </c:tx>
      <c:layout>
        <c:manualLayout>
          <c:xMode val="edge"/>
          <c:yMode val="edge"/>
          <c:x val="0.27850740081238629"/>
          <c:y val="1.6422962404994131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370C-4AD5-8138-AFC293C92F48}"/>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370C-4AD5-8138-AFC293C92F48}"/>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370C-4AD5-8138-AFC293C92F48}"/>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370C-4AD5-8138-AFC293C92F48}"/>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370C-4AD5-8138-AFC293C92F48}"/>
              </c:ext>
            </c:extLst>
          </c:dPt>
          <c:cat>
            <c:strRef>
              <c:f>Bajas!$B$19:$B$22</c:f>
              <c:strCache>
                <c:ptCount val="4"/>
                <c:pt idx="0">
                  <c:v>CBI</c:v>
                </c:pt>
                <c:pt idx="1">
                  <c:v>CBS</c:v>
                </c:pt>
                <c:pt idx="2">
                  <c:v>CSH</c:v>
                </c:pt>
                <c:pt idx="3">
                  <c:v>UAML</c:v>
                </c:pt>
              </c:strCache>
            </c:strRef>
          </c:cat>
          <c:val>
            <c:numRef>
              <c:f>Bajas!$AX$19:$AX$22</c:f>
              <c:numCache>
                <c:formatCode>0.0%</c:formatCode>
                <c:ptCount val="4"/>
                <c:pt idx="0">
                  <c:v>2.1084337349397589E-2</c:v>
                </c:pt>
                <c:pt idx="1">
                  <c:v>3.880597014925373E-2</c:v>
                </c:pt>
                <c:pt idx="2">
                  <c:v>2.8409090909090908E-2</c:v>
                </c:pt>
                <c:pt idx="3">
                  <c:v>2.9440628066732092E-2</c:v>
                </c:pt>
              </c:numCache>
            </c:numRef>
          </c:val>
          <c:shape val="cylinder"/>
          <c:extLst>
            <c:ext xmlns:c16="http://schemas.microsoft.com/office/drawing/2014/chart" uri="{C3380CC4-5D6E-409C-BE32-E72D297353CC}">
              <c16:uniqueId val="{0000000A-370C-4AD5-8138-AFC293C92F48}"/>
            </c:ext>
          </c:extLst>
        </c:ser>
        <c:dLbls>
          <c:showLegendKey val="0"/>
          <c:showVal val="0"/>
          <c:showCatName val="0"/>
          <c:showSerName val="0"/>
          <c:showPercent val="0"/>
          <c:showBubbleSize val="0"/>
        </c:dLbls>
        <c:gapWidth val="124"/>
        <c:gapDepth val="295"/>
        <c:shape val="box"/>
        <c:axId val="217262768"/>
        <c:axId val="217254064"/>
        <c:axId val="0"/>
      </c:bar3DChart>
      <c:catAx>
        <c:axId val="21726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54064"/>
        <c:crosses val="autoZero"/>
        <c:auto val="1"/>
        <c:lblAlgn val="ctr"/>
        <c:lblOffset val="100"/>
        <c:noMultiLvlLbl val="0"/>
      </c:catAx>
      <c:valAx>
        <c:axId val="217254064"/>
        <c:scaling>
          <c:orientation val="minMax"/>
          <c:max val="5.000000000000001E-2"/>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62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Reglamentarias / Alumnado Activo UAM 2018</a:t>
            </a:r>
          </a:p>
        </c:rich>
      </c:tx>
      <c:layout>
        <c:manualLayout>
          <c:xMode val="edge"/>
          <c:yMode val="edge"/>
          <c:x val="0.2085226468169465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Bajas!$AP$8</c:f>
              <c:strCache>
                <c:ptCount val="1"/>
                <c:pt idx="0">
                  <c:v>2018</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1415-47E9-86FB-E7921A970DA6}"/>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1415-47E9-86FB-E7921A970DA6}"/>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1415-47E9-86FB-E7921A970DA6}"/>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1415-47E9-86FB-E7921A970DA6}"/>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1415-47E9-86FB-E7921A970DA6}"/>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1415-47E9-86FB-E7921A970DA6}"/>
              </c:ext>
            </c:extLst>
          </c:dPt>
          <c:cat>
            <c:strRef>
              <c:f>Bajas!$B$24:$B$24</c:f>
              <c:strCache>
                <c:ptCount val="1"/>
                <c:pt idx="0">
                  <c:v>UAML</c:v>
                </c:pt>
              </c:strCache>
            </c:strRef>
          </c:cat>
          <c:val>
            <c:numRef>
              <c:f>Bajas!$AP$24:$AP$24</c:f>
              <c:numCache>
                <c:formatCode>0.0%</c:formatCode>
                <c:ptCount val="1"/>
                <c:pt idx="0">
                  <c:v>7.8508341511285568E-3</c:v>
                </c:pt>
              </c:numCache>
            </c:numRef>
          </c:val>
          <c:shape val="cylinder"/>
          <c:extLst>
            <c:ext xmlns:c16="http://schemas.microsoft.com/office/drawing/2014/chart" uri="{C3380CC4-5D6E-409C-BE32-E72D297353CC}">
              <c16:uniqueId val="{0000000C-1415-47E9-86FB-E7921A970DA6}"/>
            </c:ext>
          </c:extLst>
        </c:ser>
        <c:dLbls>
          <c:showLegendKey val="0"/>
          <c:showVal val="0"/>
          <c:showCatName val="0"/>
          <c:showSerName val="0"/>
          <c:showPercent val="0"/>
          <c:showBubbleSize val="0"/>
        </c:dLbls>
        <c:gapWidth val="124"/>
        <c:gapDepth val="295"/>
        <c:shape val="box"/>
        <c:axId val="217266032"/>
        <c:axId val="217254608"/>
        <c:axId val="0"/>
      </c:bar3DChart>
      <c:catAx>
        <c:axId val="2172660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7254608"/>
        <c:crosses val="autoZero"/>
        <c:auto val="1"/>
        <c:lblAlgn val="ctr"/>
        <c:lblOffset val="100"/>
        <c:noMultiLvlLbl val="0"/>
      </c:catAx>
      <c:valAx>
        <c:axId val="217254608"/>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6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Totales / Alumnado Activo UAM 2018</a:t>
            </a:r>
          </a:p>
        </c:rich>
      </c:tx>
      <c:layout>
        <c:manualLayout>
          <c:xMode val="edge"/>
          <c:yMode val="edge"/>
          <c:x val="0.2085226468169465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Bajas!$AX$8</c:f>
              <c:strCache>
                <c:ptCount val="1"/>
                <c:pt idx="0">
                  <c:v>2018</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7FE7-4EDA-90E8-461DB0A54DEC}"/>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7FE7-4EDA-90E8-461DB0A54DEC}"/>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7FE7-4EDA-90E8-461DB0A54DEC}"/>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7FE7-4EDA-90E8-461DB0A54DEC}"/>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7FE7-4EDA-90E8-461DB0A54DEC}"/>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7FE7-4EDA-90E8-461DB0A54DEC}"/>
              </c:ext>
            </c:extLst>
          </c:dPt>
          <c:cat>
            <c:strRef>
              <c:f>Bajas!$B$24:$B$24</c:f>
              <c:strCache>
                <c:ptCount val="1"/>
                <c:pt idx="0">
                  <c:v>UAML</c:v>
                </c:pt>
              </c:strCache>
            </c:strRef>
          </c:cat>
          <c:val>
            <c:numRef>
              <c:f>Bajas!$AX$24:$AX$24</c:f>
              <c:numCache>
                <c:formatCode>0.0%</c:formatCode>
                <c:ptCount val="1"/>
                <c:pt idx="0">
                  <c:v>2.9440628066732092E-2</c:v>
                </c:pt>
              </c:numCache>
            </c:numRef>
          </c:val>
          <c:shape val="cylinder"/>
          <c:extLst>
            <c:ext xmlns:c16="http://schemas.microsoft.com/office/drawing/2014/chart" uri="{C3380CC4-5D6E-409C-BE32-E72D297353CC}">
              <c16:uniqueId val="{0000000C-7FE7-4EDA-90E8-461DB0A54DEC}"/>
            </c:ext>
          </c:extLst>
        </c:ser>
        <c:dLbls>
          <c:showLegendKey val="0"/>
          <c:showVal val="0"/>
          <c:showCatName val="0"/>
          <c:showSerName val="0"/>
          <c:showPercent val="0"/>
          <c:showBubbleSize val="0"/>
        </c:dLbls>
        <c:gapWidth val="124"/>
        <c:gapDepth val="295"/>
        <c:shape val="box"/>
        <c:axId val="217237744"/>
        <c:axId val="217264400"/>
        <c:axId val="0"/>
      </c:bar3DChart>
      <c:catAx>
        <c:axId val="2172377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7264400"/>
        <c:crosses val="autoZero"/>
        <c:auto val="1"/>
        <c:lblAlgn val="ctr"/>
        <c:lblOffset val="100"/>
        <c:noMultiLvlLbl val="0"/>
      </c:catAx>
      <c:valAx>
        <c:axId val="217264400"/>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37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Reglamentarias acumuladas / 1er ingreso acumulado  UAML 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1BE2-4483-8648-32AFA89C510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1BE2-4483-8648-32AFA89C5101}"/>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1BE2-4483-8648-32AFA89C5101}"/>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1BE2-4483-8648-32AFA89C5101}"/>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1BE2-4483-8648-32AFA89C5101}"/>
              </c:ext>
            </c:extLst>
          </c:dPt>
          <c:cat>
            <c:strRef>
              <c:f>Bajas!$B$19:$B$22</c:f>
              <c:strCache>
                <c:ptCount val="4"/>
                <c:pt idx="0">
                  <c:v>CBI</c:v>
                </c:pt>
                <c:pt idx="1">
                  <c:v>CBS</c:v>
                </c:pt>
                <c:pt idx="2">
                  <c:v>CSH</c:v>
                </c:pt>
                <c:pt idx="3">
                  <c:v>UAML</c:v>
                </c:pt>
              </c:strCache>
            </c:strRef>
          </c:cat>
          <c:val>
            <c:numRef>
              <c:f>Bajas!$CL$19:$CL$22</c:f>
              <c:numCache>
                <c:formatCode>0.0%</c:formatCode>
                <c:ptCount val="4"/>
                <c:pt idx="0">
                  <c:v>2.8409090909090908E-2</c:v>
                </c:pt>
                <c:pt idx="1">
                  <c:v>1.6666666666666666E-2</c:v>
                </c:pt>
                <c:pt idx="2">
                  <c:v>5.1457975986277877E-3</c:v>
                </c:pt>
                <c:pt idx="3">
                  <c:v>1.6353725015142338E-2</c:v>
                </c:pt>
              </c:numCache>
            </c:numRef>
          </c:val>
          <c:shape val="cylinder"/>
          <c:extLst>
            <c:ext xmlns:c16="http://schemas.microsoft.com/office/drawing/2014/chart" uri="{C3380CC4-5D6E-409C-BE32-E72D297353CC}">
              <c16:uniqueId val="{0000000A-1BE2-4483-8648-32AFA89C5101}"/>
            </c:ext>
          </c:extLst>
        </c:ser>
        <c:dLbls>
          <c:showLegendKey val="0"/>
          <c:showVal val="0"/>
          <c:showCatName val="0"/>
          <c:showSerName val="0"/>
          <c:showPercent val="0"/>
          <c:showBubbleSize val="0"/>
        </c:dLbls>
        <c:gapWidth val="124"/>
        <c:gapDepth val="295"/>
        <c:shape val="box"/>
        <c:axId val="217244272"/>
        <c:axId val="217235568"/>
        <c:axId val="0"/>
      </c:bar3DChart>
      <c:catAx>
        <c:axId val="2172442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35568"/>
        <c:crosses val="autoZero"/>
        <c:auto val="1"/>
        <c:lblAlgn val="ctr"/>
        <c:lblOffset val="100"/>
        <c:noMultiLvlLbl val="0"/>
      </c:catAx>
      <c:valAx>
        <c:axId val="217235568"/>
        <c:scaling>
          <c:orientation val="minMax"/>
          <c:max val="0.140000000000000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Totales acumuladas / 1er ingreso acumulado  UAML 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DA62-49E4-A226-1CED53FA66DD}"/>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DA62-49E4-A226-1CED53FA66DD}"/>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DA62-49E4-A226-1CED53FA66DD}"/>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DA62-49E4-A226-1CED53FA66DD}"/>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DA62-49E4-A226-1CED53FA66DD}"/>
              </c:ext>
            </c:extLst>
          </c:dPt>
          <c:cat>
            <c:strRef>
              <c:f>Bajas!$B$19:$B$22</c:f>
              <c:strCache>
                <c:ptCount val="4"/>
                <c:pt idx="0">
                  <c:v>CBI</c:v>
                </c:pt>
                <c:pt idx="1">
                  <c:v>CBS</c:v>
                </c:pt>
                <c:pt idx="2">
                  <c:v>CSH</c:v>
                </c:pt>
                <c:pt idx="3">
                  <c:v>UAML</c:v>
                </c:pt>
              </c:strCache>
            </c:strRef>
          </c:cat>
          <c:val>
            <c:numRef>
              <c:f>Bajas!$CT$19:$CT$22</c:f>
              <c:numCache>
                <c:formatCode>0.0%</c:formatCode>
                <c:ptCount val="4"/>
                <c:pt idx="0">
                  <c:v>0.11363636363636363</c:v>
                </c:pt>
                <c:pt idx="1">
                  <c:v>8.3333333333333329E-2</c:v>
                </c:pt>
                <c:pt idx="2">
                  <c:v>6.0034305317324184E-2</c:v>
                </c:pt>
                <c:pt idx="3">
                  <c:v>8.4797092671108423E-2</c:v>
                </c:pt>
              </c:numCache>
            </c:numRef>
          </c:val>
          <c:shape val="cylinder"/>
          <c:extLst>
            <c:ext xmlns:c16="http://schemas.microsoft.com/office/drawing/2014/chart" uri="{C3380CC4-5D6E-409C-BE32-E72D297353CC}">
              <c16:uniqueId val="{0000000A-DA62-49E4-A226-1CED53FA66DD}"/>
            </c:ext>
          </c:extLst>
        </c:ser>
        <c:dLbls>
          <c:showLegendKey val="0"/>
          <c:showVal val="0"/>
          <c:showCatName val="0"/>
          <c:showSerName val="0"/>
          <c:showPercent val="0"/>
          <c:showBubbleSize val="0"/>
        </c:dLbls>
        <c:gapWidth val="124"/>
        <c:gapDepth val="295"/>
        <c:shape val="box"/>
        <c:axId val="217238832"/>
        <c:axId val="217257328"/>
        <c:axId val="0"/>
      </c:bar3DChart>
      <c:catAx>
        <c:axId val="2172388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57328"/>
        <c:crosses val="autoZero"/>
        <c:auto val="1"/>
        <c:lblAlgn val="ctr"/>
        <c:lblOffset val="100"/>
        <c:noMultiLvlLbl val="0"/>
      </c:catAx>
      <c:valAx>
        <c:axId val="217257328"/>
        <c:scaling>
          <c:orientation val="minMax"/>
          <c:max val="0.140000000000000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38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Egreso Acumulado</a:t>
            </a:r>
          </a:p>
          <a:p>
            <a:pPr>
              <a:defRPr/>
            </a:pPr>
            <a:r>
              <a:rPr lang="es-MX"/>
              <a:t>(Total: 145 mujeres y 99 hombres)</a:t>
            </a:r>
          </a:p>
        </c:rich>
      </c:tx>
      <c:layout>
        <c:manualLayout>
          <c:xMode val="edge"/>
          <c:yMode val="edge"/>
          <c:x val="0.2334374453193350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Egreso!$U$5</c:f>
              <c:strCache>
                <c:ptCount val="1"/>
                <c:pt idx="0">
                  <c:v>Fem</c:v>
                </c:pt>
              </c:strCache>
            </c:strRef>
          </c:tx>
          <c:spPr>
            <a:solidFill>
              <a:srgbClr val="9B2195"/>
            </a:solidFill>
            <a:ln>
              <a:noFill/>
            </a:ln>
            <a:effectLst/>
            <a:sp3d/>
          </c:spPr>
          <c:invertIfNegative val="0"/>
          <c:cat>
            <c:strRef>
              <c:f>Egreso!$N$6:$N$14</c:f>
              <c:strCache>
                <c:ptCount val="9"/>
                <c:pt idx="0">
                  <c:v>IRH</c:v>
                </c:pt>
                <c:pt idx="1">
                  <c:v>ICT</c:v>
                </c:pt>
                <c:pt idx="2">
                  <c:v>ISMI</c:v>
                </c:pt>
                <c:pt idx="3">
                  <c:v>BA</c:v>
                </c:pt>
                <c:pt idx="4">
                  <c:v>PB</c:v>
                </c:pt>
                <c:pt idx="5">
                  <c:v>CTA</c:v>
                </c:pt>
                <c:pt idx="6">
                  <c:v>PP</c:v>
                </c:pt>
                <c:pt idx="7">
                  <c:v>ACD</c:v>
                </c:pt>
                <c:pt idx="8">
                  <c:v>ETD</c:v>
                </c:pt>
              </c:strCache>
            </c:strRef>
          </c:cat>
          <c:val>
            <c:numRef>
              <c:f>Egreso!$U$6:$U$14</c:f>
              <c:numCache>
                <c:formatCode>General</c:formatCode>
                <c:ptCount val="9"/>
                <c:pt idx="0">
                  <c:v>22</c:v>
                </c:pt>
                <c:pt idx="1">
                  <c:v>0</c:v>
                </c:pt>
                <c:pt idx="2">
                  <c:v>0</c:v>
                </c:pt>
                <c:pt idx="3">
                  <c:v>59</c:v>
                </c:pt>
                <c:pt idx="4">
                  <c:v>0</c:v>
                </c:pt>
                <c:pt idx="5">
                  <c:v>0</c:v>
                </c:pt>
                <c:pt idx="6">
                  <c:v>58</c:v>
                </c:pt>
                <c:pt idx="7">
                  <c:v>6</c:v>
                </c:pt>
                <c:pt idx="8">
                  <c:v>0</c:v>
                </c:pt>
              </c:numCache>
            </c:numRef>
          </c:val>
          <c:extLst>
            <c:ext xmlns:c16="http://schemas.microsoft.com/office/drawing/2014/chart" uri="{C3380CC4-5D6E-409C-BE32-E72D297353CC}">
              <c16:uniqueId val="{00000000-040C-45DF-8573-864755A5CA19}"/>
            </c:ext>
          </c:extLst>
        </c:ser>
        <c:ser>
          <c:idx val="1"/>
          <c:order val="1"/>
          <c:tx>
            <c:strRef>
              <c:f>Egreso!$V$5</c:f>
              <c:strCache>
                <c:ptCount val="1"/>
                <c:pt idx="0">
                  <c:v>Masc</c:v>
                </c:pt>
              </c:strCache>
            </c:strRef>
          </c:tx>
          <c:spPr>
            <a:solidFill>
              <a:srgbClr val="E27ADD"/>
            </a:solidFill>
            <a:ln>
              <a:noFill/>
            </a:ln>
            <a:effectLst/>
            <a:sp3d/>
          </c:spPr>
          <c:invertIfNegative val="0"/>
          <c:cat>
            <c:strRef>
              <c:f>Egreso!$N$6:$N$14</c:f>
              <c:strCache>
                <c:ptCount val="9"/>
                <c:pt idx="0">
                  <c:v>IRH</c:v>
                </c:pt>
                <c:pt idx="1">
                  <c:v>ICT</c:v>
                </c:pt>
                <c:pt idx="2">
                  <c:v>ISMI</c:v>
                </c:pt>
                <c:pt idx="3">
                  <c:v>BA</c:v>
                </c:pt>
                <c:pt idx="4">
                  <c:v>PB</c:v>
                </c:pt>
                <c:pt idx="5">
                  <c:v>CTA</c:v>
                </c:pt>
                <c:pt idx="6">
                  <c:v>PP</c:v>
                </c:pt>
                <c:pt idx="7">
                  <c:v>ACD</c:v>
                </c:pt>
                <c:pt idx="8">
                  <c:v>ETD</c:v>
                </c:pt>
              </c:strCache>
            </c:strRef>
          </c:cat>
          <c:val>
            <c:numRef>
              <c:f>Egreso!$V$6:$V$14</c:f>
              <c:numCache>
                <c:formatCode>General</c:formatCode>
                <c:ptCount val="9"/>
                <c:pt idx="0">
                  <c:v>32</c:v>
                </c:pt>
                <c:pt idx="1">
                  <c:v>0</c:v>
                </c:pt>
                <c:pt idx="2">
                  <c:v>0</c:v>
                </c:pt>
                <c:pt idx="3">
                  <c:v>27</c:v>
                </c:pt>
                <c:pt idx="4">
                  <c:v>0</c:v>
                </c:pt>
                <c:pt idx="5">
                  <c:v>0</c:v>
                </c:pt>
                <c:pt idx="6">
                  <c:v>33</c:v>
                </c:pt>
                <c:pt idx="7">
                  <c:v>7</c:v>
                </c:pt>
                <c:pt idx="8">
                  <c:v>0</c:v>
                </c:pt>
              </c:numCache>
            </c:numRef>
          </c:val>
          <c:extLst>
            <c:ext xmlns:c16="http://schemas.microsoft.com/office/drawing/2014/chart" uri="{C3380CC4-5D6E-409C-BE32-E72D297353CC}">
              <c16:uniqueId val="{00000001-040C-45DF-8573-864755A5CA19}"/>
            </c:ext>
          </c:extLst>
        </c:ser>
        <c:dLbls>
          <c:showLegendKey val="0"/>
          <c:showVal val="0"/>
          <c:showCatName val="0"/>
          <c:showSerName val="0"/>
          <c:showPercent val="0"/>
          <c:showBubbleSize val="0"/>
        </c:dLbls>
        <c:gapWidth val="150"/>
        <c:shape val="cylinder"/>
        <c:axId val="217251888"/>
        <c:axId val="217248624"/>
        <c:axId val="0"/>
      </c:bar3DChart>
      <c:catAx>
        <c:axId val="2172518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17248624"/>
        <c:crosses val="autoZero"/>
        <c:auto val="1"/>
        <c:lblAlgn val="ctr"/>
        <c:lblOffset val="100"/>
        <c:noMultiLvlLbl val="0"/>
      </c:catAx>
      <c:valAx>
        <c:axId val="217248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17251888"/>
        <c:crosses val="autoZero"/>
        <c:crossBetween val="between"/>
      </c:valAx>
      <c:spPr>
        <a:noFill/>
        <a:ln>
          <a:noFill/>
        </a:ln>
        <a:effectLst/>
      </c:spPr>
    </c:plotArea>
    <c:legend>
      <c:legendPos val="b"/>
      <c:layout>
        <c:manualLayout>
          <c:xMode val="edge"/>
          <c:yMode val="edge"/>
          <c:x val="0.34249387576552925"/>
          <c:y val="0.16896507728200647"/>
          <c:w val="0.35111270989603455"/>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'D1.1aET cohortes reales'!$U$17</c:f>
              <c:strCache>
                <c:ptCount val="1"/>
                <c:pt idx="0">
                  <c:v>IRH</c:v>
                </c:pt>
              </c:strCache>
            </c:strRef>
          </c:tx>
          <c:spPr>
            <a:solidFill>
              <a:schemeClr val="accent1"/>
            </a:solidFill>
            <a:ln w="25400">
              <a:noFill/>
            </a:ln>
            <a:effectLst/>
            <a:scene3d>
              <a:camera prst="orthographicFront"/>
              <a:lightRig rig="threePt" dir="t"/>
            </a:scene3d>
            <a:sp3d>
              <a:bevelT/>
            </a:sp3d>
          </c:spPr>
          <c:invertIfNegative val="0"/>
          <c:cat>
            <c:strRef>
              <c:f>'D1.1aET cohortes reales'!$V$16:$AB$16</c:f>
              <c:strCache>
                <c:ptCount val="7"/>
                <c:pt idx="0">
                  <c:v>11P</c:v>
                </c:pt>
                <c:pt idx="1">
                  <c:v>11O</c:v>
                </c:pt>
                <c:pt idx="2">
                  <c:v>12O</c:v>
                </c:pt>
                <c:pt idx="3">
                  <c:v>13P</c:v>
                </c:pt>
                <c:pt idx="4">
                  <c:v>13O</c:v>
                </c:pt>
                <c:pt idx="5">
                  <c:v>14P</c:v>
                </c:pt>
                <c:pt idx="6">
                  <c:v>14O</c:v>
                </c:pt>
              </c:strCache>
            </c:strRef>
          </c:cat>
          <c:val>
            <c:numRef>
              <c:f>'D1.1aET cohortes reales'!$V$17:$AB$17</c:f>
              <c:numCache>
                <c:formatCode>0%</c:formatCode>
                <c:ptCount val="7"/>
                <c:pt idx="0">
                  <c:v>0.30769230769230771</c:v>
                </c:pt>
                <c:pt idx="1">
                  <c:v>0.24242424242424243</c:v>
                </c:pt>
                <c:pt idx="2">
                  <c:v>0.13333333333333333</c:v>
                </c:pt>
                <c:pt idx="3">
                  <c:v>3.8461538461538464E-2</c:v>
                </c:pt>
                <c:pt idx="4">
                  <c:v>0.11538461538461539</c:v>
                </c:pt>
                <c:pt idx="5">
                  <c:v>0</c:v>
                </c:pt>
                <c:pt idx="6">
                  <c:v>0</c:v>
                </c:pt>
              </c:numCache>
            </c:numRef>
          </c:val>
          <c:extLst>
            <c:ext xmlns:c16="http://schemas.microsoft.com/office/drawing/2014/chart" uri="{C3380CC4-5D6E-409C-BE32-E72D297353CC}">
              <c16:uniqueId val="{00000000-1845-4C44-87A8-454E402F4E02}"/>
            </c:ext>
          </c:extLst>
        </c:ser>
        <c:ser>
          <c:idx val="1"/>
          <c:order val="1"/>
          <c:tx>
            <c:strRef>
              <c:f>'D1.1aET cohortes reales'!$U$18</c:f>
              <c:strCache>
                <c:ptCount val="1"/>
                <c:pt idx="0">
                  <c:v>PP</c:v>
                </c:pt>
              </c:strCache>
            </c:strRef>
          </c:tx>
          <c:spPr>
            <a:solidFill>
              <a:schemeClr val="accent2"/>
            </a:solidFill>
            <a:ln w="25400">
              <a:noFill/>
            </a:ln>
            <a:effectLst/>
            <a:scene3d>
              <a:camera prst="orthographicFront"/>
              <a:lightRig rig="threePt" dir="t"/>
            </a:scene3d>
            <a:sp3d>
              <a:bevelT/>
            </a:sp3d>
          </c:spPr>
          <c:invertIfNegative val="0"/>
          <c:cat>
            <c:strRef>
              <c:f>'D1.1aET cohortes reales'!$V$16:$AB$16</c:f>
              <c:strCache>
                <c:ptCount val="7"/>
                <c:pt idx="0">
                  <c:v>11P</c:v>
                </c:pt>
                <c:pt idx="1">
                  <c:v>11O</c:v>
                </c:pt>
                <c:pt idx="2">
                  <c:v>12O</c:v>
                </c:pt>
                <c:pt idx="3">
                  <c:v>13P</c:v>
                </c:pt>
                <c:pt idx="4">
                  <c:v>13O</c:v>
                </c:pt>
                <c:pt idx="5">
                  <c:v>14P</c:v>
                </c:pt>
                <c:pt idx="6">
                  <c:v>14O</c:v>
                </c:pt>
              </c:strCache>
            </c:strRef>
          </c:cat>
          <c:val>
            <c:numRef>
              <c:f>'D1.1aET cohortes reales'!$V$18:$AB$18</c:f>
              <c:numCache>
                <c:formatCode>0%</c:formatCode>
                <c:ptCount val="7"/>
                <c:pt idx="0">
                  <c:v>0.34482758620689657</c:v>
                </c:pt>
                <c:pt idx="1">
                  <c:v>0.48275862068965519</c:v>
                </c:pt>
                <c:pt idx="2">
                  <c:v>0.24242424242424243</c:v>
                </c:pt>
                <c:pt idx="3">
                  <c:v>0.13636363636363635</c:v>
                </c:pt>
                <c:pt idx="4">
                  <c:v>0.41379310344827586</c:v>
                </c:pt>
                <c:pt idx="6">
                  <c:v>0.27</c:v>
                </c:pt>
              </c:numCache>
            </c:numRef>
          </c:val>
          <c:extLst>
            <c:ext xmlns:c16="http://schemas.microsoft.com/office/drawing/2014/chart" uri="{C3380CC4-5D6E-409C-BE32-E72D297353CC}">
              <c16:uniqueId val="{00000001-1845-4C44-87A8-454E402F4E02}"/>
            </c:ext>
          </c:extLst>
        </c:ser>
        <c:ser>
          <c:idx val="2"/>
          <c:order val="2"/>
          <c:tx>
            <c:strRef>
              <c:f>'D1.1aET cohortes reales'!$U$19</c:f>
              <c:strCache>
                <c:ptCount val="1"/>
                <c:pt idx="0">
                  <c:v>BA</c:v>
                </c:pt>
              </c:strCache>
            </c:strRef>
          </c:tx>
          <c:spPr>
            <a:solidFill>
              <a:schemeClr val="accent3"/>
            </a:solidFill>
            <a:ln w="25400">
              <a:noFill/>
            </a:ln>
            <a:effectLst/>
            <a:scene3d>
              <a:camera prst="orthographicFront"/>
              <a:lightRig rig="threePt" dir="t"/>
            </a:scene3d>
            <a:sp3d>
              <a:bevelT/>
            </a:sp3d>
          </c:spPr>
          <c:invertIfNegative val="0"/>
          <c:cat>
            <c:strRef>
              <c:f>'D1.1aET cohortes reales'!$V$16:$AB$16</c:f>
              <c:strCache>
                <c:ptCount val="7"/>
                <c:pt idx="0">
                  <c:v>11P</c:v>
                </c:pt>
                <c:pt idx="1">
                  <c:v>11O</c:v>
                </c:pt>
                <c:pt idx="2">
                  <c:v>12O</c:v>
                </c:pt>
                <c:pt idx="3">
                  <c:v>13P</c:v>
                </c:pt>
                <c:pt idx="4">
                  <c:v>13O</c:v>
                </c:pt>
                <c:pt idx="5">
                  <c:v>14P</c:v>
                </c:pt>
                <c:pt idx="6">
                  <c:v>14O</c:v>
                </c:pt>
              </c:strCache>
            </c:strRef>
          </c:cat>
          <c:val>
            <c:numRef>
              <c:f>'D1.1aET cohortes reales'!$V$19:$AB$19</c:f>
              <c:numCache>
                <c:formatCode>0%</c:formatCode>
                <c:ptCount val="7"/>
                <c:pt idx="0">
                  <c:v>0.3</c:v>
                </c:pt>
                <c:pt idx="1">
                  <c:v>0.42307692307692307</c:v>
                </c:pt>
                <c:pt idx="2">
                  <c:v>0.23076923076923078</c:v>
                </c:pt>
                <c:pt idx="3">
                  <c:v>0.21052631578947367</c:v>
                </c:pt>
                <c:pt idx="4">
                  <c:v>0.30555555555555558</c:v>
                </c:pt>
                <c:pt idx="5">
                  <c:v>0.1</c:v>
                </c:pt>
                <c:pt idx="6">
                  <c:v>0.06</c:v>
                </c:pt>
              </c:numCache>
            </c:numRef>
          </c:val>
          <c:extLst>
            <c:ext xmlns:c16="http://schemas.microsoft.com/office/drawing/2014/chart" uri="{C3380CC4-5D6E-409C-BE32-E72D297353CC}">
              <c16:uniqueId val="{00000002-1845-4C44-87A8-454E402F4E02}"/>
            </c:ext>
          </c:extLst>
        </c:ser>
        <c:ser>
          <c:idx val="3"/>
          <c:order val="3"/>
          <c:tx>
            <c:strRef>
              <c:f>'D1.1aET cohortes reales'!$U$20</c:f>
              <c:strCache>
                <c:ptCount val="1"/>
                <c:pt idx="0">
                  <c:v>ACD</c:v>
                </c:pt>
              </c:strCache>
            </c:strRef>
          </c:tx>
          <c:spPr>
            <a:solidFill>
              <a:schemeClr val="accent4"/>
            </a:solidFill>
            <a:ln w="25400">
              <a:noFill/>
            </a:ln>
            <a:effectLst/>
          </c:spPr>
          <c:invertIfNegative val="0"/>
          <c:cat>
            <c:strRef>
              <c:f>'D1.1aET cohortes reales'!$V$16:$AB$16</c:f>
              <c:strCache>
                <c:ptCount val="7"/>
                <c:pt idx="0">
                  <c:v>11P</c:v>
                </c:pt>
                <c:pt idx="1">
                  <c:v>11O</c:v>
                </c:pt>
                <c:pt idx="2">
                  <c:v>12O</c:v>
                </c:pt>
                <c:pt idx="3">
                  <c:v>13P</c:v>
                </c:pt>
                <c:pt idx="4">
                  <c:v>13O</c:v>
                </c:pt>
                <c:pt idx="5">
                  <c:v>14P</c:v>
                </c:pt>
                <c:pt idx="6">
                  <c:v>14O</c:v>
                </c:pt>
              </c:strCache>
            </c:strRef>
          </c:cat>
          <c:val>
            <c:numRef>
              <c:f>'D1.1aET cohortes reales'!$V$20:$AB$20</c:f>
              <c:numCache>
                <c:formatCode>General</c:formatCode>
                <c:ptCount val="7"/>
                <c:pt idx="5" formatCode="0%">
                  <c:v>0</c:v>
                </c:pt>
                <c:pt idx="6" formatCode="0%">
                  <c:v>0.11</c:v>
                </c:pt>
              </c:numCache>
            </c:numRef>
          </c:val>
          <c:extLst>
            <c:ext xmlns:c16="http://schemas.microsoft.com/office/drawing/2014/chart" uri="{C3380CC4-5D6E-409C-BE32-E72D297353CC}">
              <c16:uniqueId val="{00000003-1845-4C44-87A8-454E402F4E02}"/>
            </c:ext>
          </c:extLst>
        </c:ser>
        <c:dLbls>
          <c:showLegendKey val="0"/>
          <c:showVal val="0"/>
          <c:showCatName val="0"/>
          <c:showSerName val="0"/>
          <c:showPercent val="0"/>
          <c:showBubbleSize val="0"/>
        </c:dLbls>
        <c:gapWidth val="150"/>
        <c:axId val="172936192"/>
        <c:axId val="172946176"/>
      </c:barChart>
      <c:catAx>
        <c:axId val="172936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2946176"/>
        <c:crosses val="autoZero"/>
        <c:auto val="1"/>
        <c:lblAlgn val="ctr"/>
        <c:lblOffset val="100"/>
        <c:noMultiLvlLbl val="0"/>
      </c:catAx>
      <c:valAx>
        <c:axId val="172946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293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0"/>
    </c:view3D>
    <c:floor>
      <c:thickness val="0"/>
    </c:floor>
    <c:sideWall>
      <c:thickness val="0"/>
      <c:spPr>
        <a:noFill/>
        <a:ln>
          <a:noFill/>
        </a:ln>
        <a:effectLst/>
      </c:spPr>
    </c:sideWall>
    <c:backWall>
      <c:thickness val="0"/>
      <c:spPr>
        <a:noFill/>
        <a:ln>
          <a:noFill/>
        </a:ln>
        <a:effectLst/>
      </c:spPr>
    </c:backWall>
    <c:plotArea>
      <c:layout/>
      <c:line3DChart>
        <c:grouping val="standard"/>
        <c:varyColors val="0"/>
        <c:ser>
          <c:idx val="0"/>
          <c:order val="0"/>
          <c:tx>
            <c:strRef>
              <c:f>'D1.1aET cohortes reales'!$U$17</c:f>
              <c:strCache>
                <c:ptCount val="1"/>
                <c:pt idx="0">
                  <c:v>IRH</c:v>
                </c:pt>
              </c:strCache>
            </c:strRef>
          </c:tx>
          <c:spPr>
            <a:solidFill>
              <a:schemeClr val="accent1"/>
            </a:solidFill>
            <a:effectLst/>
          </c:spPr>
          <c:cat>
            <c:strRef>
              <c:f>'D1.1aET cohortes reales'!$V$16:$AB$16</c:f>
              <c:strCache>
                <c:ptCount val="7"/>
                <c:pt idx="0">
                  <c:v>11P</c:v>
                </c:pt>
                <c:pt idx="1">
                  <c:v>11O</c:v>
                </c:pt>
                <c:pt idx="2">
                  <c:v>12O</c:v>
                </c:pt>
                <c:pt idx="3">
                  <c:v>13P</c:v>
                </c:pt>
                <c:pt idx="4">
                  <c:v>13O</c:v>
                </c:pt>
                <c:pt idx="5">
                  <c:v>14P</c:v>
                </c:pt>
                <c:pt idx="6">
                  <c:v>14O</c:v>
                </c:pt>
              </c:strCache>
            </c:strRef>
          </c:cat>
          <c:val>
            <c:numRef>
              <c:f>'D1.1aET cohortes reales'!$V$17:$AB$17</c:f>
              <c:numCache>
                <c:formatCode>0%</c:formatCode>
                <c:ptCount val="7"/>
                <c:pt idx="0">
                  <c:v>0.30769230769230771</c:v>
                </c:pt>
                <c:pt idx="1">
                  <c:v>0.24242424242424243</c:v>
                </c:pt>
                <c:pt idx="2">
                  <c:v>0.13333333333333333</c:v>
                </c:pt>
                <c:pt idx="3">
                  <c:v>3.8461538461538464E-2</c:v>
                </c:pt>
                <c:pt idx="4">
                  <c:v>0.11538461538461539</c:v>
                </c:pt>
                <c:pt idx="5">
                  <c:v>0</c:v>
                </c:pt>
                <c:pt idx="6">
                  <c:v>0</c:v>
                </c:pt>
              </c:numCache>
            </c:numRef>
          </c:val>
          <c:smooth val="0"/>
          <c:extLst>
            <c:ext xmlns:c16="http://schemas.microsoft.com/office/drawing/2014/chart" uri="{C3380CC4-5D6E-409C-BE32-E72D297353CC}">
              <c16:uniqueId val="{00000000-3EA1-4406-9734-5830A0C257F9}"/>
            </c:ext>
          </c:extLst>
        </c:ser>
        <c:ser>
          <c:idx val="1"/>
          <c:order val="1"/>
          <c:tx>
            <c:strRef>
              <c:f>'D1.1aET cohortes reales'!$U$18</c:f>
              <c:strCache>
                <c:ptCount val="1"/>
                <c:pt idx="0">
                  <c:v>PP</c:v>
                </c:pt>
              </c:strCache>
            </c:strRef>
          </c:tx>
          <c:spPr>
            <a:solidFill>
              <a:schemeClr val="accent2"/>
            </a:solidFill>
            <a:effectLst/>
          </c:spPr>
          <c:cat>
            <c:strRef>
              <c:f>'D1.1aET cohortes reales'!$V$16:$AB$16</c:f>
              <c:strCache>
                <c:ptCount val="7"/>
                <c:pt idx="0">
                  <c:v>11P</c:v>
                </c:pt>
                <c:pt idx="1">
                  <c:v>11O</c:v>
                </c:pt>
                <c:pt idx="2">
                  <c:v>12O</c:v>
                </c:pt>
                <c:pt idx="3">
                  <c:v>13P</c:v>
                </c:pt>
                <c:pt idx="4">
                  <c:v>13O</c:v>
                </c:pt>
                <c:pt idx="5">
                  <c:v>14P</c:v>
                </c:pt>
                <c:pt idx="6">
                  <c:v>14O</c:v>
                </c:pt>
              </c:strCache>
            </c:strRef>
          </c:cat>
          <c:val>
            <c:numRef>
              <c:f>'D1.1aET cohortes reales'!$V$18:$AB$18</c:f>
              <c:numCache>
                <c:formatCode>0%</c:formatCode>
                <c:ptCount val="7"/>
                <c:pt idx="0">
                  <c:v>0.34482758620689657</c:v>
                </c:pt>
                <c:pt idx="1">
                  <c:v>0.48275862068965519</c:v>
                </c:pt>
                <c:pt idx="2">
                  <c:v>0.24242424242424243</c:v>
                </c:pt>
                <c:pt idx="3">
                  <c:v>0.13636363636363635</c:v>
                </c:pt>
                <c:pt idx="4">
                  <c:v>0.41379310344827586</c:v>
                </c:pt>
                <c:pt idx="6">
                  <c:v>0.27</c:v>
                </c:pt>
              </c:numCache>
            </c:numRef>
          </c:val>
          <c:smooth val="0"/>
          <c:extLst>
            <c:ext xmlns:c16="http://schemas.microsoft.com/office/drawing/2014/chart" uri="{C3380CC4-5D6E-409C-BE32-E72D297353CC}">
              <c16:uniqueId val="{00000001-3EA1-4406-9734-5830A0C257F9}"/>
            </c:ext>
          </c:extLst>
        </c:ser>
        <c:ser>
          <c:idx val="2"/>
          <c:order val="2"/>
          <c:tx>
            <c:strRef>
              <c:f>'D1.1aET cohortes reales'!$U$19</c:f>
              <c:strCache>
                <c:ptCount val="1"/>
                <c:pt idx="0">
                  <c:v>BA</c:v>
                </c:pt>
              </c:strCache>
            </c:strRef>
          </c:tx>
          <c:spPr>
            <a:solidFill>
              <a:schemeClr val="accent3"/>
            </a:solidFill>
            <a:effectLst/>
          </c:spPr>
          <c:cat>
            <c:strRef>
              <c:f>'D1.1aET cohortes reales'!$V$16:$AB$16</c:f>
              <c:strCache>
                <c:ptCount val="7"/>
                <c:pt idx="0">
                  <c:v>11P</c:v>
                </c:pt>
                <c:pt idx="1">
                  <c:v>11O</c:v>
                </c:pt>
                <c:pt idx="2">
                  <c:v>12O</c:v>
                </c:pt>
                <c:pt idx="3">
                  <c:v>13P</c:v>
                </c:pt>
                <c:pt idx="4">
                  <c:v>13O</c:v>
                </c:pt>
                <c:pt idx="5">
                  <c:v>14P</c:v>
                </c:pt>
                <c:pt idx="6">
                  <c:v>14O</c:v>
                </c:pt>
              </c:strCache>
            </c:strRef>
          </c:cat>
          <c:val>
            <c:numRef>
              <c:f>'D1.1aET cohortes reales'!$V$19:$AB$19</c:f>
              <c:numCache>
                <c:formatCode>0%</c:formatCode>
                <c:ptCount val="7"/>
                <c:pt idx="0">
                  <c:v>0.3</c:v>
                </c:pt>
                <c:pt idx="1">
                  <c:v>0.42307692307692307</c:v>
                </c:pt>
                <c:pt idx="2">
                  <c:v>0.23076923076923078</c:v>
                </c:pt>
                <c:pt idx="3">
                  <c:v>0.21052631578947367</c:v>
                </c:pt>
                <c:pt idx="4">
                  <c:v>0.30555555555555558</c:v>
                </c:pt>
                <c:pt idx="5">
                  <c:v>0.1</c:v>
                </c:pt>
                <c:pt idx="6">
                  <c:v>0.06</c:v>
                </c:pt>
              </c:numCache>
            </c:numRef>
          </c:val>
          <c:smooth val="0"/>
          <c:extLst>
            <c:ext xmlns:c16="http://schemas.microsoft.com/office/drawing/2014/chart" uri="{C3380CC4-5D6E-409C-BE32-E72D297353CC}">
              <c16:uniqueId val="{00000002-3EA1-4406-9734-5830A0C257F9}"/>
            </c:ext>
          </c:extLst>
        </c:ser>
        <c:ser>
          <c:idx val="3"/>
          <c:order val="3"/>
          <c:tx>
            <c:strRef>
              <c:f>'D1.1aET cohortes reales'!$U$20</c:f>
              <c:strCache>
                <c:ptCount val="1"/>
                <c:pt idx="0">
                  <c:v>ACD</c:v>
                </c:pt>
              </c:strCache>
            </c:strRef>
          </c:tx>
          <c:spPr>
            <a:solidFill>
              <a:schemeClr val="accent4"/>
            </a:solidFill>
            <a:effectLst/>
          </c:spPr>
          <c:dPt>
            <c:idx val="1"/>
            <c:bubble3D val="0"/>
            <c:spPr>
              <a:noFill/>
              <a:effectLst/>
            </c:spPr>
            <c:extLst>
              <c:ext xmlns:c16="http://schemas.microsoft.com/office/drawing/2014/chart" uri="{C3380CC4-5D6E-409C-BE32-E72D297353CC}">
                <c16:uniqueId val="{00000004-3EA1-4406-9734-5830A0C257F9}"/>
              </c:ext>
            </c:extLst>
          </c:dPt>
          <c:dPt>
            <c:idx val="2"/>
            <c:bubble3D val="0"/>
            <c:spPr>
              <a:noFill/>
              <a:effectLst/>
            </c:spPr>
            <c:extLst>
              <c:ext xmlns:c16="http://schemas.microsoft.com/office/drawing/2014/chart" uri="{C3380CC4-5D6E-409C-BE32-E72D297353CC}">
                <c16:uniqueId val="{00000006-3EA1-4406-9734-5830A0C257F9}"/>
              </c:ext>
            </c:extLst>
          </c:dPt>
          <c:dPt>
            <c:idx val="3"/>
            <c:bubble3D val="0"/>
            <c:spPr>
              <a:noFill/>
              <a:effectLst/>
            </c:spPr>
            <c:extLst>
              <c:ext xmlns:c16="http://schemas.microsoft.com/office/drawing/2014/chart" uri="{C3380CC4-5D6E-409C-BE32-E72D297353CC}">
                <c16:uniqueId val="{00000008-3EA1-4406-9734-5830A0C257F9}"/>
              </c:ext>
            </c:extLst>
          </c:dPt>
          <c:dPt>
            <c:idx val="4"/>
            <c:bubble3D val="0"/>
            <c:spPr>
              <a:noFill/>
              <a:effectLst/>
            </c:spPr>
            <c:extLst>
              <c:ext xmlns:c16="http://schemas.microsoft.com/office/drawing/2014/chart" uri="{C3380CC4-5D6E-409C-BE32-E72D297353CC}">
                <c16:uniqueId val="{0000000A-3EA1-4406-9734-5830A0C257F9}"/>
              </c:ext>
            </c:extLst>
          </c:dPt>
          <c:dPt>
            <c:idx val="5"/>
            <c:bubble3D val="0"/>
            <c:spPr>
              <a:noFill/>
              <a:effectLst/>
            </c:spPr>
            <c:extLst>
              <c:ext xmlns:c16="http://schemas.microsoft.com/office/drawing/2014/chart" uri="{C3380CC4-5D6E-409C-BE32-E72D297353CC}">
                <c16:uniqueId val="{0000000C-3EA1-4406-9734-5830A0C257F9}"/>
              </c:ext>
            </c:extLst>
          </c:dPt>
          <c:cat>
            <c:strRef>
              <c:f>'D1.1aET cohortes reales'!$V$16:$AB$16</c:f>
              <c:strCache>
                <c:ptCount val="7"/>
                <c:pt idx="0">
                  <c:v>11P</c:v>
                </c:pt>
                <c:pt idx="1">
                  <c:v>11O</c:v>
                </c:pt>
                <c:pt idx="2">
                  <c:v>12O</c:v>
                </c:pt>
                <c:pt idx="3">
                  <c:v>13P</c:v>
                </c:pt>
                <c:pt idx="4">
                  <c:v>13O</c:v>
                </c:pt>
                <c:pt idx="5">
                  <c:v>14P</c:v>
                </c:pt>
                <c:pt idx="6">
                  <c:v>14O</c:v>
                </c:pt>
              </c:strCache>
            </c:strRef>
          </c:cat>
          <c:val>
            <c:numRef>
              <c:f>'D1.1aET cohortes reales'!$V$20:$AB$20</c:f>
              <c:numCache>
                <c:formatCode>General</c:formatCode>
                <c:ptCount val="7"/>
                <c:pt idx="5" formatCode="0%">
                  <c:v>0</c:v>
                </c:pt>
                <c:pt idx="6" formatCode="0%">
                  <c:v>0.11</c:v>
                </c:pt>
              </c:numCache>
            </c:numRef>
          </c:val>
          <c:smooth val="0"/>
          <c:extLst>
            <c:ext xmlns:c16="http://schemas.microsoft.com/office/drawing/2014/chart" uri="{C3380CC4-5D6E-409C-BE32-E72D297353CC}">
              <c16:uniqueId val="{0000000D-3EA1-4406-9734-5830A0C257F9}"/>
            </c:ext>
          </c:extLst>
        </c:ser>
        <c:dLbls>
          <c:showLegendKey val="0"/>
          <c:showVal val="0"/>
          <c:showCatName val="0"/>
          <c:showSerName val="0"/>
          <c:showPercent val="0"/>
          <c:showBubbleSize val="0"/>
        </c:dLbls>
        <c:axId val="194657280"/>
        <c:axId val="194671360"/>
        <c:axId val="194641920"/>
      </c:line3DChart>
      <c:catAx>
        <c:axId val="194657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4671360"/>
        <c:crosses val="autoZero"/>
        <c:auto val="1"/>
        <c:lblAlgn val="ctr"/>
        <c:lblOffset val="100"/>
        <c:noMultiLvlLbl val="0"/>
      </c:catAx>
      <c:valAx>
        <c:axId val="1946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4657280"/>
        <c:crosses val="autoZero"/>
        <c:crossBetween val="between"/>
      </c:valAx>
      <c:serAx>
        <c:axId val="194641920"/>
        <c:scaling>
          <c:orientation val="minMax"/>
        </c:scaling>
        <c:delete val="0"/>
        <c:axPos val="b"/>
        <c:majorTickMark val="out"/>
        <c:minorTickMark val="none"/>
        <c:tickLblPos val="nextTo"/>
        <c:crossAx val="194671360"/>
        <c:crosses val="autoZero"/>
      </c:serAx>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2018 / </a:t>
            </a:r>
            <a:r>
              <a:rPr lang="es-MX" sz="1680" b="0" i="0" u="none" strike="noStrike" baseline="0">
                <a:effectLst/>
              </a:rPr>
              <a:t>Aspirantes </a:t>
            </a:r>
            <a:r>
              <a:rPr lang="es-MX"/>
              <a:t>2017</a:t>
            </a:r>
          </a:p>
        </c:rich>
      </c:tx>
      <c:layout>
        <c:manualLayout>
          <c:xMode val="edge"/>
          <c:yMode val="edge"/>
          <c:x val="0.201097952755905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Aspirantes!$K$23</c:f>
              <c:strCache>
                <c:ptCount val="1"/>
                <c:pt idx="0">
                  <c:v>2018/2017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F07F-4F35-B13A-FFA64F8E4895}"/>
              </c:ext>
            </c:extLst>
          </c:dPt>
          <c:cat>
            <c:strRef>
              <c:f>Aspirantes!$B$34:$B$37</c:f>
              <c:strCache>
                <c:ptCount val="4"/>
                <c:pt idx="0">
                  <c:v>CBI</c:v>
                </c:pt>
                <c:pt idx="1">
                  <c:v>CBS</c:v>
                </c:pt>
                <c:pt idx="2">
                  <c:v>CSH</c:v>
                </c:pt>
                <c:pt idx="3">
                  <c:v>UAML</c:v>
                </c:pt>
              </c:strCache>
            </c:strRef>
          </c:cat>
          <c:val>
            <c:numRef>
              <c:f>Aspirantes!$K$34:$K$37</c:f>
              <c:numCache>
                <c:formatCode>0%</c:formatCode>
                <c:ptCount val="4"/>
                <c:pt idx="0">
                  <c:v>1.2375</c:v>
                </c:pt>
                <c:pt idx="1">
                  <c:v>1.8171206225680934</c:v>
                </c:pt>
                <c:pt idx="2">
                  <c:v>1.298165137614679</c:v>
                </c:pt>
                <c:pt idx="3">
                  <c:v>1.4777777777777779</c:v>
                </c:pt>
              </c:numCache>
            </c:numRef>
          </c:val>
          <c:shape val="cylinder"/>
          <c:extLst>
            <c:ext xmlns:c16="http://schemas.microsoft.com/office/drawing/2014/chart" uri="{C3380CC4-5D6E-409C-BE32-E72D297353CC}">
              <c16:uniqueId val="{00000002-F07F-4F35-B13A-FFA64F8E4895}"/>
            </c:ext>
          </c:extLst>
        </c:ser>
        <c:dLbls>
          <c:showLegendKey val="0"/>
          <c:showVal val="0"/>
          <c:showCatName val="0"/>
          <c:showSerName val="0"/>
          <c:showPercent val="0"/>
          <c:showBubbleSize val="0"/>
        </c:dLbls>
        <c:gapWidth val="219"/>
        <c:shape val="box"/>
        <c:axId val="196886672"/>
        <c:axId val="196889936"/>
        <c:axId val="0"/>
      </c:bar3DChart>
      <c:catAx>
        <c:axId val="196886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9936"/>
        <c:crosses val="autoZero"/>
        <c:auto val="1"/>
        <c:lblAlgn val="ctr"/>
        <c:lblOffset val="100"/>
        <c:noMultiLvlLbl val="0"/>
      </c:catAx>
      <c:valAx>
        <c:axId val="196889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6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a:t>
            </a:r>
          </a:p>
          <a:p>
            <a:pPr>
              <a:defRPr/>
            </a:pPr>
            <a:r>
              <a:rPr lang="es-MX"/>
              <a:t>(Total: 100 mujeres y 44 hombres)</a:t>
            </a:r>
          </a:p>
        </c:rich>
      </c:tx>
      <c:layout>
        <c:manualLayout>
          <c:xMode val="edge"/>
          <c:yMode val="edge"/>
          <c:x val="0.2334374453193350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Titulación!$U$5</c:f>
              <c:strCache>
                <c:ptCount val="1"/>
                <c:pt idx="0">
                  <c:v>Fem</c:v>
                </c:pt>
              </c:strCache>
            </c:strRef>
          </c:tx>
          <c:spPr>
            <a:solidFill>
              <a:srgbClr val="9B2195"/>
            </a:solidFill>
            <a:ln>
              <a:noFill/>
            </a:ln>
            <a:effectLst/>
            <a:sp3d/>
          </c:spPr>
          <c:invertIfNegative val="0"/>
          <c:cat>
            <c:strRef>
              <c:f>Titulación!$N$6:$N$13</c:f>
              <c:strCache>
                <c:ptCount val="8"/>
                <c:pt idx="0">
                  <c:v>IRH</c:v>
                </c:pt>
                <c:pt idx="1">
                  <c:v>ICT</c:v>
                </c:pt>
                <c:pt idx="2">
                  <c:v>ISMI</c:v>
                </c:pt>
                <c:pt idx="3">
                  <c:v>BA</c:v>
                </c:pt>
                <c:pt idx="4">
                  <c:v>PB</c:v>
                </c:pt>
                <c:pt idx="5">
                  <c:v>CTA</c:v>
                </c:pt>
                <c:pt idx="6">
                  <c:v>PP</c:v>
                </c:pt>
                <c:pt idx="7">
                  <c:v>ACD</c:v>
                </c:pt>
              </c:strCache>
            </c:strRef>
          </c:cat>
          <c:val>
            <c:numRef>
              <c:f>Titulación!$U$6:$U$13</c:f>
              <c:numCache>
                <c:formatCode>General</c:formatCode>
                <c:ptCount val="8"/>
                <c:pt idx="0">
                  <c:v>17</c:v>
                </c:pt>
                <c:pt idx="3">
                  <c:v>38</c:v>
                </c:pt>
                <c:pt idx="6">
                  <c:v>43</c:v>
                </c:pt>
                <c:pt idx="7">
                  <c:v>2</c:v>
                </c:pt>
              </c:numCache>
            </c:numRef>
          </c:val>
          <c:extLst>
            <c:ext xmlns:c16="http://schemas.microsoft.com/office/drawing/2014/chart" uri="{C3380CC4-5D6E-409C-BE32-E72D297353CC}">
              <c16:uniqueId val="{00000000-BA95-41D4-9171-8707787585A5}"/>
            </c:ext>
          </c:extLst>
        </c:ser>
        <c:ser>
          <c:idx val="1"/>
          <c:order val="1"/>
          <c:tx>
            <c:strRef>
              <c:f>Titulación!$V$5</c:f>
              <c:strCache>
                <c:ptCount val="1"/>
                <c:pt idx="0">
                  <c:v>Masc</c:v>
                </c:pt>
              </c:strCache>
            </c:strRef>
          </c:tx>
          <c:spPr>
            <a:solidFill>
              <a:srgbClr val="E27ADD"/>
            </a:solidFill>
            <a:ln>
              <a:noFill/>
            </a:ln>
            <a:effectLst/>
            <a:sp3d/>
          </c:spPr>
          <c:invertIfNegative val="0"/>
          <c:cat>
            <c:strRef>
              <c:f>Titulación!$N$6:$N$13</c:f>
              <c:strCache>
                <c:ptCount val="8"/>
                <c:pt idx="0">
                  <c:v>IRH</c:v>
                </c:pt>
                <c:pt idx="1">
                  <c:v>ICT</c:v>
                </c:pt>
                <c:pt idx="2">
                  <c:v>ISMI</c:v>
                </c:pt>
                <c:pt idx="3">
                  <c:v>BA</c:v>
                </c:pt>
                <c:pt idx="4">
                  <c:v>PB</c:v>
                </c:pt>
                <c:pt idx="5">
                  <c:v>CTA</c:v>
                </c:pt>
                <c:pt idx="6">
                  <c:v>PP</c:v>
                </c:pt>
                <c:pt idx="7">
                  <c:v>ACD</c:v>
                </c:pt>
              </c:strCache>
            </c:strRef>
          </c:cat>
          <c:val>
            <c:numRef>
              <c:f>Titulación!$V$6:$V$13</c:f>
              <c:numCache>
                <c:formatCode>General</c:formatCode>
                <c:ptCount val="8"/>
                <c:pt idx="0">
                  <c:v>17</c:v>
                </c:pt>
                <c:pt idx="3">
                  <c:v>13</c:v>
                </c:pt>
                <c:pt idx="6">
                  <c:v>13</c:v>
                </c:pt>
                <c:pt idx="7">
                  <c:v>1</c:v>
                </c:pt>
              </c:numCache>
            </c:numRef>
          </c:val>
          <c:extLst>
            <c:ext xmlns:c16="http://schemas.microsoft.com/office/drawing/2014/chart" uri="{C3380CC4-5D6E-409C-BE32-E72D297353CC}">
              <c16:uniqueId val="{00000001-BA95-41D4-9171-8707787585A5}"/>
            </c:ext>
          </c:extLst>
        </c:ser>
        <c:dLbls>
          <c:showLegendKey val="0"/>
          <c:showVal val="0"/>
          <c:showCatName val="0"/>
          <c:showSerName val="0"/>
          <c:showPercent val="0"/>
          <c:showBubbleSize val="0"/>
        </c:dLbls>
        <c:gapWidth val="150"/>
        <c:shape val="cylinder"/>
        <c:axId val="217266576"/>
        <c:axId val="217247536"/>
        <c:axId val="0"/>
      </c:bar3DChart>
      <c:catAx>
        <c:axId val="217266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17247536"/>
        <c:crosses val="autoZero"/>
        <c:auto val="1"/>
        <c:lblAlgn val="ctr"/>
        <c:lblOffset val="100"/>
        <c:noMultiLvlLbl val="0"/>
      </c:catAx>
      <c:valAx>
        <c:axId val="217247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17266576"/>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 Egreso Acumulado</a:t>
            </a:r>
          </a:p>
        </c:rich>
      </c:tx>
      <c:layout>
        <c:manualLayout>
          <c:xMode val="edge"/>
          <c:yMode val="edge"/>
          <c:x val="0.2271283439727762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clustered"/>
        <c:varyColors val="0"/>
        <c:ser>
          <c:idx val="0"/>
          <c:order val="0"/>
          <c:tx>
            <c:strRef>
              <c:f>Titulación!$AA$5</c:f>
              <c:strCache>
                <c:ptCount val="1"/>
                <c:pt idx="0">
                  <c:v>Fem</c:v>
                </c:pt>
              </c:strCache>
            </c:strRef>
          </c:tx>
          <c:spPr>
            <a:solidFill>
              <a:srgbClr val="9B2195"/>
            </a:solidFill>
            <a:ln>
              <a:noFill/>
            </a:ln>
            <a:effectLst/>
            <a:sp3d/>
          </c:spPr>
          <c:invertIfNegative val="0"/>
          <c:cat>
            <c:strRef>
              <c:f>Titulación!$N$6:$N$13</c:f>
              <c:strCache>
                <c:ptCount val="8"/>
                <c:pt idx="0">
                  <c:v>IRH</c:v>
                </c:pt>
                <c:pt idx="1">
                  <c:v>ICT</c:v>
                </c:pt>
                <c:pt idx="2">
                  <c:v>ISMI</c:v>
                </c:pt>
                <c:pt idx="3">
                  <c:v>BA</c:v>
                </c:pt>
                <c:pt idx="4">
                  <c:v>PB</c:v>
                </c:pt>
                <c:pt idx="5">
                  <c:v>CTA</c:v>
                </c:pt>
                <c:pt idx="6">
                  <c:v>PP</c:v>
                </c:pt>
                <c:pt idx="7">
                  <c:v>ACD</c:v>
                </c:pt>
              </c:strCache>
            </c:strRef>
          </c:cat>
          <c:val>
            <c:numRef>
              <c:f>Titulación!$AA$6:$AA$13</c:f>
              <c:numCache>
                <c:formatCode>0%</c:formatCode>
                <c:ptCount val="8"/>
                <c:pt idx="0">
                  <c:v>0.70588235294117652</c:v>
                </c:pt>
                <c:pt idx="3">
                  <c:v>0.46938775510204084</c:v>
                </c:pt>
                <c:pt idx="6">
                  <c:v>0.52</c:v>
                </c:pt>
              </c:numCache>
            </c:numRef>
          </c:val>
          <c:shape val="cylinder"/>
          <c:extLst>
            <c:ext xmlns:c16="http://schemas.microsoft.com/office/drawing/2014/chart" uri="{C3380CC4-5D6E-409C-BE32-E72D297353CC}">
              <c16:uniqueId val="{00000000-3E31-4C1D-8045-64A2967224BC}"/>
            </c:ext>
          </c:extLst>
        </c:ser>
        <c:ser>
          <c:idx val="1"/>
          <c:order val="1"/>
          <c:tx>
            <c:strRef>
              <c:f>Titulación!$AB$5</c:f>
              <c:strCache>
                <c:ptCount val="1"/>
                <c:pt idx="0">
                  <c:v>Masc</c:v>
                </c:pt>
              </c:strCache>
            </c:strRef>
          </c:tx>
          <c:spPr>
            <a:solidFill>
              <a:srgbClr val="E27ADD"/>
            </a:solidFill>
            <a:ln>
              <a:noFill/>
            </a:ln>
            <a:effectLst/>
            <a:sp3d/>
          </c:spPr>
          <c:invertIfNegative val="0"/>
          <c:cat>
            <c:strRef>
              <c:f>Titulación!$N$6:$N$13</c:f>
              <c:strCache>
                <c:ptCount val="8"/>
                <c:pt idx="0">
                  <c:v>IRH</c:v>
                </c:pt>
                <c:pt idx="1">
                  <c:v>ICT</c:v>
                </c:pt>
                <c:pt idx="2">
                  <c:v>ISMI</c:v>
                </c:pt>
                <c:pt idx="3">
                  <c:v>BA</c:v>
                </c:pt>
                <c:pt idx="4">
                  <c:v>PB</c:v>
                </c:pt>
                <c:pt idx="5">
                  <c:v>CTA</c:v>
                </c:pt>
                <c:pt idx="6">
                  <c:v>PP</c:v>
                </c:pt>
                <c:pt idx="7">
                  <c:v>ACD</c:v>
                </c:pt>
              </c:strCache>
            </c:strRef>
          </c:cat>
          <c:val>
            <c:numRef>
              <c:f>Titulación!$AB$6:$AB$13</c:f>
              <c:numCache>
                <c:formatCode>0%</c:formatCode>
                <c:ptCount val="8"/>
                <c:pt idx="0">
                  <c:v>0.53846153846153844</c:v>
                </c:pt>
                <c:pt idx="3">
                  <c:v>0.44444444444444442</c:v>
                </c:pt>
                <c:pt idx="6">
                  <c:v>0.32</c:v>
                </c:pt>
              </c:numCache>
            </c:numRef>
          </c:val>
          <c:shape val="cylinder"/>
          <c:extLst>
            <c:ext xmlns:c16="http://schemas.microsoft.com/office/drawing/2014/chart" uri="{C3380CC4-5D6E-409C-BE32-E72D297353CC}">
              <c16:uniqueId val="{00000001-3E31-4C1D-8045-64A2967224BC}"/>
            </c:ext>
          </c:extLst>
        </c:ser>
        <c:dLbls>
          <c:showLegendKey val="0"/>
          <c:showVal val="0"/>
          <c:showCatName val="0"/>
          <c:showSerName val="0"/>
          <c:showPercent val="0"/>
          <c:showBubbleSize val="0"/>
        </c:dLbls>
        <c:gapWidth val="150"/>
        <c:shape val="box"/>
        <c:axId val="217263312"/>
        <c:axId val="217264944"/>
        <c:axId val="0"/>
      </c:bar3DChart>
      <c:catAx>
        <c:axId val="217263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17264944"/>
        <c:crosses val="autoZero"/>
        <c:auto val="1"/>
        <c:lblAlgn val="ctr"/>
        <c:lblOffset val="100"/>
        <c:noMultiLvlLbl val="0"/>
      </c:catAx>
      <c:valAx>
        <c:axId val="217264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17263312"/>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200" b="1"/>
              <a:t>Programas</a:t>
            </a:r>
            <a:r>
              <a:rPr lang="es-MX" sz="1200" b="1" baseline="0"/>
              <a:t> y proyectos de Servicio Social, vigentes al 31 de diciembre</a:t>
            </a:r>
            <a:endParaRPr lang="es-MX" sz="1200" b="1"/>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 Serv Social '!$T$5</c:f>
              <c:strCache>
                <c:ptCount val="1"/>
                <c:pt idx="0">
                  <c:v>CONSEJO ACADÉMICO
(PROGRAMAS)</c:v>
                </c:pt>
              </c:strCache>
            </c:strRef>
          </c:tx>
          <c:spPr>
            <a:solidFill>
              <a:srgbClr val="FFCCFF"/>
            </a:solidFill>
            <a:ln>
              <a:noFill/>
            </a:ln>
            <a:effectLst/>
            <a:sp3d/>
          </c:spPr>
          <c:invertIfNegative val="0"/>
          <c:cat>
            <c:numRef>
              <c:f>'Proy Serv Social '!$U$4:$AA$4</c:f>
              <c:numCache>
                <c:formatCode>General</c:formatCode>
                <c:ptCount val="7"/>
                <c:pt idx="0">
                  <c:v>2012</c:v>
                </c:pt>
                <c:pt idx="1">
                  <c:v>2013</c:v>
                </c:pt>
                <c:pt idx="2">
                  <c:v>2014</c:v>
                </c:pt>
                <c:pt idx="3">
                  <c:v>2015</c:v>
                </c:pt>
                <c:pt idx="4">
                  <c:v>2016</c:v>
                </c:pt>
                <c:pt idx="5">
                  <c:v>2017</c:v>
                </c:pt>
                <c:pt idx="6">
                  <c:v>2018</c:v>
                </c:pt>
              </c:numCache>
            </c:numRef>
          </c:cat>
          <c:val>
            <c:numRef>
              <c:f>'Proy Serv Social '!$U$5:$AA$5</c:f>
              <c:numCache>
                <c:formatCode>General</c:formatCode>
                <c:ptCount val="7"/>
                <c:pt idx="0">
                  <c:v>0</c:v>
                </c:pt>
                <c:pt idx="1">
                  <c:v>0</c:v>
                </c:pt>
                <c:pt idx="2">
                  <c:v>0</c:v>
                </c:pt>
                <c:pt idx="3">
                  <c:v>1</c:v>
                </c:pt>
                <c:pt idx="4">
                  <c:v>4</c:v>
                </c:pt>
                <c:pt idx="5">
                  <c:v>5</c:v>
                </c:pt>
                <c:pt idx="6">
                  <c:v>6</c:v>
                </c:pt>
              </c:numCache>
            </c:numRef>
          </c:val>
          <c:shape val="cylinder"/>
          <c:extLst>
            <c:ext xmlns:c16="http://schemas.microsoft.com/office/drawing/2014/chart" uri="{C3380CC4-5D6E-409C-BE32-E72D297353CC}">
              <c16:uniqueId val="{00000000-3F62-4B40-AB94-1424179C5B67}"/>
            </c:ext>
          </c:extLst>
        </c:ser>
        <c:ser>
          <c:idx val="1"/>
          <c:order val="1"/>
          <c:tx>
            <c:strRef>
              <c:f>'Proy Serv Social '!$T$6</c:f>
              <c:strCache>
                <c:ptCount val="1"/>
                <c:pt idx="0">
                  <c:v>CIENCIAS BÁSICAS E INGENIERÍA</c:v>
                </c:pt>
              </c:strCache>
            </c:strRef>
          </c:tx>
          <c:spPr>
            <a:solidFill>
              <a:srgbClr val="FF99FF"/>
            </a:solidFill>
            <a:ln>
              <a:noFill/>
            </a:ln>
            <a:effectLst/>
            <a:sp3d/>
          </c:spPr>
          <c:invertIfNegative val="0"/>
          <c:cat>
            <c:numRef>
              <c:f>'Proy Serv Social '!$U$4:$AA$4</c:f>
              <c:numCache>
                <c:formatCode>General</c:formatCode>
                <c:ptCount val="7"/>
                <c:pt idx="0">
                  <c:v>2012</c:v>
                </c:pt>
                <c:pt idx="1">
                  <c:v>2013</c:v>
                </c:pt>
                <c:pt idx="2">
                  <c:v>2014</c:v>
                </c:pt>
                <c:pt idx="3">
                  <c:v>2015</c:v>
                </c:pt>
                <c:pt idx="4">
                  <c:v>2016</c:v>
                </c:pt>
                <c:pt idx="5">
                  <c:v>2017</c:v>
                </c:pt>
                <c:pt idx="6">
                  <c:v>2018</c:v>
                </c:pt>
              </c:numCache>
            </c:numRef>
          </c:cat>
          <c:val>
            <c:numRef>
              <c:f>'Proy Serv Social '!$U$6:$AA$6</c:f>
              <c:numCache>
                <c:formatCode>General</c:formatCode>
                <c:ptCount val="7"/>
                <c:pt idx="0">
                  <c:v>0</c:v>
                </c:pt>
                <c:pt idx="1">
                  <c:v>3</c:v>
                </c:pt>
                <c:pt idx="2">
                  <c:v>5</c:v>
                </c:pt>
                <c:pt idx="3">
                  <c:v>10</c:v>
                </c:pt>
                <c:pt idx="4">
                  <c:v>10</c:v>
                </c:pt>
                <c:pt idx="5">
                  <c:v>10</c:v>
                </c:pt>
                <c:pt idx="6">
                  <c:v>4</c:v>
                </c:pt>
              </c:numCache>
            </c:numRef>
          </c:val>
          <c:shape val="cylinder"/>
          <c:extLst>
            <c:ext xmlns:c16="http://schemas.microsoft.com/office/drawing/2014/chart" uri="{C3380CC4-5D6E-409C-BE32-E72D297353CC}">
              <c16:uniqueId val="{00000001-3F62-4B40-AB94-1424179C5B67}"/>
            </c:ext>
          </c:extLst>
        </c:ser>
        <c:ser>
          <c:idx val="2"/>
          <c:order val="2"/>
          <c:tx>
            <c:strRef>
              <c:f>'Proy Serv Social '!$T$7</c:f>
              <c:strCache>
                <c:ptCount val="1"/>
                <c:pt idx="0">
                  <c:v>CIENCIAS BIOLÓGICAS Y DE LA SALUD</c:v>
                </c:pt>
              </c:strCache>
            </c:strRef>
          </c:tx>
          <c:spPr>
            <a:solidFill>
              <a:srgbClr val="FF66FF"/>
            </a:solidFill>
            <a:ln>
              <a:noFill/>
            </a:ln>
            <a:effectLst/>
            <a:sp3d/>
          </c:spPr>
          <c:invertIfNegative val="0"/>
          <c:cat>
            <c:numRef>
              <c:f>'Proy Serv Social '!$U$4:$AA$4</c:f>
              <c:numCache>
                <c:formatCode>General</c:formatCode>
                <c:ptCount val="7"/>
                <c:pt idx="0">
                  <c:v>2012</c:v>
                </c:pt>
                <c:pt idx="1">
                  <c:v>2013</c:v>
                </c:pt>
                <c:pt idx="2">
                  <c:v>2014</c:v>
                </c:pt>
                <c:pt idx="3">
                  <c:v>2015</c:v>
                </c:pt>
                <c:pt idx="4">
                  <c:v>2016</c:v>
                </c:pt>
                <c:pt idx="5">
                  <c:v>2017</c:v>
                </c:pt>
                <c:pt idx="6">
                  <c:v>2018</c:v>
                </c:pt>
              </c:numCache>
            </c:numRef>
          </c:cat>
          <c:val>
            <c:numRef>
              <c:f>'Proy Serv Social '!$U$7:$AA$7</c:f>
              <c:numCache>
                <c:formatCode>General</c:formatCode>
                <c:ptCount val="7"/>
                <c:pt idx="0">
                  <c:v>0</c:v>
                </c:pt>
                <c:pt idx="1">
                  <c:v>0</c:v>
                </c:pt>
                <c:pt idx="2">
                  <c:v>16</c:v>
                </c:pt>
                <c:pt idx="3">
                  <c:v>26</c:v>
                </c:pt>
                <c:pt idx="4">
                  <c:v>18</c:v>
                </c:pt>
                <c:pt idx="5">
                  <c:v>22</c:v>
                </c:pt>
                <c:pt idx="6">
                  <c:v>16</c:v>
                </c:pt>
              </c:numCache>
            </c:numRef>
          </c:val>
          <c:shape val="cylinder"/>
          <c:extLst>
            <c:ext xmlns:c16="http://schemas.microsoft.com/office/drawing/2014/chart" uri="{C3380CC4-5D6E-409C-BE32-E72D297353CC}">
              <c16:uniqueId val="{00000002-3F62-4B40-AB94-1424179C5B67}"/>
            </c:ext>
          </c:extLst>
        </c:ser>
        <c:ser>
          <c:idx val="3"/>
          <c:order val="3"/>
          <c:tx>
            <c:strRef>
              <c:f>'Proy Serv Social '!$T$8</c:f>
              <c:strCache>
                <c:ptCount val="1"/>
                <c:pt idx="0">
                  <c:v>CIENCIAS SOCIALES Y HUMANIDADES</c:v>
                </c:pt>
              </c:strCache>
            </c:strRef>
          </c:tx>
          <c:spPr>
            <a:solidFill>
              <a:srgbClr val="FF00FF"/>
            </a:solidFill>
            <a:ln>
              <a:noFill/>
            </a:ln>
            <a:effectLst/>
            <a:sp3d/>
          </c:spPr>
          <c:invertIfNegative val="0"/>
          <c:cat>
            <c:numRef>
              <c:f>'Proy Serv Social '!$U$4:$AA$4</c:f>
              <c:numCache>
                <c:formatCode>General</c:formatCode>
                <c:ptCount val="7"/>
                <c:pt idx="0">
                  <c:v>2012</c:v>
                </c:pt>
                <c:pt idx="1">
                  <c:v>2013</c:v>
                </c:pt>
                <c:pt idx="2">
                  <c:v>2014</c:v>
                </c:pt>
                <c:pt idx="3">
                  <c:v>2015</c:v>
                </c:pt>
                <c:pt idx="4">
                  <c:v>2016</c:v>
                </c:pt>
                <c:pt idx="5">
                  <c:v>2017</c:v>
                </c:pt>
                <c:pt idx="6">
                  <c:v>2018</c:v>
                </c:pt>
              </c:numCache>
            </c:numRef>
          </c:cat>
          <c:val>
            <c:numRef>
              <c:f>'Proy Serv Social '!$U$8:$AA$8</c:f>
              <c:numCache>
                <c:formatCode>General</c:formatCode>
                <c:ptCount val="7"/>
                <c:pt idx="0">
                  <c:v>0</c:v>
                </c:pt>
                <c:pt idx="1">
                  <c:v>3</c:v>
                </c:pt>
                <c:pt idx="2">
                  <c:v>3</c:v>
                </c:pt>
                <c:pt idx="3">
                  <c:v>16</c:v>
                </c:pt>
                <c:pt idx="4">
                  <c:v>26</c:v>
                </c:pt>
                <c:pt idx="5">
                  <c:v>22</c:v>
                </c:pt>
                <c:pt idx="6">
                  <c:v>17</c:v>
                </c:pt>
              </c:numCache>
            </c:numRef>
          </c:val>
          <c:shape val="cylinder"/>
          <c:extLst>
            <c:ext xmlns:c16="http://schemas.microsoft.com/office/drawing/2014/chart" uri="{C3380CC4-5D6E-409C-BE32-E72D297353CC}">
              <c16:uniqueId val="{00000003-3F62-4B40-AB94-1424179C5B67}"/>
            </c:ext>
          </c:extLst>
        </c:ser>
        <c:dLbls>
          <c:showLegendKey val="0"/>
          <c:showVal val="0"/>
          <c:showCatName val="0"/>
          <c:showSerName val="0"/>
          <c:showPercent val="0"/>
          <c:showBubbleSize val="0"/>
        </c:dLbls>
        <c:gapWidth val="219"/>
        <c:shape val="box"/>
        <c:axId val="217259504"/>
        <c:axId val="217265488"/>
        <c:axId val="0"/>
      </c:bar3DChart>
      <c:catAx>
        <c:axId val="21725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65488"/>
        <c:crosses val="autoZero"/>
        <c:auto val="1"/>
        <c:lblAlgn val="ctr"/>
        <c:lblOffset val="100"/>
        <c:noMultiLvlLbl val="0"/>
      </c:catAx>
      <c:valAx>
        <c:axId val="217265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59504"/>
        <c:crosses val="autoZero"/>
        <c:crossBetween val="between"/>
      </c:valAx>
      <c:spPr>
        <a:noFill/>
        <a:ln>
          <a:noFill/>
        </a:ln>
        <a:effectLst/>
      </c:spPr>
    </c:plotArea>
    <c:legend>
      <c:legendPos val="b"/>
      <c:layout>
        <c:manualLayout>
          <c:xMode val="edge"/>
          <c:yMode val="edge"/>
          <c:x val="2.3740399014540357E-2"/>
          <c:y val="0.78773803994426383"/>
          <c:w val="0.94024926332061254"/>
          <c:h val="0.188201813478291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s-MX"/>
              <a:t>Plazas UAM-Lerma por División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'Plazas Div x Depto'!$A$5</c:f>
              <c:strCache>
                <c:ptCount val="1"/>
                <c:pt idx="0">
                  <c:v>CBI</c:v>
                </c:pt>
              </c:strCache>
            </c:strRef>
          </c:tx>
          <c:spPr>
            <a:solidFill>
              <a:srgbClr val="EEB0EB"/>
            </a:solidFill>
            <a:ln>
              <a:noFill/>
            </a:ln>
            <a:effectLst/>
            <a:sp3d/>
          </c:spPr>
          <c:invertIfNegative val="0"/>
          <c:cat>
            <c:numRef>
              <c:f>'Plazas Div x Depto'!$B$4:$J$4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Div x Depto'!$B$5:$J$5</c:f>
              <c:numCache>
                <c:formatCode>General</c:formatCode>
                <c:ptCount val="9"/>
                <c:pt idx="0">
                  <c:v>5</c:v>
                </c:pt>
                <c:pt idx="1">
                  <c:v>8</c:v>
                </c:pt>
                <c:pt idx="2">
                  <c:v>16</c:v>
                </c:pt>
                <c:pt idx="3">
                  <c:v>19</c:v>
                </c:pt>
                <c:pt idx="4">
                  <c:v>19</c:v>
                </c:pt>
                <c:pt idx="5">
                  <c:v>19</c:v>
                </c:pt>
                <c:pt idx="6">
                  <c:v>23</c:v>
                </c:pt>
                <c:pt idx="7">
                  <c:v>23</c:v>
                </c:pt>
                <c:pt idx="8">
                  <c:v>27</c:v>
                </c:pt>
              </c:numCache>
            </c:numRef>
          </c:val>
          <c:extLst>
            <c:ext xmlns:c16="http://schemas.microsoft.com/office/drawing/2014/chart" uri="{C3380CC4-5D6E-409C-BE32-E72D297353CC}">
              <c16:uniqueId val="{00000000-BC89-4566-BE9D-8FEDBC90414B}"/>
            </c:ext>
          </c:extLst>
        </c:ser>
        <c:ser>
          <c:idx val="1"/>
          <c:order val="1"/>
          <c:tx>
            <c:strRef>
              <c:f>'Plazas Div x Depto'!$A$6</c:f>
              <c:strCache>
                <c:ptCount val="1"/>
                <c:pt idx="0">
                  <c:v>CBS</c:v>
                </c:pt>
              </c:strCache>
            </c:strRef>
          </c:tx>
          <c:spPr>
            <a:solidFill>
              <a:srgbClr val="CC00FF"/>
            </a:solidFill>
            <a:ln>
              <a:noFill/>
            </a:ln>
            <a:effectLst/>
            <a:sp3d/>
          </c:spPr>
          <c:invertIfNegative val="0"/>
          <c:cat>
            <c:numRef>
              <c:f>'Plazas Div x Depto'!$B$4:$J$4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Div x Depto'!$B$6:$J$6</c:f>
              <c:numCache>
                <c:formatCode>General</c:formatCode>
                <c:ptCount val="9"/>
                <c:pt idx="0">
                  <c:v>7</c:v>
                </c:pt>
                <c:pt idx="1">
                  <c:v>10</c:v>
                </c:pt>
                <c:pt idx="2">
                  <c:v>18</c:v>
                </c:pt>
                <c:pt idx="3">
                  <c:v>21</c:v>
                </c:pt>
                <c:pt idx="4">
                  <c:v>21</c:v>
                </c:pt>
                <c:pt idx="5">
                  <c:v>20</c:v>
                </c:pt>
                <c:pt idx="6">
                  <c:v>22</c:v>
                </c:pt>
                <c:pt idx="7">
                  <c:v>22</c:v>
                </c:pt>
                <c:pt idx="8">
                  <c:v>22</c:v>
                </c:pt>
              </c:numCache>
            </c:numRef>
          </c:val>
          <c:extLst>
            <c:ext xmlns:c16="http://schemas.microsoft.com/office/drawing/2014/chart" uri="{C3380CC4-5D6E-409C-BE32-E72D297353CC}">
              <c16:uniqueId val="{00000001-BC89-4566-BE9D-8FEDBC90414B}"/>
            </c:ext>
          </c:extLst>
        </c:ser>
        <c:ser>
          <c:idx val="2"/>
          <c:order val="2"/>
          <c:tx>
            <c:strRef>
              <c:f>'Plazas Div x Depto'!$A$7</c:f>
              <c:strCache>
                <c:ptCount val="1"/>
                <c:pt idx="0">
                  <c:v>CSH</c:v>
                </c:pt>
              </c:strCache>
            </c:strRef>
          </c:tx>
          <c:spPr>
            <a:solidFill>
              <a:srgbClr val="660066"/>
            </a:solidFill>
            <a:ln>
              <a:noFill/>
            </a:ln>
            <a:effectLst/>
            <a:sp3d/>
          </c:spPr>
          <c:invertIfNegative val="0"/>
          <c:cat>
            <c:numRef>
              <c:f>'Plazas Div x Depto'!$B$4:$J$4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Div x Depto'!$B$7:$J$7</c:f>
              <c:numCache>
                <c:formatCode>General</c:formatCode>
                <c:ptCount val="9"/>
                <c:pt idx="0">
                  <c:v>5</c:v>
                </c:pt>
                <c:pt idx="1">
                  <c:v>8</c:v>
                </c:pt>
                <c:pt idx="2">
                  <c:v>16</c:v>
                </c:pt>
                <c:pt idx="3">
                  <c:v>25</c:v>
                </c:pt>
                <c:pt idx="4">
                  <c:v>25</c:v>
                </c:pt>
                <c:pt idx="5">
                  <c:v>25</c:v>
                </c:pt>
                <c:pt idx="6">
                  <c:v>29</c:v>
                </c:pt>
                <c:pt idx="7">
                  <c:v>33</c:v>
                </c:pt>
                <c:pt idx="8">
                  <c:v>33</c:v>
                </c:pt>
              </c:numCache>
            </c:numRef>
          </c:val>
          <c:extLst>
            <c:ext xmlns:c16="http://schemas.microsoft.com/office/drawing/2014/chart" uri="{C3380CC4-5D6E-409C-BE32-E72D297353CC}">
              <c16:uniqueId val="{00000002-BC89-4566-BE9D-8FEDBC90414B}"/>
            </c:ext>
          </c:extLst>
        </c:ser>
        <c:dLbls>
          <c:showLegendKey val="0"/>
          <c:showVal val="0"/>
          <c:showCatName val="0"/>
          <c:showSerName val="0"/>
          <c:showPercent val="0"/>
          <c:showBubbleSize val="0"/>
        </c:dLbls>
        <c:gapWidth val="150"/>
        <c:shape val="cylinder"/>
        <c:axId val="217244816"/>
        <c:axId val="217241008"/>
        <c:axId val="0"/>
      </c:bar3DChart>
      <c:catAx>
        <c:axId val="21724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7241008"/>
        <c:crosses val="autoZero"/>
        <c:auto val="1"/>
        <c:lblAlgn val="ctr"/>
        <c:lblOffset val="100"/>
        <c:noMultiLvlLbl val="0"/>
      </c:catAx>
      <c:valAx>
        <c:axId val="217241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724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a:t>Plazas UAM-L por Departamento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'Plazas Div x Depto'!$AQ$3</c:f>
              <c:strCache>
                <c:ptCount val="1"/>
                <c:pt idx="0">
                  <c:v>2011</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Depto'!$BL$6:$BM$14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Depto'!$AQ$5:$AQ$7,'Plazas Div x Depto'!$AQ$10:$AQ$12,'Plazas Div x Depto'!$AQ$15:$AQ$17)</c:f>
              <c:numCache>
                <c:formatCode>General</c:formatCode>
                <c:ptCount val="9"/>
                <c:pt idx="0">
                  <c:v>1</c:v>
                </c:pt>
                <c:pt idx="1">
                  <c:v>4</c:v>
                </c:pt>
                <c:pt idx="2">
                  <c:v>1</c:v>
                </c:pt>
                <c:pt idx="3">
                  <c:v>5</c:v>
                </c:pt>
                <c:pt idx="4">
                  <c:v>1</c:v>
                </c:pt>
                <c:pt idx="5">
                  <c:v>2</c:v>
                </c:pt>
                <c:pt idx="6">
                  <c:v>1</c:v>
                </c:pt>
                <c:pt idx="7">
                  <c:v>1</c:v>
                </c:pt>
                <c:pt idx="8">
                  <c:v>5</c:v>
                </c:pt>
              </c:numCache>
            </c:numRef>
          </c:val>
          <c:extLst>
            <c:ext xmlns:c16="http://schemas.microsoft.com/office/drawing/2014/chart" uri="{C3380CC4-5D6E-409C-BE32-E72D297353CC}">
              <c16:uniqueId val="{00000000-3107-4E9D-818C-8E2640BDFC0A}"/>
            </c:ext>
          </c:extLst>
        </c:ser>
        <c:ser>
          <c:idx val="1"/>
          <c:order val="1"/>
          <c:tx>
            <c:strRef>
              <c:f>'Plazas Div x Depto'!$AR$3</c:f>
              <c:strCache>
                <c:ptCount val="1"/>
                <c:pt idx="0">
                  <c:v>2012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Depto'!$BL$6:$BM$14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Depto'!$AR$5:$AR$7,'Plazas Div x Depto'!$AR$10:$AR$12,'Plazas Div x Depto'!$AR$15:$AR$17)</c:f>
              <c:numCache>
                <c:formatCode>General</c:formatCode>
                <c:ptCount val="9"/>
                <c:pt idx="0">
                  <c:v>2</c:v>
                </c:pt>
                <c:pt idx="1">
                  <c:v>4</c:v>
                </c:pt>
                <c:pt idx="2">
                  <c:v>2</c:v>
                </c:pt>
                <c:pt idx="3">
                  <c:v>2</c:v>
                </c:pt>
                <c:pt idx="4">
                  <c:v>1</c:v>
                </c:pt>
                <c:pt idx="5">
                  <c:v>2</c:v>
                </c:pt>
                <c:pt idx="6">
                  <c:v>0</c:v>
                </c:pt>
                <c:pt idx="7">
                  <c:v>0</c:v>
                </c:pt>
                <c:pt idx="8">
                  <c:v>6</c:v>
                </c:pt>
              </c:numCache>
            </c:numRef>
          </c:val>
          <c:extLst>
            <c:ext xmlns:c16="http://schemas.microsoft.com/office/drawing/2014/chart" uri="{C3380CC4-5D6E-409C-BE32-E72D297353CC}">
              <c16:uniqueId val="{00000001-3107-4E9D-818C-8E2640BDFC0A}"/>
            </c:ext>
          </c:extLst>
        </c:ser>
        <c:ser>
          <c:idx val="2"/>
          <c:order val="2"/>
          <c:tx>
            <c:strRef>
              <c:f>'Plazas Div x Depto'!$AS$3</c:f>
              <c:strCache>
                <c:ptCount val="1"/>
                <c:pt idx="0">
                  <c:v>2013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Depto'!$BL$6:$BM$14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Depto'!$AS$5:$AS$7,'Plazas Div x Depto'!$AS$10:$AS$12,'Plazas Div x Depto'!$AS$15:$AS$17)</c:f>
              <c:numCache>
                <c:formatCode>General</c:formatCode>
                <c:ptCount val="9"/>
                <c:pt idx="0">
                  <c:v>0</c:v>
                </c:pt>
                <c:pt idx="1">
                  <c:v>1</c:v>
                </c:pt>
                <c:pt idx="2">
                  <c:v>0</c:v>
                </c:pt>
                <c:pt idx="3">
                  <c:v>0</c:v>
                </c:pt>
                <c:pt idx="4">
                  <c:v>0</c:v>
                </c:pt>
                <c:pt idx="5">
                  <c:v>0</c:v>
                </c:pt>
                <c:pt idx="6">
                  <c:v>0</c:v>
                </c:pt>
                <c:pt idx="7">
                  <c:v>0</c:v>
                </c:pt>
                <c:pt idx="8">
                  <c:v>3</c:v>
                </c:pt>
              </c:numCache>
            </c:numRef>
          </c:val>
          <c:extLst>
            <c:ext xmlns:c16="http://schemas.microsoft.com/office/drawing/2014/chart" uri="{C3380CC4-5D6E-409C-BE32-E72D297353CC}">
              <c16:uniqueId val="{00000002-3107-4E9D-818C-8E2640BDFC0A}"/>
            </c:ext>
          </c:extLst>
        </c:ser>
        <c:ser>
          <c:idx val="3"/>
          <c:order val="3"/>
          <c:tx>
            <c:strRef>
              <c:f>'Plazas Div x Depto'!$AT$3</c:f>
              <c:strCache>
                <c:ptCount val="1"/>
                <c:pt idx="0">
                  <c:v>2014</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Depto'!$BL$6:$BM$14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Depto'!$AT$5:$AT$7,'Plazas Div x Depto'!$AT$10:$AT$12,'Plazas Div x Depto'!$AT$15:$AT$17)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3107-4E9D-818C-8E2640BDFC0A}"/>
            </c:ext>
          </c:extLst>
        </c:ser>
        <c:ser>
          <c:idx val="4"/>
          <c:order val="4"/>
          <c:tx>
            <c:strRef>
              <c:f>'Plazas Div x Depto'!$AU$3</c:f>
              <c:strCache>
                <c:ptCount val="1"/>
                <c:pt idx="0">
                  <c:v>2015</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Depto'!$BL$6:$BM$14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Depto'!$AU$5:$AU$7,'Plazas Div x Depto'!$AU$10:$AU$12,'Plazas Div x Depto'!$AU$15:$AU$17)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3107-4E9D-818C-8E2640BDFC0A}"/>
            </c:ext>
          </c:extLst>
        </c:ser>
        <c:ser>
          <c:idx val="5"/>
          <c:order val="5"/>
          <c:tx>
            <c:strRef>
              <c:f>'Plazas Div x Depto'!$AV$3</c:f>
              <c:strCache>
                <c:ptCount val="1"/>
                <c:pt idx="0">
                  <c:v>2016</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Depto'!$BL$6:$BM$14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Depto'!$AV$5:$AV$7,'Plazas Div x Depto'!$AV$10:$AV$12,'Plazas Div x Depto'!$AV$15:$AV$17)</c:f>
              <c:numCache>
                <c:formatCode>General</c:formatCode>
                <c:ptCount val="9"/>
                <c:pt idx="0">
                  <c:v>3</c:v>
                </c:pt>
                <c:pt idx="1">
                  <c:v>2</c:v>
                </c:pt>
                <c:pt idx="2">
                  <c:v>3</c:v>
                </c:pt>
                <c:pt idx="3">
                  <c:v>4</c:v>
                </c:pt>
                <c:pt idx="4">
                  <c:v>3</c:v>
                </c:pt>
                <c:pt idx="5">
                  <c:v>1</c:v>
                </c:pt>
                <c:pt idx="6">
                  <c:v>7</c:v>
                </c:pt>
                <c:pt idx="7">
                  <c:v>5</c:v>
                </c:pt>
                <c:pt idx="8">
                  <c:v>1</c:v>
                </c:pt>
              </c:numCache>
            </c:numRef>
          </c:val>
          <c:extLst>
            <c:ext xmlns:c16="http://schemas.microsoft.com/office/drawing/2014/chart" uri="{C3380CC4-5D6E-409C-BE32-E72D297353CC}">
              <c16:uniqueId val="{00000005-3107-4E9D-818C-8E2640BDFC0A}"/>
            </c:ext>
          </c:extLst>
        </c:ser>
        <c:ser>
          <c:idx val="6"/>
          <c:order val="6"/>
          <c:tx>
            <c:strRef>
              <c:f>'Plazas Div x Depto'!$AW$3</c:f>
              <c:strCache>
                <c:ptCount val="1"/>
                <c:pt idx="0">
                  <c:v>2017</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Depto'!$BL$6:$BM$14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Depto'!$AW$5:$AW$7,'Plazas Div x Depto'!$AW$10:$AW$12,'Plazas Div x Depto'!$AW$15:$AW$17)</c:f>
              <c:numCache>
                <c:formatCode>General</c:formatCode>
                <c:ptCount val="9"/>
                <c:pt idx="0">
                  <c:v>0</c:v>
                </c:pt>
                <c:pt idx="1">
                  <c:v>0</c:v>
                </c:pt>
                <c:pt idx="2">
                  <c:v>0</c:v>
                </c:pt>
                <c:pt idx="3">
                  <c:v>0</c:v>
                </c:pt>
                <c:pt idx="4">
                  <c:v>0</c:v>
                </c:pt>
                <c:pt idx="5">
                  <c:v>1</c:v>
                </c:pt>
                <c:pt idx="6">
                  <c:v>2</c:v>
                </c:pt>
                <c:pt idx="7">
                  <c:v>0</c:v>
                </c:pt>
                <c:pt idx="8">
                  <c:v>2</c:v>
                </c:pt>
              </c:numCache>
            </c:numRef>
          </c:val>
          <c:extLst>
            <c:ext xmlns:c16="http://schemas.microsoft.com/office/drawing/2014/chart" uri="{C3380CC4-5D6E-409C-BE32-E72D297353CC}">
              <c16:uniqueId val="{00000000-57E6-4A47-B15E-1973145A85DC}"/>
            </c:ext>
          </c:extLst>
        </c:ser>
        <c:ser>
          <c:idx val="8"/>
          <c:order val="7"/>
          <c:tx>
            <c:strRef>
              <c:f>'Plazas Div x Depto'!$AX$3</c:f>
              <c:strCache>
                <c:ptCount val="1"/>
                <c:pt idx="0">
                  <c:v>2018</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Depto'!$BL$6:$BM$14</c:f>
              <c:multiLvlStrCache>
                <c:ptCount val="9"/>
                <c:lvl>
                  <c:pt idx="0">
                    <c:v>PP</c:v>
                  </c:pt>
                  <c:pt idx="1">
                    <c:v>RT</c:v>
                  </c:pt>
                  <c:pt idx="2">
                    <c:v>SIC</c:v>
                  </c:pt>
                  <c:pt idx="3">
                    <c:v>AM</c:v>
                  </c:pt>
                  <c:pt idx="4">
                    <c:v>AL</c:v>
                  </c:pt>
                  <c:pt idx="5">
                    <c:v>SA</c:v>
                  </c:pt>
                  <c:pt idx="6">
                    <c:v>AH</c:v>
                  </c:pt>
                  <c:pt idx="7">
                    <c:v>EC</c:v>
                  </c:pt>
                  <c:pt idx="8">
                    <c:v>PS</c:v>
                  </c:pt>
                </c:lvl>
                <c:lvl>
                  <c:pt idx="0">
                    <c:v>CBI</c:v>
                  </c:pt>
                  <c:pt idx="3">
                    <c:v>CBS</c:v>
                  </c:pt>
                  <c:pt idx="6">
                    <c:v>CSH</c:v>
                  </c:pt>
                </c:lvl>
              </c:multiLvlStrCache>
            </c:multiLvlStrRef>
          </c:cat>
          <c:val>
            <c:numRef>
              <c:f>('Plazas Div x Depto'!$AX$5:$AX$7,'Plazas Div x Depto'!$AX$10:$AX$12,'Plazas Div x Depto'!$AX$15:$AX$17)</c:f>
              <c:numCache>
                <c:formatCode>General</c:formatCode>
                <c:ptCount val="9"/>
                <c:pt idx="0">
                  <c:v>1</c:v>
                </c:pt>
                <c:pt idx="1">
                  <c:v>1</c:v>
                </c:pt>
                <c:pt idx="2">
                  <c:v>2</c:v>
                </c:pt>
                <c:pt idx="3">
                  <c:v>0</c:v>
                </c:pt>
                <c:pt idx="4">
                  <c:v>0</c:v>
                </c:pt>
                <c:pt idx="5">
                  <c:v>0</c:v>
                </c:pt>
                <c:pt idx="6">
                  <c:v>0</c:v>
                </c:pt>
                <c:pt idx="7">
                  <c:v>0</c:v>
                </c:pt>
                <c:pt idx="8">
                  <c:v>0</c:v>
                </c:pt>
              </c:numCache>
            </c:numRef>
          </c:val>
          <c:extLst>
            <c:ext xmlns:c16="http://schemas.microsoft.com/office/drawing/2014/chart" uri="{C3380CC4-5D6E-409C-BE32-E72D297353CC}">
              <c16:uniqueId val="{00000002-1E03-4691-B9E9-796B159B188F}"/>
            </c:ext>
          </c:extLst>
        </c:ser>
        <c:dLbls>
          <c:showLegendKey val="0"/>
          <c:showVal val="0"/>
          <c:showCatName val="0"/>
          <c:showSerName val="0"/>
          <c:showPercent val="0"/>
          <c:showBubbleSize val="0"/>
        </c:dLbls>
        <c:gapWidth val="150"/>
        <c:overlap val="100"/>
        <c:axId val="217249168"/>
        <c:axId val="217267664"/>
      </c:barChart>
      <c:catAx>
        <c:axId val="217249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7267664"/>
        <c:crosses val="autoZero"/>
        <c:auto val="1"/>
        <c:lblAlgn val="ctr"/>
        <c:lblOffset val="100"/>
        <c:noMultiLvlLbl val="0"/>
      </c:catAx>
      <c:valAx>
        <c:axId val="217267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7249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6.5553959039791554E-2"/>
          <c:y val="0.12716551471558701"/>
          <c:w val="0.91303484874609653"/>
          <c:h val="0.77314610343048495"/>
        </c:manualLayout>
      </c:layout>
      <c:lineChart>
        <c:grouping val="standard"/>
        <c:varyColors val="0"/>
        <c:ser>
          <c:idx val="0"/>
          <c:order val="0"/>
          <c:tx>
            <c:strRef>
              <c:f>'Plazas Def Histo'!$B$5</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'Plazas Def Histo'!$C$4:$K$4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Def Histo'!$C$5:$K$5</c:f>
              <c:numCache>
                <c:formatCode>General</c:formatCode>
                <c:ptCount val="9"/>
                <c:pt idx="0">
                  <c:v>3</c:v>
                </c:pt>
                <c:pt idx="1">
                  <c:v>4</c:v>
                </c:pt>
                <c:pt idx="2">
                  <c:v>7</c:v>
                </c:pt>
                <c:pt idx="3">
                  <c:v>8</c:v>
                </c:pt>
                <c:pt idx="4">
                  <c:v>10</c:v>
                </c:pt>
                <c:pt idx="5">
                  <c:v>15</c:v>
                </c:pt>
                <c:pt idx="6">
                  <c:v>17</c:v>
                </c:pt>
                <c:pt idx="7">
                  <c:v>19</c:v>
                </c:pt>
                <c:pt idx="8">
                  <c:v>22</c:v>
                </c:pt>
              </c:numCache>
            </c:numRef>
          </c:val>
          <c:smooth val="0"/>
          <c:extLst>
            <c:ext xmlns:c16="http://schemas.microsoft.com/office/drawing/2014/chart" uri="{C3380CC4-5D6E-409C-BE32-E72D297353CC}">
              <c16:uniqueId val="{00000000-510D-4141-9B39-F8C745DE0B97}"/>
            </c:ext>
          </c:extLst>
        </c:ser>
        <c:ser>
          <c:idx val="1"/>
          <c:order val="1"/>
          <c:tx>
            <c:strRef>
              <c:f>'Plazas Def Histo'!$B$7</c:f>
              <c:strCache>
                <c:ptCount val="1"/>
                <c:pt idx="0">
                  <c:v>CSH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'Plazas Def Histo'!$C$4:$K$4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Def Histo'!$C$7:$K$7</c:f>
              <c:numCache>
                <c:formatCode>General</c:formatCode>
                <c:ptCount val="9"/>
                <c:pt idx="0">
                  <c:v>2</c:v>
                </c:pt>
                <c:pt idx="1">
                  <c:v>3</c:v>
                </c:pt>
                <c:pt idx="2">
                  <c:v>6</c:v>
                </c:pt>
                <c:pt idx="3">
                  <c:v>7</c:v>
                </c:pt>
                <c:pt idx="4">
                  <c:v>13</c:v>
                </c:pt>
                <c:pt idx="5">
                  <c:v>13</c:v>
                </c:pt>
                <c:pt idx="6">
                  <c:v>21</c:v>
                </c:pt>
                <c:pt idx="7">
                  <c:v>28</c:v>
                </c:pt>
                <c:pt idx="8">
                  <c:v>31</c:v>
                </c:pt>
              </c:numCache>
            </c:numRef>
          </c:val>
          <c:smooth val="0"/>
          <c:extLst>
            <c:ext xmlns:c16="http://schemas.microsoft.com/office/drawing/2014/chart" uri="{C3380CC4-5D6E-409C-BE32-E72D297353CC}">
              <c16:uniqueId val="{00000001-510D-4141-9B39-F8C745DE0B97}"/>
            </c:ext>
          </c:extLst>
        </c:ser>
        <c:ser>
          <c:idx val="2"/>
          <c:order val="2"/>
          <c:tx>
            <c:strRef>
              <c:f>'Plazas Def Histo'!$B$6</c:f>
              <c:strCache>
                <c:ptCount val="1"/>
                <c:pt idx="0">
                  <c:v>CBS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'Plazas Def Histo'!$C$4:$K$4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Def Histo'!$C$6:$K$6</c:f>
              <c:numCache>
                <c:formatCode>General</c:formatCode>
                <c:ptCount val="9"/>
                <c:pt idx="0">
                  <c:v>5</c:v>
                </c:pt>
                <c:pt idx="1">
                  <c:v>6</c:v>
                </c:pt>
                <c:pt idx="2">
                  <c:v>9</c:v>
                </c:pt>
                <c:pt idx="3">
                  <c:v>13</c:v>
                </c:pt>
                <c:pt idx="4">
                  <c:v>13</c:v>
                </c:pt>
                <c:pt idx="5">
                  <c:v>14</c:v>
                </c:pt>
                <c:pt idx="6">
                  <c:v>16</c:v>
                </c:pt>
                <c:pt idx="7">
                  <c:v>18</c:v>
                </c:pt>
                <c:pt idx="8">
                  <c:v>19</c:v>
                </c:pt>
              </c:numCache>
            </c:numRef>
          </c:val>
          <c:smooth val="0"/>
          <c:extLst>
            <c:ext xmlns:c16="http://schemas.microsoft.com/office/drawing/2014/chart" uri="{C3380CC4-5D6E-409C-BE32-E72D297353CC}">
              <c16:uniqueId val="{00000002-510D-4141-9B39-F8C745DE0B97}"/>
            </c:ext>
          </c:extLst>
        </c:ser>
        <c:dLbls>
          <c:showLegendKey val="0"/>
          <c:showVal val="0"/>
          <c:showCatName val="0"/>
          <c:showSerName val="0"/>
          <c:showPercent val="0"/>
          <c:showBubbleSize val="0"/>
        </c:dLbls>
        <c:marker val="1"/>
        <c:smooth val="0"/>
        <c:axId val="217236112"/>
        <c:axId val="217249712"/>
      </c:lineChart>
      <c:catAx>
        <c:axId val="21723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9712"/>
        <c:crosses val="autoZero"/>
        <c:auto val="1"/>
        <c:lblAlgn val="ctr"/>
        <c:lblOffset val="100"/>
        <c:noMultiLvlLbl val="0"/>
      </c:catAx>
      <c:valAx>
        <c:axId val="217249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36112"/>
        <c:crosses val="autoZero"/>
        <c:crossBetween val="between"/>
      </c:valAx>
      <c:spPr>
        <a:noFill/>
        <a:ln>
          <a:noFill/>
        </a:ln>
        <a:effectLst/>
      </c:spPr>
    </c:plotArea>
    <c:legend>
      <c:legendPos val="b"/>
      <c:layout>
        <c:manualLayout>
          <c:xMode val="edge"/>
          <c:yMode val="edge"/>
          <c:x val="0.10127064773837581"/>
          <c:y val="0.16582696222587001"/>
          <c:w val="0.31473364369599788"/>
          <c:h val="8.315273688606968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a:p>
            <a:pPr>
              <a:defRPr/>
            </a:pPr>
            <a:r>
              <a:rPr lang="es-MX"/>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Histo'!$M$5</c:f>
              <c:strCache>
                <c:ptCount val="1"/>
                <c:pt idx="0">
                  <c:v>CBI</c:v>
                </c:pt>
              </c:strCache>
            </c:strRef>
          </c:tx>
          <c:spPr>
            <a:solidFill>
              <a:srgbClr val="EEB0EB"/>
            </a:solidFill>
            <a:ln>
              <a:noFill/>
            </a:ln>
            <a:effectLst/>
            <a:sp3d/>
          </c:spPr>
          <c:invertIfNegative val="0"/>
          <c:cat>
            <c:numRef>
              <c:f>'Plazas Def Histo'!$N$4:$V$4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Def Histo'!$N$5:$V$5</c:f>
              <c:numCache>
                <c:formatCode>0%</c:formatCode>
                <c:ptCount val="9"/>
                <c:pt idx="0">
                  <c:v>0.6</c:v>
                </c:pt>
                <c:pt idx="1">
                  <c:v>0.5</c:v>
                </c:pt>
                <c:pt idx="2">
                  <c:v>0.4375</c:v>
                </c:pt>
                <c:pt idx="3">
                  <c:v>0.42105263157894735</c:v>
                </c:pt>
                <c:pt idx="4">
                  <c:v>0.52631578947368418</c:v>
                </c:pt>
                <c:pt idx="5">
                  <c:v>0.78947368421052633</c:v>
                </c:pt>
                <c:pt idx="6">
                  <c:v>0.73913043478260865</c:v>
                </c:pt>
                <c:pt idx="7">
                  <c:v>0.82608695652173914</c:v>
                </c:pt>
                <c:pt idx="8">
                  <c:v>0.81481481481481477</c:v>
                </c:pt>
              </c:numCache>
            </c:numRef>
          </c:val>
          <c:shape val="cylinder"/>
          <c:extLst>
            <c:ext xmlns:c16="http://schemas.microsoft.com/office/drawing/2014/chart" uri="{C3380CC4-5D6E-409C-BE32-E72D297353CC}">
              <c16:uniqueId val="{00000000-C65E-4F17-90F1-9A136CB2F2CA}"/>
            </c:ext>
          </c:extLst>
        </c:ser>
        <c:ser>
          <c:idx val="1"/>
          <c:order val="1"/>
          <c:tx>
            <c:strRef>
              <c:f>'Plazas Def Histo'!$M$6</c:f>
              <c:strCache>
                <c:ptCount val="1"/>
                <c:pt idx="0">
                  <c:v>CBS</c:v>
                </c:pt>
              </c:strCache>
            </c:strRef>
          </c:tx>
          <c:spPr>
            <a:solidFill>
              <a:srgbClr val="E27ADD"/>
            </a:solidFill>
            <a:ln>
              <a:noFill/>
            </a:ln>
            <a:effectLst/>
            <a:sp3d/>
          </c:spPr>
          <c:invertIfNegative val="0"/>
          <c:cat>
            <c:numRef>
              <c:f>'Plazas Def Histo'!$N$4:$V$4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Def Histo'!$N$6:$V$6</c:f>
              <c:numCache>
                <c:formatCode>0%</c:formatCode>
                <c:ptCount val="9"/>
                <c:pt idx="0">
                  <c:v>0.7142857142857143</c:v>
                </c:pt>
                <c:pt idx="1">
                  <c:v>0.6</c:v>
                </c:pt>
                <c:pt idx="2">
                  <c:v>0.5</c:v>
                </c:pt>
                <c:pt idx="3">
                  <c:v>0.61904761904761907</c:v>
                </c:pt>
                <c:pt idx="4">
                  <c:v>0.61904761904761907</c:v>
                </c:pt>
                <c:pt idx="5">
                  <c:v>0.7</c:v>
                </c:pt>
                <c:pt idx="6">
                  <c:v>0.72727272727272729</c:v>
                </c:pt>
                <c:pt idx="7">
                  <c:v>0.81818181818181823</c:v>
                </c:pt>
                <c:pt idx="8">
                  <c:v>0.86363636363636365</c:v>
                </c:pt>
              </c:numCache>
            </c:numRef>
          </c:val>
          <c:shape val="cylinder"/>
          <c:extLst>
            <c:ext xmlns:c16="http://schemas.microsoft.com/office/drawing/2014/chart" uri="{C3380CC4-5D6E-409C-BE32-E72D297353CC}">
              <c16:uniqueId val="{00000001-C65E-4F17-90F1-9A136CB2F2CA}"/>
            </c:ext>
          </c:extLst>
        </c:ser>
        <c:ser>
          <c:idx val="2"/>
          <c:order val="2"/>
          <c:tx>
            <c:strRef>
              <c:f>'Plazas Def Histo'!$M$7</c:f>
              <c:strCache>
                <c:ptCount val="1"/>
                <c:pt idx="0">
                  <c:v>CSH</c:v>
                </c:pt>
              </c:strCache>
            </c:strRef>
          </c:tx>
          <c:spPr>
            <a:solidFill>
              <a:srgbClr val="DA52D4"/>
            </a:solidFill>
            <a:ln>
              <a:noFill/>
            </a:ln>
            <a:effectLst/>
            <a:sp3d/>
          </c:spPr>
          <c:invertIfNegative val="0"/>
          <c:cat>
            <c:numRef>
              <c:f>'Plazas Def Histo'!$N$4:$V$4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Def Histo'!$N$7:$V$7</c:f>
              <c:numCache>
                <c:formatCode>0%</c:formatCode>
                <c:ptCount val="9"/>
                <c:pt idx="0">
                  <c:v>0.4</c:v>
                </c:pt>
                <c:pt idx="1">
                  <c:v>0.375</c:v>
                </c:pt>
                <c:pt idx="2">
                  <c:v>0.375</c:v>
                </c:pt>
                <c:pt idx="3">
                  <c:v>0.28000000000000003</c:v>
                </c:pt>
                <c:pt idx="4">
                  <c:v>0.52</c:v>
                </c:pt>
                <c:pt idx="5">
                  <c:v>0.52</c:v>
                </c:pt>
                <c:pt idx="6">
                  <c:v>0.72413793103448276</c:v>
                </c:pt>
                <c:pt idx="7">
                  <c:v>0.84848484848484851</c:v>
                </c:pt>
                <c:pt idx="8">
                  <c:v>0.93939393939393945</c:v>
                </c:pt>
              </c:numCache>
            </c:numRef>
          </c:val>
          <c:shape val="cylinder"/>
          <c:extLst>
            <c:ext xmlns:c16="http://schemas.microsoft.com/office/drawing/2014/chart" uri="{C3380CC4-5D6E-409C-BE32-E72D297353CC}">
              <c16:uniqueId val="{00000002-C65E-4F17-90F1-9A136CB2F2CA}"/>
            </c:ext>
          </c:extLst>
        </c:ser>
        <c:ser>
          <c:idx val="3"/>
          <c:order val="3"/>
          <c:tx>
            <c:strRef>
              <c:f>'Plazas Def Histo'!$M$8</c:f>
              <c:strCache>
                <c:ptCount val="1"/>
                <c:pt idx="0">
                  <c:v>Total UAM-L</c:v>
                </c:pt>
              </c:strCache>
            </c:strRef>
          </c:tx>
          <c:spPr>
            <a:solidFill>
              <a:srgbClr val="AD25A8"/>
            </a:solidFill>
            <a:ln>
              <a:noFill/>
            </a:ln>
            <a:effectLst/>
            <a:sp3d/>
          </c:spPr>
          <c:invertIfNegative val="0"/>
          <c:cat>
            <c:numRef>
              <c:f>'Plazas Def Histo'!$N$4:$V$4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'Plazas Def Histo'!$N$8:$V$8</c:f>
              <c:numCache>
                <c:formatCode>0%</c:formatCode>
                <c:ptCount val="9"/>
                <c:pt idx="0">
                  <c:v>0.58823529411764708</c:v>
                </c:pt>
                <c:pt idx="1">
                  <c:v>0.5</c:v>
                </c:pt>
                <c:pt idx="2">
                  <c:v>0.44</c:v>
                </c:pt>
                <c:pt idx="3">
                  <c:v>0.43076923076923079</c:v>
                </c:pt>
                <c:pt idx="4">
                  <c:v>0.55384615384615388</c:v>
                </c:pt>
                <c:pt idx="5">
                  <c:v>0.65625</c:v>
                </c:pt>
                <c:pt idx="6">
                  <c:v>0.72972972972972971</c:v>
                </c:pt>
                <c:pt idx="7">
                  <c:v>0.83333333333333337</c:v>
                </c:pt>
                <c:pt idx="8">
                  <c:v>0.87804878048780488</c:v>
                </c:pt>
              </c:numCache>
            </c:numRef>
          </c:val>
          <c:shape val="cylinder"/>
          <c:extLs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217239920"/>
        <c:axId val="217241552"/>
        <c:axId val="0"/>
      </c:bar3DChart>
      <c:catAx>
        <c:axId val="21723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1552"/>
        <c:crosses val="autoZero"/>
        <c:auto val="1"/>
        <c:lblAlgn val="ctr"/>
        <c:lblOffset val="100"/>
        <c:noMultiLvlLbl val="0"/>
      </c:catAx>
      <c:valAx>
        <c:axId val="21724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39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a:p>
            <a:pPr>
              <a:defRPr/>
            </a:pPr>
            <a:r>
              <a:rPr lang="es-MX"/>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Histo'!$M$5</c:f>
              <c:strCache>
                <c:ptCount val="1"/>
                <c:pt idx="0">
                  <c:v>CBI</c:v>
                </c:pt>
              </c:strCache>
            </c:strRef>
          </c:tx>
          <c:spPr>
            <a:solidFill>
              <a:srgbClr val="EEB0EB"/>
            </a:solidFill>
            <a:ln>
              <a:noFill/>
            </a:ln>
            <a:effectLst/>
            <a:sp3d/>
          </c:spPr>
          <c:invertIfNegative val="0"/>
          <c:cat>
            <c:numRef>
              <c:extLst>
                <c:ext xmlns:c15="http://schemas.microsoft.com/office/drawing/2012/chart" uri="{02D57815-91ED-43cb-92C2-25804820EDAC}">
                  <c15:fullRef>
                    <c15:sqref>'Plazas Def Histo'!$N$4:$V$4</c15:sqref>
                  </c15:fullRef>
                </c:ext>
              </c:extLst>
              <c:f>'Plazas Def Histo'!$R$4:$V$4</c:f>
              <c:numCache>
                <c:formatCode>General</c:formatCode>
                <c:ptCount val="5"/>
                <c:pt idx="0">
                  <c:v>2014</c:v>
                </c:pt>
                <c:pt idx="1">
                  <c:v>2015</c:v>
                </c:pt>
                <c:pt idx="2">
                  <c:v>2016</c:v>
                </c:pt>
                <c:pt idx="3">
                  <c:v>2017</c:v>
                </c:pt>
                <c:pt idx="4">
                  <c:v>2018</c:v>
                </c:pt>
              </c:numCache>
            </c:numRef>
          </c:cat>
          <c:val>
            <c:numRef>
              <c:extLst>
                <c:ext xmlns:c15="http://schemas.microsoft.com/office/drawing/2012/chart" uri="{02D57815-91ED-43cb-92C2-25804820EDAC}">
                  <c15:fullRef>
                    <c15:sqref>'Plazas Def Histo'!$N$5:$V$5</c15:sqref>
                  </c15:fullRef>
                </c:ext>
              </c:extLst>
              <c:f>'Plazas Def Histo'!$R$5:$V$5</c:f>
              <c:numCache>
                <c:formatCode>0%</c:formatCode>
                <c:ptCount val="5"/>
                <c:pt idx="0">
                  <c:v>0.52631578947368418</c:v>
                </c:pt>
                <c:pt idx="1">
                  <c:v>0.78947368421052633</c:v>
                </c:pt>
                <c:pt idx="2">
                  <c:v>0.73913043478260865</c:v>
                </c:pt>
                <c:pt idx="3">
                  <c:v>0.82608695652173914</c:v>
                </c:pt>
                <c:pt idx="4">
                  <c:v>0.81481481481481477</c:v>
                </c:pt>
              </c:numCache>
            </c:numRef>
          </c:val>
          <c:shape val="cylinder"/>
          <c:extLst>
            <c:ext xmlns:c16="http://schemas.microsoft.com/office/drawing/2014/chart" uri="{C3380CC4-5D6E-409C-BE32-E72D297353CC}">
              <c16:uniqueId val="{00000000-C65E-4F17-90F1-9A136CB2F2CA}"/>
            </c:ext>
          </c:extLst>
        </c:ser>
        <c:ser>
          <c:idx val="1"/>
          <c:order val="1"/>
          <c:tx>
            <c:strRef>
              <c:f>'Plazas Def Histo'!$M$6</c:f>
              <c:strCache>
                <c:ptCount val="1"/>
                <c:pt idx="0">
                  <c:v>CBS</c:v>
                </c:pt>
              </c:strCache>
            </c:strRef>
          </c:tx>
          <c:spPr>
            <a:solidFill>
              <a:srgbClr val="E27ADD"/>
            </a:solidFill>
            <a:ln>
              <a:noFill/>
            </a:ln>
            <a:effectLst/>
            <a:sp3d/>
          </c:spPr>
          <c:invertIfNegative val="0"/>
          <c:cat>
            <c:numRef>
              <c:extLst>
                <c:ext xmlns:c15="http://schemas.microsoft.com/office/drawing/2012/chart" uri="{02D57815-91ED-43cb-92C2-25804820EDAC}">
                  <c15:fullRef>
                    <c15:sqref>'Plazas Def Histo'!$N$4:$V$4</c15:sqref>
                  </c15:fullRef>
                </c:ext>
              </c:extLst>
              <c:f>'Plazas Def Histo'!$R$4:$V$4</c:f>
              <c:numCache>
                <c:formatCode>General</c:formatCode>
                <c:ptCount val="5"/>
                <c:pt idx="0">
                  <c:v>2014</c:v>
                </c:pt>
                <c:pt idx="1">
                  <c:v>2015</c:v>
                </c:pt>
                <c:pt idx="2">
                  <c:v>2016</c:v>
                </c:pt>
                <c:pt idx="3">
                  <c:v>2017</c:v>
                </c:pt>
                <c:pt idx="4">
                  <c:v>2018</c:v>
                </c:pt>
              </c:numCache>
            </c:numRef>
          </c:cat>
          <c:val>
            <c:numRef>
              <c:extLst>
                <c:ext xmlns:c15="http://schemas.microsoft.com/office/drawing/2012/chart" uri="{02D57815-91ED-43cb-92C2-25804820EDAC}">
                  <c15:fullRef>
                    <c15:sqref>'Plazas Def Histo'!$N$6:$V$6</c15:sqref>
                  </c15:fullRef>
                </c:ext>
              </c:extLst>
              <c:f>'Plazas Def Histo'!$R$6:$V$6</c:f>
              <c:numCache>
                <c:formatCode>0%</c:formatCode>
                <c:ptCount val="5"/>
                <c:pt idx="0">
                  <c:v>0.61904761904761907</c:v>
                </c:pt>
                <c:pt idx="1">
                  <c:v>0.7</c:v>
                </c:pt>
                <c:pt idx="2">
                  <c:v>0.72727272727272729</c:v>
                </c:pt>
                <c:pt idx="3">
                  <c:v>0.81818181818181823</c:v>
                </c:pt>
                <c:pt idx="4">
                  <c:v>0.86363636363636365</c:v>
                </c:pt>
              </c:numCache>
            </c:numRef>
          </c:val>
          <c:shape val="cylinder"/>
          <c:extLst>
            <c:ext xmlns:c16="http://schemas.microsoft.com/office/drawing/2014/chart" uri="{C3380CC4-5D6E-409C-BE32-E72D297353CC}">
              <c16:uniqueId val="{00000001-C65E-4F17-90F1-9A136CB2F2CA}"/>
            </c:ext>
          </c:extLst>
        </c:ser>
        <c:ser>
          <c:idx val="2"/>
          <c:order val="2"/>
          <c:tx>
            <c:strRef>
              <c:f>'Plazas Def Histo'!$M$7</c:f>
              <c:strCache>
                <c:ptCount val="1"/>
                <c:pt idx="0">
                  <c:v>CSH</c:v>
                </c:pt>
              </c:strCache>
            </c:strRef>
          </c:tx>
          <c:spPr>
            <a:solidFill>
              <a:srgbClr val="DA52D4"/>
            </a:solidFill>
            <a:ln>
              <a:noFill/>
            </a:ln>
            <a:effectLst/>
            <a:sp3d/>
          </c:spPr>
          <c:invertIfNegative val="0"/>
          <c:cat>
            <c:numRef>
              <c:extLst>
                <c:ext xmlns:c15="http://schemas.microsoft.com/office/drawing/2012/chart" uri="{02D57815-91ED-43cb-92C2-25804820EDAC}">
                  <c15:fullRef>
                    <c15:sqref>'Plazas Def Histo'!$N$4:$V$4</c15:sqref>
                  </c15:fullRef>
                </c:ext>
              </c:extLst>
              <c:f>'Plazas Def Histo'!$R$4:$V$4</c:f>
              <c:numCache>
                <c:formatCode>General</c:formatCode>
                <c:ptCount val="5"/>
                <c:pt idx="0">
                  <c:v>2014</c:v>
                </c:pt>
                <c:pt idx="1">
                  <c:v>2015</c:v>
                </c:pt>
                <c:pt idx="2">
                  <c:v>2016</c:v>
                </c:pt>
                <c:pt idx="3">
                  <c:v>2017</c:v>
                </c:pt>
                <c:pt idx="4">
                  <c:v>2018</c:v>
                </c:pt>
              </c:numCache>
            </c:numRef>
          </c:cat>
          <c:val>
            <c:numRef>
              <c:extLst>
                <c:ext xmlns:c15="http://schemas.microsoft.com/office/drawing/2012/chart" uri="{02D57815-91ED-43cb-92C2-25804820EDAC}">
                  <c15:fullRef>
                    <c15:sqref>'Plazas Def Histo'!$N$7:$V$7</c15:sqref>
                  </c15:fullRef>
                </c:ext>
              </c:extLst>
              <c:f>'Plazas Def Histo'!$R$7:$V$7</c:f>
              <c:numCache>
                <c:formatCode>0%</c:formatCode>
                <c:ptCount val="5"/>
                <c:pt idx="0">
                  <c:v>0.52</c:v>
                </c:pt>
                <c:pt idx="1">
                  <c:v>0.52</c:v>
                </c:pt>
                <c:pt idx="2">
                  <c:v>0.72413793103448276</c:v>
                </c:pt>
                <c:pt idx="3">
                  <c:v>0.84848484848484851</c:v>
                </c:pt>
                <c:pt idx="4">
                  <c:v>0.93939393939393945</c:v>
                </c:pt>
              </c:numCache>
            </c:numRef>
          </c:val>
          <c:shape val="cylinder"/>
          <c:extLst>
            <c:ext xmlns:c16="http://schemas.microsoft.com/office/drawing/2014/chart" uri="{C3380CC4-5D6E-409C-BE32-E72D297353CC}">
              <c16:uniqueId val="{00000002-C65E-4F17-90F1-9A136CB2F2CA}"/>
            </c:ext>
          </c:extLst>
        </c:ser>
        <c:ser>
          <c:idx val="3"/>
          <c:order val="3"/>
          <c:tx>
            <c:strRef>
              <c:f>'Plazas Def Histo'!$M$8</c:f>
              <c:strCache>
                <c:ptCount val="1"/>
                <c:pt idx="0">
                  <c:v>Total UAM-L</c:v>
                </c:pt>
              </c:strCache>
            </c:strRef>
          </c:tx>
          <c:spPr>
            <a:solidFill>
              <a:srgbClr val="CB2BC3"/>
            </a:solidFill>
            <a:ln>
              <a:noFill/>
            </a:ln>
            <a:effectLst/>
            <a:sp3d/>
          </c:spPr>
          <c:invertIfNegative val="0"/>
          <c:cat>
            <c:numRef>
              <c:extLst>
                <c:ext xmlns:c15="http://schemas.microsoft.com/office/drawing/2012/chart" uri="{02D57815-91ED-43cb-92C2-25804820EDAC}">
                  <c15:fullRef>
                    <c15:sqref>'Plazas Def Histo'!$N$4:$V$4</c15:sqref>
                  </c15:fullRef>
                </c:ext>
              </c:extLst>
              <c:f>'Plazas Def Histo'!$R$4:$V$4</c:f>
              <c:numCache>
                <c:formatCode>General</c:formatCode>
                <c:ptCount val="5"/>
                <c:pt idx="0">
                  <c:v>2014</c:v>
                </c:pt>
                <c:pt idx="1">
                  <c:v>2015</c:v>
                </c:pt>
                <c:pt idx="2">
                  <c:v>2016</c:v>
                </c:pt>
                <c:pt idx="3">
                  <c:v>2017</c:v>
                </c:pt>
                <c:pt idx="4">
                  <c:v>2018</c:v>
                </c:pt>
              </c:numCache>
            </c:numRef>
          </c:cat>
          <c:val>
            <c:numRef>
              <c:extLst>
                <c:ext xmlns:c15="http://schemas.microsoft.com/office/drawing/2012/chart" uri="{02D57815-91ED-43cb-92C2-25804820EDAC}">
                  <c15:fullRef>
                    <c15:sqref>'Plazas Def Histo'!$N$8:$V$8</c15:sqref>
                  </c15:fullRef>
                </c:ext>
              </c:extLst>
              <c:f>'Plazas Def Histo'!$R$8:$V$8</c:f>
              <c:numCache>
                <c:formatCode>0%</c:formatCode>
                <c:ptCount val="5"/>
                <c:pt idx="0">
                  <c:v>0.55384615384615388</c:v>
                </c:pt>
                <c:pt idx="1">
                  <c:v>0.65625</c:v>
                </c:pt>
                <c:pt idx="2">
                  <c:v>0.72972972972972971</c:v>
                </c:pt>
                <c:pt idx="3">
                  <c:v>0.83333333333333337</c:v>
                </c:pt>
                <c:pt idx="4">
                  <c:v>0.87804878048780488</c:v>
                </c:pt>
              </c:numCache>
            </c:numRef>
          </c:val>
          <c:shape val="cylinder"/>
          <c:extLs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217242096"/>
        <c:axId val="217242640"/>
        <c:axId val="0"/>
      </c:bar3DChart>
      <c:catAx>
        <c:axId val="21724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2640"/>
        <c:crosses val="autoZero"/>
        <c:auto val="1"/>
        <c:lblAlgn val="ctr"/>
        <c:lblOffset val="100"/>
        <c:noMultiLvlLbl val="0"/>
      </c:catAx>
      <c:valAx>
        <c:axId val="21724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sz="1600"/>
              <a:t>Visitantes al 31 de dic 2018 por Plaza</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Visitantes!$P$3</c:f>
              <c:strCache>
                <c:ptCount val="1"/>
                <c:pt idx="0">
                  <c:v>Vis/Plaz</c:v>
                </c:pt>
              </c:strCache>
            </c:strRef>
          </c:tx>
          <c:spPr>
            <a:solidFill>
              <a:srgbClr val="7030A0"/>
            </a:solidFill>
            <a:ln>
              <a:noFill/>
            </a:ln>
            <a:effectLst/>
            <a:sp3d/>
          </c:spPr>
          <c:invertIfNegative val="0"/>
          <c:cat>
            <c:strRef>
              <c:f>Visitantes!$M$4:$M$7</c:f>
              <c:strCache>
                <c:ptCount val="4"/>
                <c:pt idx="0">
                  <c:v>CBI</c:v>
                </c:pt>
                <c:pt idx="1">
                  <c:v>CBS</c:v>
                </c:pt>
                <c:pt idx="2">
                  <c:v>CSH</c:v>
                </c:pt>
                <c:pt idx="3">
                  <c:v>UAML</c:v>
                </c:pt>
              </c:strCache>
            </c:strRef>
          </c:cat>
          <c:val>
            <c:numRef>
              <c:f>Visitantes!$P$4:$P$7</c:f>
              <c:numCache>
                <c:formatCode>0%</c:formatCode>
                <c:ptCount val="4"/>
                <c:pt idx="0">
                  <c:v>0</c:v>
                </c:pt>
                <c:pt idx="1">
                  <c:v>0.13636363636363635</c:v>
                </c:pt>
                <c:pt idx="2">
                  <c:v>0.15151515151515152</c:v>
                </c:pt>
                <c:pt idx="3">
                  <c:v>9.7560975609756101E-2</c:v>
                </c:pt>
              </c:numCache>
            </c:numRef>
          </c:val>
          <c:shape val="cylinder"/>
          <c:extLst>
            <c:ext xmlns:c16="http://schemas.microsoft.com/office/drawing/2014/chart" uri="{C3380CC4-5D6E-409C-BE32-E72D297353CC}">
              <c16:uniqueId val="{00000000-E991-4DCF-BB7D-2DE452027589}"/>
            </c:ext>
          </c:extLst>
        </c:ser>
        <c:dLbls>
          <c:showLegendKey val="0"/>
          <c:showVal val="0"/>
          <c:showCatName val="0"/>
          <c:showSerName val="0"/>
          <c:showPercent val="0"/>
          <c:showBubbleSize val="0"/>
        </c:dLbls>
        <c:gapWidth val="219"/>
        <c:shape val="box"/>
        <c:axId val="217257872"/>
        <c:axId val="217250256"/>
        <c:axId val="0"/>
      </c:bar3DChart>
      <c:catAx>
        <c:axId val="21725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217250256"/>
        <c:crosses val="autoZero"/>
        <c:auto val="1"/>
        <c:lblAlgn val="ctr"/>
        <c:lblOffset val="100"/>
        <c:noMultiLvlLbl val="0"/>
      </c:catAx>
      <c:valAx>
        <c:axId val="217250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21725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400"/>
              <a:t>ALUMNOS ACTIVOS DE LICENCIATURA POR PLAZA TIEMPO COMPLETO* (*Promedio anual, no incluye Acuerdo RG)</a:t>
            </a:r>
          </a:p>
        </c:rich>
      </c:tx>
      <c:layout>
        <c:manualLayout>
          <c:xMode val="edge"/>
          <c:yMode val="edge"/>
          <c:x val="0.1005633225451335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5.0310738020454993E-2"/>
          <c:y val="0.15993551987103974"/>
          <c:w val="0.92251189441849679"/>
          <c:h val="0.73188883377766745"/>
        </c:manualLayout>
      </c:layout>
      <c:lineChart>
        <c:grouping val="standard"/>
        <c:varyColors val="0"/>
        <c:ser>
          <c:idx val="0"/>
          <c:order val="0"/>
          <c:tx>
            <c:strRef>
              <c:f>'Activos x plaza TC'!$B$4</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'Activos x plaza TC'!$C$3:$J$3</c:f>
              <c:numCache>
                <c:formatCode>General</c:formatCode>
                <c:ptCount val="8"/>
                <c:pt idx="0">
                  <c:v>2011</c:v>
                </c:pt>
                <c:pt idx="1">
                  <c:v>2012</c:v>
                </c:pt>
                <c:pt idx="2">
                  <c:v>2013</c:v>
                </c:pt>
                <c:pt idx="3">
                  <c:v>2014</c:v>
                </c:pt>
                <c:pt idx="4">
                  <c:v>2015</c:v>
                </c:pt>
                <c:pt idx="5">
                  <c:v>2016</c:v>
                </c:pt>
                <c:pt idx="6">
                  <c:v>2017</c:v>
                </c:pt>
                <c:pt idx="7">
                  <c:v>2018</c:v>
                </c:pt>
              </c:numCache>
            </c:numRef>
          </c:cat>
          <c:val>
            <c:numRef>
              <c:f>'Activos x plaza TC'!$C$4:$J$4</c:f>
              <c:numCache>
                <c:formatCode>0.0</c:formatCode>
                <c:ptCount val="8"/>
                <c:pt idx="0">
                  <c:v>7.375</c:v>
                </c:pt>
                <c:pt idx="1">
                  <c:v>5.0625</c:v>
                </c:pt>
                <c:pt idx="2">
                  <c:v>6.5789473684210522</c:v>
                </c:pt>
                <c:pt idx="3">
                  <c:v>7.2631578947368425</c:v>
                </c:pt>
                <c:pt idx="4">
                  <c:v>9.0526315789473681</c:v>
                </c:pt>
                <c:pt idx="5">
                  <c:v>7.7391304347826084</c:v>
                </c:pt>
                <c:pt idx="6">
                  <c:v>11.608695652173912</c:v>
                </c:pt>
                <c:pt idx="7">
                  <c:v>12.296296296296296</c:v>
                </c:pt>
              </c:numCache>
            </c:numRef>
          </c:val>
          <c:smooth val="0"/>
          <c:extLst>
            <c:ext xmlns:c16="http://schemas.microsoft.com/office/drawing/2014/chart" uri="{C3380CC4-5D6E-409C-BE32-E72D297353CC}">
              <c16:uniqueId val="{00000000-4B10-4CD0-9B0B-113A37836F54}"/>
            </c:ext>
          </c:extLst>
        </c:ser>
        <c:ser>
          <c:idx val="1"/>
          <c:order val="1"/>
          <c:tx>
            <c:strRef>
              <c:f>'Activos x plaza TC'!$B$5</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'Activos x plaza TC'!$C$3:$J$3</c:f>
              <c:numCache>
                <c:formatCode>General</c:formatCode>
                <c:ptCount val="8"/>
                <c:pt idx="0">
                  <c:v>2011</c:v>
                </c:pt>
                <c:pt idx="1">
                  <c:v>2012</c:v>
                </c:pt>
                <c:pt idx="2">
                  <c:v>2013</c:v>
                </c:pt>
                <c:pt idx="3">
                  <c:v>2014</c:v>
                </c:pt>
                <c:pt idx="4">
                  <c:v>2015</c:v>
                </c:pt>
                <c:pt idx="5">
                  <c:v>2016</c:v>
                </c:pt>
                <c:pt idx="6">
                  <c:v>2017</c:v>
                </c:pt>
                <c:pt idx="7">
                  <c:v>2018</c:v>
                </c:pt>
              </c:numCache>
            </c:numRef>
          </c:cat>
          <c:val>
            <c:numRef>
              <c:f>'Activos x plaza TC'!$C$5:$J$5</c:f>
              <c:numCache>
                <c:formatCode>0.0</c:formatCode>
                <c:ptCount val="8"/>
                <c:pt idx="0">
                  <c:v>5.5</c:v>
                </c:pt>
                <c:pt idx="1">
                  <c:v>4.1111111111111107</c:v>
                </c:pt>
                <c:pt idx="2">
                  <c:v>5.3809523809523814</c:v>
                </c:pt>
                <c:pt idx="3">
                  <c:v>7.0952380952380949</c:v>
                </c:pt>
                <c:pt idx="4">
                  <c:v>10.15</c:v>
                </c:pt>
                <c:pt idx="5">
                  <c:v>11.136363636363637</c:v>
                </c:pt>
                <c:pt idx="6">
                  <c:v>13.5</c:v>
                </c:pt>
                <c:pt idx="7">
                  <c:v>15.227272727272727</c:v>
                </c:pt>
              </c:numCache>
            </c:numRef>
          </c:val>
          <c:smooth val="0"/>
          <c:extLst>
            <c:ext xmlns:c16="http://schemas.microsoft.com/office/drawing/2014/chart" uri="{C3380CC4-5D6E-409C-BE32-E72D297353CC}">
              <c16:uniqueId val="{00000001-4B10-4CD0-9B0B-113A37836F54}"/>
            </c:ext>
          </c:extLst>
        </c:ser>
        <c:ser>
          <c:idx val="2"/>
          <c:order val="2"/>
          <c:tx>
            <c:strRef>
              <c:f>'Activos x plaza TC'!$B$6</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'Activos x plaza TC'!$C$3:$J$3</c:f>
              <c:numCache>
                <c:formatCode>General</c:formatCode>
                <c:ptCount val="8"/>
                <c:pt idx="0">
                  <c:v>2011</c:v>
                </c:pt>
                <c:pt idx="1">
                  <c:v>2012</c:v>
                </c:pt>
                <c:pt idx="2">
                  <c:v>2013</c:v>
                </c:pt>
                <c:pt idx="3">
                  <c:v>2014</c:v>
                </c:pt>
                <c:pt idx="4">
                  <c:v>2015</c:v>
                </c:pt>
                <c:pt idx="5">
                  <c:v>2016</c:v>
                </c:pt>
                <c:pt idx="6">
                  <c:v>2017</c:v>
                </c:pt>
                <c:pt idx="7">
                  <c:v>2018</c:v>
                </c:pt>
              </c:numCache>
            </c:numRef>
          </c:cat>
          <c:val>
            <c:numRef>
              <c:f>'Activos x plaza TC'!$C$6:$J$6</c:f>
              <c:numCache>
                <c:formatCode>0.0</c:formatCode>
                <c:ptCount val="8"/>
                <c:pt idx="0">
                  <c:v>7.125</c:v>
                </c:pt>
                <c:pt idx="1">
                  <c:v>5.0625</c:v>
                </c:pt>
                <c:pt idx="2">
                  <c:v>5.52</c:v>
                </c:pt>
                <c:pt idx="3">
                  <c:v>7.04</c:v>
                </c:pt>
                <c:pt idx="4">
                  <c:v>8.44</c:v>
                </c:pt>
                <c:pt idx="5">
                  <c:v>8.5517241379310338</c:v>
                </c:pt>
                <c:pt idx="6">
                  <c:v>9</c:v>
                </c:pt>
                <c:pt idx="7">
                  <c:v>10.666666666666666</c:v>
                </c:pt>
              </c:numCache>
            </c:numRef>
          </c:val>
          <c:smooth val="0"/>
          <c:extLst>
            <c:ext xmlns:c16="http://schemas.microsoft.com/office/drawing/2014/chart" uri="{C3380CC4-5D6E-409C-BE32-E72D297353CC}">
              <c16:uniqueId val="{00000002-4B10-4CD0-9B0B-113A37836F54}"/>
            </c:ext>
          </c:extLst>
        </c:ser>
        <c:ser>
          <c:idx val="3"/>
          <c:order val="3"/>
          <c:tx>
            <c:strRef>
              <c:f>'Activos x plaza TC'!$B$7</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tx1"/>
                </a:solidFill>
              </a:ln>
              <a:effectLst/>
            </c:spPr>
          </c:marker>
          <c:cat>
            <c:numRef>
              <c:f>'Activos x plaza TC'!$C$3:$J$3</c:f>
              <c:numCache>
                <c:formatCode>General</c:formatCode>
                <c:ptCount val="8"/>
                <c:pt idx="0">
                  <c:v>2011</c:v>
                </c:pt>
                <c:pt idx="1">
                  <c:v>2012</c:v>
                </c:pt>
                <c:pt idx="2">
                  <c:v>2013</c:v>
                </c:pt>
                <c:pt idx="3">
                  <c:v>2014</c:v>
                </c:pt>
                <c:pt idx="4">
                  <c:v>2015</c:v>
                </c:pt>
                <c:pt idx="5">
                  <c:v>2016</c:v>
                </c:pt>
                <c:pt idx="6">
                  <c:v>2017</c:v>
                </c:pt>
                <c:pt idx="7">
                  <c:v>2018</c:v>
                </c:pt>
              </c:numCache>
            </c:numRef>
          </c:cat>
          <c:val>
            <c:numRef>
              <c:f>'Activos x plaza TC'!$C$7:$J$7</c:f>
              <c:numCache>
                <c:formatCode>0.0</c:formatCode>
                <c:ptCount val="8"/>
                <c:pt idx="0">
                  <c:v>6.5769230769230766</c:v>
                </c:pt>
                <c:pt idx="1">
                  <c:v>4.72</c:v>
                </c:pt>
                <c:pt idx="2">
                  <c:v>5.7846153846153845</c:v>
                </c:pt>
                <c:pt idx="3">
                  <c:v>7.1230769230769226</c:v>
                </c:pt>
                <c:pt idx="4">
                  <c:v>9.15625</c:v>
                </c:pt>
                <c:pt idx="5">
                  <c:v>9.0675675675675684</c:v>
                </c:pt>
                <c:pt idx="6">
                  <c:v>11.038461538461538</c:v>
                </c:pt>
                <c:pt idx="7">
                  <c:v>12.426829268292684</c:v>
                </c:pt>
              </c:numCache>
            </c:numRef>
          </c:val>
          <c:smooth val="0"/>
          <c:extLst>
            <c:ext xmlns:c16="http://schemas.microsoft.com/office/drawing/2014/chart" uri="{C3380CC4-5D6E-409C-BE32-E72D297353CC}">
              <c16:uniqueId val="{00000003-4B10-4CD0-9B0B-113A37836F54}"/>
            </c:ext>
          </c:extLst>
        </c:ser>
        <c:dLbls>
          <c:showLegendKey val="0"/>
          <c:showVal val="0"/>
          <c:showCatName val="0"/>
          <c:showSerName val="0"/>
          <c:showPercent val="0"/>
          <c:showBubbleSize val="0"/>
        </c:dLbls>
        <c:marker val="1"/>
        <c:smooth val="0"/>
        <c:axId val="217243184"/>
        <c:axId val="217245904"/>
      </c:lineChart>
      <c:catAx>
        <c:axId val="21724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5904"/>
        <c:crosses val="autoZero"/>
        <c:auto val="1"/>
        <c:lblAlgn val="ctr"/>
        <c:lblOffset val="100"/>
        <c:tickMarkSkip val="1"/>
        <c:noMultiLvlLbl val="1"/>
      </c:catAx>
      <c:valAx>
        <c:axId val="217245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7243184"/>
        <c:crosses val="autoZero"/>
        <c:crossBetween val="between"/>
        <c:majorUnit val="2"/>
      </c:valAx>
      <c:spPr>
        <a:noFill/>
        <a:ln>
          <a:noFill/>
        </a:ln>
        <a:effectLst/>
      </c:spPr>
    </c:plotArea>
    <c:legend>
      <c:legendPos val="b"/>
      <c:layout>
        <c:manualLayout>
          <c:xMode val="edge"/>
          <c:yMode val="edge"/>
          <c:x val="9.4830469787080068E-2"/>
          <c:y val="0.19028985057970116"/>
          <c:w val="0.44354272298409481"/>
          <c:h val="9.02321904643809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Aspirantes!$C$23</c:f>
              <c:strCache>
                <c:ptCount val="1"/>
                <c:pt idx="0">
                  <c:v>2011</c:v>
                </c:pt>
              </c:strCache>
            </c:strRef>
          </c:tx>
          <c:spPr>
            <a:solidFill>
              <a:srgbClr val="FFCCFF"/>
            </a:solidFill>
            <a:ln>
              <a:noFill/>
            </a:ln>
            <a:effectLst/>
            <a:sp3d/>
          </c:spPr>
          <c:invertIfNegative val="0"/>
          <c:cat>
            <c:strRef>
              <c:f>Aspirantes!$B$34:$B$37</c:f>
              <c:strCache>
                <c:ptCount val="4"/>
                <c:pt idx="0">
                  <c:v>CBI</c:v>
                </c:pt>
                <c:pt idx="1">
                  <c:v>CBS</c:v>
                </c:pt>
                <c:pt idx="2">
                  <c:v>CSH</c:v>
                </c:pt>
                <c:pt idx="3">
                  <c:v>UAML</c:v>
                </c:pt>
              </c:strCache>
            </c:strRef>
          </c:cat>
          <c:val>
            <c:numRef>
              <c:f>Aspirantes!$C$34:$C$37</c:f>
              <c:numCache>
                <c:formatCode>#,##0</c:formatCode>
                <c:ptCount val="4"/>
                <c:pt idx="0">
                  <c:v>68</c:v>
                </c:pt>
                <c:pt idx="1">
                  <c:v>175</c:v>
                </c:pt>
                <c:pt idx="2">
                  <c:v>169</c:v>
                </c:pt>
                <c:pt idx="3">
                  <c:v>412</c:v>
                </c:pt>
              </c:numCache>
            </c:numRef>
          </c:val>
          <c:shape val="cylinder"/>
          <c:extLst>
            <c:ext xmlns:c16="http://schemas.microsoft.com/office/drawing/2014/chart" uri="{C3380CC4-5D6E-409C-BE32-E72D297353CC}">
              <c16:uniqueId val="{00000000-3F62-4B40-AB94-1424179C5B67}"/>
            </c:ext>
          </c:extLst>
        </c:ser>
        <c:ser>
          <c:idx val="1"/>
          <c:order val="1"/>
          <c:tx>
            <c:strRef>
              <c:f>Aspirantes!$D$23</c:f>
              <c:strCache>
                <c:ptCount val="1"/>
                <c:pt idx="0">
                  <c:v>2012</c:v>
                </c:pt>
              </c:strCache>
            </c:strRef>
          </c:tx>
          <c:spPr>
            <a:solidFill>
              <a:srgbClr val="FF99FF"/>
            </a:solidFill>
            <a:ln>
              <a:noFill/>
            </a:ln>
            <a:effectLst/>
            <a:sp3d/>
          </c:spPr>
          <c:invertIfNegative val="0"/>
          <c:cat>
            <c:strRef>
              <c:f>Aspirantes!$B$34:$B$37</c:f>
              <c:strCache>
                <c:ptCount val="4"/>
                <c:pt idx="0">
                  <c:v>CBI</c:v>
                </c:pt>
                <c:pt idx="1">
                  <c:v>CBS</c:v>
                </c:pt>
                <c:pt idx="2">
                  <c:v>CSH</c:v>
                </c:pt>
                <c:pt idx="3">
                  <c:v>UAML</c:v>
                </c:pt>
              </c:strCache>
            </c:strRef>
          </c:cat>
          <c:val>
            <c:numRef>
              <c:f>Aspirantes!$D$34:$D$37</c:f>
              <c:numCache>
                <c:formatCode>#,##0</c:formatCode>
                <c:ptCount val="4"/>
                <c:pt idx="0">
                  <c:v>35</c:v>
                </c:pt>
                <c:pt idx="1">
                  <c:v>74</c:v>
                </c:pt>
                <c:pt idx="2" formatCode="General">
                  <c:v>72</c:v>
                </c:pt>
                <c:pt idx="3">
                  <c:v>181</c:v>
                </c:pt>
              </c:numCache>
            </c:numRef>
          </c:val>
          <c:shape val="cylinder"/>
          <c:extLst>
            <c:ext xmlns:c16="http://schemas.microsoft.com/office/drawing/2014/chart" uri="{C3380CC4-5D6E-409C-BE32-E72D297353CC}">
              <c16:uniqueId val="{00000001-3F62-4B40-AB94-1424179C5B67}"/>
            </c:ext>
          </c:extLst>
        </c:ser>
        <c:ser>
          <c:idx val="2"/>
          <c:order val="2"/>
          <c:tx>
            <c:strRef>
              <c:f>Aspirantes!$E$23</c:f>
              <c:strCache>
                <c:ptCount val="1"/>
                <c:pt idx="0">
                  <c:v>2013</c:v>
                </c:pt>
              </c:strCache>
            </c:strRef>
          </c:tx>
          <c:spPr>
            <a:solidFill>
              <a:srgbClr val="FF66FF"/>
            </a:solidFill>
            <a:ln>
              <a:noFill/>
            </a:ln>
            <a:effectLst/>
            <a:sp3d/>
          </c:spPr>
          <c:invertIfNegative val="0"/>
          <c:cat>
            <c:strRef>
              <c:f>Aspirantes!$B$34:$B$37</c:f>
              <c:strCache>
                <c:ptCount val="4"/>
                <c:pt idx="0">
                  <c:v>CBI</c:v>
                </c:pt>
                <c:pt idx="1">
                  <c:v>CBS</c:v>
                </c:pt>
                <c:pt idx="2">
                  <c:v>CSH</c:v>
                </c:pt>
                <c:pt idx="3">
                  <c:v>UAML</c:v>
                </c:pt>
              </c:strCache>
            </c:strRef>
          </c:cat>
          <c:val>
            <c:numRef>
              <c:f>Aspirantes!$E$34:$E$37</c:f>
              <c:numCache>
                <c:formatCode>#,##0</c:formatCode>
                <c:ptCount val="4"/>
                <c:pt idx="0">
                  <c:v>61</c:v>
                </c:pt>
                <c:pt idx="1">
                  <c:v>160</c:v>
                </c:pt>
                <c:pt idx="2">
                  <c:v>224</c:v>
                </c:pt>
                <c:pt idx="3">
                  <c:v>445</c:v>
                </c:pt>
              </c:numCache>
            </c:numRef>
          </c:val>
          <c:shape val="cylinder"/>
          <c:extLst>
            <c:ext xmlns:c16="http://schemas.microsoft.com/office/drawing/2014/chart" uri="{C3380CC4-5D6E-409C-BE32-E72D297353CC}">
              <c16:uniqueId val="{00000002-3F62-4B40-AB94-1424179C5B67}"/>
            </c:ext>
          </c:extLst>
        </c:ser>
        <c:ser>
          <c:idx val="3"/>
          <c:order val="3"/>
          <c:tx>
            <c:strRef>
              <c:f>Aspirantes!$F$23</c:f>
              <c:strCache>
                <c:ptCount val="1"/>
                <c:pt idx="0">
                  <c:v>2014</c:v>
                </c:pt>
              </c:strCache>
            </c:strRef>
          </c:tx>
          <c:spPr>
            <a:solidFill>
              <a:srgbClr val="FF00FF"/>
            </a:solidFill>
            <a:ln>
              <a:noFill/>
            </a:ln>
            <a:effectLst/>
            <a:sp3d/>
          </c:spPr>
          <c:invertIfNegative val="0"/>
          <c:cat>
            <c:strRef>
              <c:f>Aspirantes!$B$34:$B$37</c:f>
              <c:strCache>
                <c:ptCount val="4"/>
                <c:pt idx="0">
                  <c:v>CBI</c:v>
                </c:pt>
                <c:pt idx="1">
                  <c:v>CBS</c:v>
                </c:pt>
                <c:pt idx="2">
                  <c:v>CSH</c:v>
                </c:pt>
                <c:pt idx="3">
                  <c:v>UAML</c:v>
                </c:pt>
              </c:strCache>
            </c:strRef>
          </c:cat>
          <c:val>
            <c:numRef>
              <c:f>Aspirantes!$F$34:$F$37</c:f>
              <c:numCache>
                <c:formatCode>#,##0</c:formatCode>
                <c:ptCount val="4"/>
                <c:pt idx="0">
                  <c:v>72</c:v>
                </c:pt>
                <c:pt idx="1">
                  <c:v>98</c:v>
                </c:pt>
                <c:pt idx="2">
                  <c:v>328</c:v>
                </c:pt>
                <c:pt idx="3">
                  <c:v>498</c:v>
                </c:pt>
              </c:numCache>
            </c:numRef>
          </c:val>
          <c:shape val="cylinder"/>
          <c:extLst>
            <c:ext xmlns:c16="http://schemas.microsoft.com/office/drawing/2014/chart" uri="{C3380CC4-5D6E-409C-BE32-E72D297353CC}">
              <c16:uniqueId val="{00000003-3F62-4B40-AB94-1424179C5B67}"/>
            </c:ext>
          </c:extLst>
        </c:ser>
        <c:ser>
          <c:idx val="4"/>
          <c:order val="4"/>
          <c:tx>
            <c:strRef>
              <c:f>Aspirantes!$G$23</c:f>
              <c:strCache>
                <c:ptCount val="1"/>
                <c:pt idx="0">
                  <c:v>2015</c:v>
                </c:pt>
              </c:strCache>
            </c:strRef>
          </c:tx>
          <c:spPr>
            <a:solidFill>
              <a:srgbClr val="CC00FF"/>
            </a:solidFill>
            <a:ln>
              <a:noFill/>
            </a:ln>
            <a:effectLst/>
            <a:sp3d/>
          </c:spPr>
          <c:invertIfNegative val="0"/>
          <c:cat>
            <c:strRef>
              <c:f>Aspirantes!$B$34:$B$37</c:f>
              <c:strCache>
                <c:ptCount val="4"/>
                <c:pt idx="0">
                  <c:v>CBI</c:v>
                </c:pt>
                <c:pt idx="1">
                  <c:v>CBS</c:v>
                </c:pt>
                <c:pt idx="2">
                  <c:v>CSH</c:v>
                </c:pt>
                <c:pt idx="3">
                  <c:v>UAML</c:v>
                </c:pt>
              </c:strCache>
            </c:strRef>
          </c:cat>
          <c:val>
            <c:numRef>
              <c:f>Aspirantes!$G$34:$G$37</c:f>
              <c:numCache>
                <c:formatCode>#,##0</c:formatCode>
                <c:ptCount val="4"/>
                <c:pt idx="0">
                  <c:v>90</c:v>
                </c:pt>
                <c:pt idx="1">
                  <c:v>192</c:v>
                </c:pt>
                <c:pt idx="2">
                  <c:v>442</c:v>
                </c:pt>
                <c:pt idx="3">
                  <c:v>724</c:v>
                </c:pt>
              </c:numCache>
            </c:numRef>
          </c:val>
          <c:shape val="cylinder"/>
          <c:extLst>
            <c:ext xmlns:c16="http://schemas.microsoft.com/office/drawing/2014/chart" uri="{C3380CC4-5D6E-409C-BE32-E72D297353CC}">
              <c16:uniqueId val="{00000004-3F62-4B40-AB94-1424179C5B67}"/>
            </c:ext>
          </c:extLst>
        </c:ser>
        <c:ser>
          <c:idx val="5"/>
          <c:order val="5"/>
          <c:tx>
            <c:strRef>
              <c:f>Aspirantes!$H$23</c:f>
              <c:strCache>
                <c:ptCount val="1"/>
                <c:pt idx="0">
                  <c:v>2016</c:v>
                </c:pt>
              </c:strCache>
            </c:strRef>
          </c:tx>
          <c:spPr>
            <a:solidFill>
              <a:srgbClr val="9900CC"/>
            </a:solidFill>
            <a:ln>
              <a:noFill/>
            </a:ln>
            <a:effectLst/>
            <a:sp3d/>
          </c:spPr>
          <c:invertIfNegative val="0"/>
          <c:cat>
            <c:strRef>
              <c:f>Aspirantes!$B$34:$B$37</c:f>
              <c:strCache>
                <c:ptCount val="4"/>
                <c:pt idx="0">
                  <c:v>CBI</c:v>
                </c:pt>
                <c:pt idx="1">
                  <c:v>CBS</c:v>
                </c:pt>
                <c:pt idx="2">
                  <c:v>CSH</c:v>
                </c:pt>
                <c:pt idx="3">
                  <c:v>UAML</c:v>
                </c:pt>
              </c:strCache>
            </c:strRef>
          </c:cat>
          <c:val>
            <c:numRef>
              <c:f>Aspirantes!$H$34:$H$37</c:f>
              <c:numCache>
                <c:formatCode>#,##0</c:formatCode>
                <c:ptCount val="4"/>
                <c:pt idx="0">
                  <c:v>91</c:v>
                </c:pt>
                <c:pt idx="1">
                  <c:v>240</c:v>
                </c:pt>
                <c:pt idx="2">
                  <c:v>506</c:v>
                </c:pt>
                <c:pt idx="3">
                  <c:v>837</c:v>
                </c:pt>
              </c:numCache>
            </c:numRef>
          </c:val>
          <c:shape val="cylinder"/>
          <c:extLst>
            <c:ext xmlns:c16="http://schemas.microsoft.com/office/drawing/2014/chart" uri="{C3380CC4-5D6E-409C-BE32-E72D297353CC}">
              <c16:uniqueId val="{00000005-3F62-4B40-AB94-1424179C5B67}"/>
            </c:ext>
          </c:extLst>
        </c:ser>
        <c:ser>
          <c:idx val="6"/>
          <c:order val="6"/>
          <c:tx>
            <c:strRef>
              <c:f>Aspirantes!$I$23</c:f>
              <c:strCache>
                <c:ptCount val="1"/>
                <c:pt idx="0">
                  <c:v>2017</c:v>
                </c:pt>
              </c:strCache>
            </c:strRef>
          </c:tx>
          <c:spPr>
            <a:solidFill>
              <a:srgbClr val="660066"/>
            </a:solidFill>
            <a:ln>
              <a:noFill/>
            </a:ln>
            <a:effectLst/>
            <a:sp3d/>
          </c:spPr>
          <c:invertIfNegative val="0"/>
          <c:cat>
            <c:strRef>
              <c:f>Aspirantes!$B$34:$B$37</c:f>
              <c:strCache>
                <c:ptCount val="4"/>
                <c:pt idx="0">
                  <c:v>CBI</c:v>
                </c:pt>
                <c:pt idx="1">
                  <c:v>CBS</c:v>
                </c:pt>
                <c:pt idx="2">
                  <c:v>CSH</c:v>
                </c:pt>
                <c:pt idx="3">
                  <c:v>UAML</c:v>
                </c:pt>
              </c:strCache>
            </c:strRef>
          </c:cat>
          <c:val>
            <c:numRef>
              <c:f>Aspirantes!$I$34:$I$37</c:f>
              <c:numCache>
                <c:formatCode>#,##0</c:formatCode>
                <c:ptCount val="4"/>
                <c:pt idx="0">
                  <c:v>400</c:v>
                </c:pt>
                <c:pt idx="1">
                  <c:v>514</c:v>
                </c:pt>
                <c:pt idx="2">
                  <c:v>436</c:v>
                </c:pt>
                <c:pt idx="3">
                  <c:v>1350</c:v>
                </c:pt>
              </c:numCache>
            </c:numRef>
          </c:val>
          <c:shape val="cylinder"/>
          <c:extLst>
            <c:ext xmlns:c16="http://schemas.microsoft.com/office/drawing/2014/chart" uri="{C3380CC4-5D6E-409C-BE32-E72D297353CC}">
              <c16:uniqueId val="{00000000-7C66-4561-B36F-A301D86CAADF}"/>
            </c:ext>
          </c:extLst>
        </c:ser>
        <c:ser>
          <c:idx val="7"/>
          <c:order val="7"/>
          <c:tx>
            <c:strRef>
              <c:f>Aspirantes!$J$23</c:f>
              <c:strCache>
                <c:ptCount val="1"/>
                <c:pt idx="0">
                  <c:v>2018</c:v>
                </c:pt>
              </c:strCache>
            </c:strRef>
          </c:tx>
          <c:spPr>
            <a:solidFill>
              <a:sysClr val="window" lastClr="FFFFFF">
                <a:lumMod val="50000"/>
              </a:sysClr>
            </a:solidFill>
            <a:ln>
              <a:noFill/>
            </a:ln>
            <a:effectLst/>
            <a:sp3d/>
          </c:spPr>
          <c:invertIfNegative val="0"/>
          <c:cat>
            <c:strRef>
              <c:f>Aspirantes!$B$34:$B$37</c:f>
              <c:strCache>
                <c:ptCount val="4"/>
                <c:pt idx="0">
                  <c:v>CBI</c:v>
                </c:pt>
                <c:pt idx="1">
                  <c:v>CBS</c:v>
                </c:pt>
                <c:pt idx="2">
                  <c:v>CSH</c:v>
                </c:pt>
                <c:pt idx="3">
                  <c:v>UAML</c:v>
                </c:pt>
              </c:strCache>
            </c:strRef>
          </c:cat>
          <c:val>
            <c:numRef>
              <c:f>Aspirantes!$J$34:$J$37</c:f>
              <c:numCache>
                <c:formatCode>#,##0</c:formatCode>
                <c:ptCount val="4"/>
                <c:pt idx="0">
                  <c:v>495</c:v>
                </c:pt>
                <c:pt idx="1">
                  <c:v>934</c:v>
                </c:pt>
                <c:pt idx="2">
                  <c:v>566</c:v>
                </c:pt>
                <c:pt idx="3">
                  <c:v>1995</c:v>
                </c:pt>
              </c:numCache>
            </c:numRef>
          </c:val>
          <c:shape val="cylinder"/>
          <c:extLst>
            <c:ext xmlns:c16="http://schemas.microsoft.com/office/drawing/2014/chart" uri="{C3380CC4-5D6E-409C-BE32-E72D297353CC}">
              <c16:uniqueId val="{00000000-3044-452D-A32A-2870DEE4FABC}"/>
            </c:ext>
          </c:extLst>
        </c:ser>
        <c:dLbls>
          <c:showLegendKey val="0"/>
          <c:showVal val="0"/>
          <c:showCatName val="0"/>
          <c:showSerName val="0"/>
          <c:showPercent val="0"/>
          <c:showBubbleSize val="0"/>
        </c:dLbls>
        <c:gapWidth val="219"/>
        <c:shape val="box"/>
        <c:axId val="196890480"/>
        <c:axId val="196882864"/>
        <c:axId val="0"/>
      </c:bar3DChart>
      <c:catAx>
        <c:axId val="19689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2864"/>
        <c:crosses val="autoZero"/>
        <c:auto val="1"/>
        <c:lblAlgn val="ctr"/>
        <c:lblOffset val="100"/>
        <c:noMultiLvlLbl val="0"/>
      </c:catAx>
      <c:valAx>
        <c:axId val="196882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9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s-MX" sz="1600"/>
              <a:t>Horas Frente a Grupo por Plaza (Promedio Trimestral)</a:t>
            </a:r>
          </a:p>
        </c:rich>
      </c:tx>
      <c:layout>
        <c:manualLayout>
          <c:xMode val="edge"/>
          <c:yMode val="edge"/>
          <c:x val="0.12229984764818211"/>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413530747306893"/>
          <c:h val="0.71395140542704816"/>
        </c:manualLayout>
      </c:layout>
      <c:bar3DChart>
        <c:barDir val="col"/>
        <c:grouping val="clustered"/>
        <c:varyColors val="0"/>
        <c:ser>
          <c:idx val="0"/>
          <c:order val="0"/>
          <c:tx>
            <c:strRef>
              <c:f>'Carga por Plaza'!$B$10</c:f>
              <c:strCache>
                <c:ptCount val="1"/>
                <c:pt idx="0">
                  <c:v>2015</c:v>
                </c:pt>
              </c:strCache>
            </c:strRef>
          </c:tx>
          <c:spPr>
            <a:solidFill>
              <a:srgbClr val="E27ADD"/>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Plaza'!$E$10,'Carga por Plaza'!$H$10,'Carga por Plaza'!$K$10,'Carga por Plaza'!$N$10)</c:f>
              <c:numCache>
                <c:formatCode>0.00</c:formatCode>
                <c:ptCount val="4"/>
                <c:pt idx="0">
                  <c:v>8.8754385964912288</c:v>
                </c:pt>
                <c:pt idx="1">
                  <c:v>8.2633333333333319</c:v>
                </c:pt>
                <c:pt idx="2">
                  <c:v>6.6653333333333338</c:v>
                </c:pt>
                <c:pt idx="3">
                  <c:v>7.8208333333333329</c:v>
                </c:pt>
              </c:numCache>
            </c:numRef>
          </c:val>
          <c:shape val="cylinder"/>
          <c:extLst>
            <c:ext xmlns:c16="http://schemas.microsoft.com/office/drawing/2014/chart" uri="{C3380CC4-5D6E-409C-BE32-E72D297353CC}">
              <c16:uniqueId val="{00000000-310D-4182-A7A7-F25DE20CDE69}"/>
            </c:ext>
          </c:extLst>
        </c:ser>
        <c:ser>
          <c:idx val="3"/>
          <c:order val="1"/>
          <c:tx>
            <c:strRef>
              <c:f>'Carga por Plaza'!$B$18</c:f>
              <c:strCache>
                <c:ptCount val="1"/>
                <c:pt idx="0">
                  <c:v>2016</c:v>
                </c:pt>
              </c:strCache>
            </c:strRef>
          </c:tx>
          <c:spPr>
            <a:solidFill>
              <a:srgbClr val="AD25A8"/>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Plaza'!$E$18,'Carga por Plaza'!$H$18,'Carga por Plaza'!$K$18,'Carga por Plaza'!$N$18)</c:f>
              <c:numCache>
                <c:formatCode>0.00</c:formatCode>
                <c:ptCount val="4"/>
                <c:pt idx="0">
                  <c:v>9.9538095238095217</c:v>
                </c:pt>
                <c:pt idx="1">
                  <c:v>10.68656451612903</c:v>
                </c:pt>
                <c:pt idx="2">
                  <c:v>6.8711063829787236</c:v>
                </c:pt>
                <c:pt idx="3">
                  <c:v>8.8380867579908671</c:v>
                </c:pt>
              </c:numCache>
            </c:numRef>
          </c:val>
          <c:shape val="cylinder"/>
          <c:extLst>
            <c:ext xmlns:c16="http://schemas.microsoft.com/office/drawing/2014/chart" uri="{C3380CC4-5D6E-409C-BE32-E72D297353CC}">
              <c16:uniqueId val="{00000001-310D-4182-A7A7-F25DE20CDE69}"/>
            </c:ext>
          </c:extLst>
        </c:ser>
        <c:ser>
          <c:idx val="1"/>
          <c:order val="2"/>
          <c:tx>
            <c:strRef>
              <c:f>'Carga por Plaza'!$B$26</c:f>
              <c:strCache>
                <c:ptCount val="1"/>
                <c:pt idx="0">
                  <c:v>2017</c:v>
                </c:pt>
              </c:strCache>
            </c:strRef>
          </c:tx>
          <c:spPr>
            <a:solidFill>
              <a:srgbClr val="9900CC"/>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Plaza'!$E$26,'Carga por Plaza'!$H$26,'Carga por Plaza'!$K$26,'Carga por Plaza'!$N$26)</c:f>
              <c:numCache>
                <c:formatCode>0.00</c:formatCode>
                <c:ptCount val="4"/>
                <c:pt idx="0">
                  <c:v>9.9016231884057966</c:v>
                </c:pt>
                <c:pt idx="1">
                  <c:v>12.517575757575758</c:v>
                </c:pt>
                <c:pt idx="2">
                  <c:v>7.3330606060606067</c:v>
                </c:pt>
                <c:pt idx="3">
                  <c:v>9.5527564102564106</c:v>
                </c:pt>
              </c:numCache>
            </c:numRef>
          </c:val>
          <c:shape val="cylinder"/>
          <c:extLst>
            <c:ext xmlns:c16="http://schemas.microsoft.com/office/drawing/2014/chart" uri="{C3380CC4-5D6E-409C-BE32-E72D297353CC}">
              <c16:uniqueId val="{00000000-07B3-4C4D-BDC4-1477F9FE86D9}"/>
            </c:ext>
          </c:extLst>
        </c:ser>
        <c:ser>
          <c:idx val="4"/>
          <c:order val="3"/>
          <c:tx>
            <c:strRef>
              <c:f>'Carga por Plaza'!$B$34</c:f>
              <c:strCache>
                <c:ptCount val="1"/>
                <c:pt idx="0">
                  <c:v>2018</c:v>
                </c:pt>
              </c:strCache>
            </c:strRef>
          </c:tx>
          <c:spPr>
            <a:solidFill>
              <a:srgbClr val="660066"/>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Plaza'!$E$34,'Carga por Plaza'!$H$34,'Carga por Plaza'!$K$34,'Carga por Plaza'!$N$34)</c:f>
              <c:numCache>
                <c:formatCode>0.00</c:formatCode>
                <c:ptCount val="4"/>
                <c:pt idx="0">
                  <c:v>8.4969135802469129</c:v>
                </c:pt>
                <c:pt idx="1">
                  <c:v>11.597727272727273</c:v>
                </c:pt>
                <c:pt idx="2">
                  <c:v>8.0595959595959599</c:v>
                </c:pt>
                <c:pt idx="3">
                  <c:v>9.1528455284552841</c:v>
                </c:pt>
              </c:numCache>
            </c:numRef>
          </c:val>
          <c:shape val="cylinder"/>
          <c:extLst>
            <c:ext xmlns:c16="http://schemas.microsoft.com/office/drawing/2014/chart" uri="{C3380CC4-5D6E-409C-BE32-E72D297353CC}">
              <c16:uniqueId val="{00000001-EF9B-4C76-9A36-73EF65F5466B}"/>
            </c:ext>
          </c:extLst>
        </c:ser>
        <c:dLbls>
          <c:showLegendKey val="0"/>
          <c:showVal val="0"/>
          <c:showCatName val="0"/>
          <c:showSerName val="0"/>
          <c:showPercent val="0"/>
          <c:showBubbleSize val="0"/>
        </c:dLbls>
        <c:gapWidth val="150"/>
        <c:shape val="box"/>
        <c:axId val="217252976"/>
        <c:axId val="217256240"/>
        <c:axId val="0"/>
      </c:bar3DChart>
      <c:catAx>
        <c:axId val="217252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17256240"/>
        <c:crosses val="autoZero"/>
        <c:auto val="1"/>
        <c:lblAlgn val="ctr"/>
        <c:lblOffset val="100"/>
        <c:noMultiLvlLbl val="0"/>
      </c:catAx>
      <c:valAx>
        <c:axId val="217256240"/>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17252976"/>
        <c:crosses val="autoZero"/>
        <c:crossBetween val="between"/>
        <c:majorUnit val="2"/>
      </c:valAx>
      <c:spPr>
        <a:noFill/>
        <a:ln>
          <a:noFill/>
        </a:ln>
        <a:effectLst/>
      </c:spPr>
    </c:plotArea>
    <c:legend>
      <c:legendPos val="t"/>
      <c:layout>
        <c:manualLayout>
          <c:xMode val="edge"/>
          <c:yMode val="edge"/>
          <c:x val="0.61729527260407646"/>
          <c:y val="8.5787037037037051E-2"/>
          <c:w val="0.38270468646736855"/>
          <c:h val="0.1024769791100056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es-MX" sz="1600"/>
              <a:t>Núm de Calificaciones por Plaza (Promedio Trimestral)</a:t>
            </a:r>
          </a:p>
        </c:rich>
      </c:tx>
      <c:layout>
        <c:manualLayout>
          <c:xMode val="edge"/>
          <c:yMode val="edge"/>
          <c:x val="0.12130486111111111"/>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3735375102652041"/>
          <c:h val="0.71395140542704816"/>
        </c:manualLayout>
      </c:layout>
      <c:bar3DChart>
        <c:barDir val="col"/>
        <c:grouping val="clustered"/>
        <c:varyColors val="0"/>
        <c:ser>
          <c:idx val="0"/>
          <c:order val="0"/>
          <c:tx>
            <c:strRef>
              <c:f>'Carga por Plaza'!$P$10</c:f>
              <c:strCache>
                <c:ptCount val="1"/>
                <c:pt idx="0">
                  <c:v>2015</c:v>
                </c:pt>
              </c:strCache>
            </c:strRef>
          </c:tx>
          <c:spPr>
            <a:solidFill>
              <a:srgbClr val="E27ADD"/>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Plaza'!$S$10,'Carga por Plaza'!$V$10,'Carga por Plaza'!$Y$10,'Carga por Plaza'!$AB$10)</c:f>
              <c:numCache>
                <c:formatCode>0.00</c:formatCode>
                <c:ptCount val="4"/>
                <c:pt idx="0">
                  <c:v>28.701754385964911</c:v>
                </c:pt>
                <c:pt idx="1">
                  <c:v>33.4</c:v>
                </c:pt>
                <c:pt idx="2">
                  <c:v>23.8</c:v>
                </c:pt>
                <c:pt idx="3">
                  <c:v>28.255208333333332</c:v>
                </c:pt>
              </c:numCache>
            </c:numRef>
          </c:val>
          <c:shape val="cylinder"/>
          <c:extLst>
            <c:ext xmlns:c16="http://schemas.microsoft.com/office/drawing/2014/chart" uri="{C3380CC4-5D6E-409C-BE32-E72D297353CC}">
              <c16:uniqueId val="{00000000-B296-41C2-953C-40BF1E392638}"/>
            </c:ext>
          </c:extLst>
        </c:ser>
        <c:ser>
          <c:idx val="3"/>
          <c:order val="1"/>
          <c:tx>
            <c:strRef>
              <c:f>'Carga por Plaza'!$B$18</c:f>
              <c:strCache>
                <c:ptCount val="1"/>
                <c:pt idx="0">
                  <c:v>2016</c:v>
                </c:pt>
              </c:strCache>
            </c:strRef>
          </c:tx>
          <c:spPr>
            <a:solidFill>
              <a:srgbClr val="AD25A8"/>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Plaza'!$S$18,'Carga por Plaza'!$V$18,'Carga por Plaza'!$Y$18,'Carga por Plaza'!$AB$18)</c:f>
              <c:numCache>
                <c:formatCode>0.00</c:formatCode>
                <c:ptCount val="4"/>
                <c:pt idx="0">
                  <c:v>36.539682539682538</c:v>
                </c:pt>
                <c:pt idx="1">
                  <c:v>44.806451612903224</c:v>
                </c:pt>
                <c:pt idx="2">
                  <c:v>24.914893617021278</c:v>
                </c:pt>
                <c:pt idx="3">
                  <c:v>33.890410958904113</c:v>
                </c:pt>
              </c:numCache>
            </c:numRef>
          </c:val>
          <c:shape val="cylinder"/>
          <c:extLst>
            <c:ext xmlns:c16="http://schemas.microsoft.com/office/drawing/2014/chart" uri="{C3380CC4-5D6E-409C-BE32-E72D297353CC}">
              <c16:uniqueId val="{00000001-B296-41C2-953C-40BF1E392638}"/>
            </c:ext>
          </c:extLst>
        </c:ser>
        <c:ser>
          <c:idx val="1"/>
          <c:order val="2"/>
          <c:tx>
            <c:strRef>
              <c:f>'Carga por Plaza'!$B$26</c:f>
              <c:strCache>
                <c:ptCount val="1"/>
                <c:pt idx="0">
                  <c:v>2017</c:v>
                </c:pt>
              </c:strCache>
            </c:strRef>
          </c:tx>
          <c:spPr>
            <a:solidFill>
              <a:srgbClr val="9900CC"/>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Plaza'!$S$26,'Carga por Plaza'!$V$26,'Carga por Plaza'!$Y$26,'Carga por Plaza'!$AB$26)</c:f>
              <c:numCache>
                <c:formatCode>0.00</c:formatCode>
                <c:ptCount val="4"/>
                <c:pt idx="0">
                  <c:v>39.507246376811594</c:v>
                </c:pt>
                <c:pt idx="1">
                  <c:v>50.31818181818182</c:v>
                </c:pt>
                <c:pt idx="2">
                  <c:v>27</c:v>
                </c:pt>
                <c:pt idx="3">
                  <c:v>37.264957264957268</c:v>
                </c:pt>
              </c:numCache>
            </c:numRef>
          </c:val>
          <c:shape val="cylinder"/>
          <c:extLst>
            <c:ext xmlns:c16="http://schemas.microsoft.com/office/drawing/2014/chart" uri="{C3380CC4-5D6E-409C-BE32-E72D297353CC}">
              <c16:uniqueId val="{00000000-50D3-422E-BB53-61764080C2DF}"/>
            </c:ext>
          </c:extLst>
        </c:ser>
        <c:ser>
          <c:idx val="2"/>
          <c:order val="3"/>
          <c:tx>
            <c:strRef>
              <c:f>'Carga por Plaza'!$B$34</c:f>
              <c:strCache>
                <c:ptCount val="1"/>
                <c:pt idx="0">
                  <c:v>2018</c:v>
                </c:pt>
              </c:strCache>
            </c:strRef>
          </c:tx>
          <c:spPr>
            <a:solidFill>
              <a:srgbClr val="660066"/>
            </a:solidFill>
            <a:ln>
              <a:noFill/>
            </a:ln>
            <a:effectLst/>
            <a:sp3d/>
          </c:spPr>
          <c:invertIfNegative val="0"/>
          <c:cat>
            <c:strRef>
              <c:f>('Carga por Plaza'!$C$5,'Carga por Plaza'!$F$5,'Carga por Plaza'!$I$5,'Carga por Plaza'!$L$5)</c:f>
              <c:strCache>
                <c:ptCount val="4"/>
                <c:pt idx="0">
                  <c:v>CBI</c:v>
                </c:pt>
                <c:pt idx="1">
                  <c:v>CBS</c:v>
                </c:pt>
                <c:pt idx="2">
                  <c:v>CSH</c:v>
                </c:pt>
                <c:pt idx="3">
                  <c:v>UAM-L</c:v>
                </c:pt>
              </c:strCache>
            </c:strRef>
          </c:cat>
          <c:val>
            <c:numRef>
              <c:f>('Carga por Plaza'!$S$34,'Carga por Plaza'!$V$34,'Carga por Plaza'!$Y$34,'Carga por Plaza'!$AB$34)</c:f>
              <c:numCache>
                <c:formatCode>0.00</c:formatCode>
                <c:ptCount val="4"/>
                <c:pt idx="0">
                  <c:v>35.23456790123457</c:v>
                </c:pt>
                <c:pt idx="1">
                  <c:v>62.030303030303031</c:v>
                </c:pt>
                <c:pt idx="2">
                  <c:v>31.949494949494948</c:v>
                </c:pt>
                <c:pt idx="3">
                  <c:v>41.101626016260163</c:v>
                </c:pt>
              </c:numCache>
            </c:numRef>
          </c:val>
          <c:shape val="cylinder"/>
          <c:extLst>
            <c:ext xmlns:c16="http://schemas.microsoft.com/office/drawing/2014/chart" uri="{C3380CC4-5D6E-409C-BE32-E72D297353CC}">
              <c16:uniqueId val="{00000000-FF67-4005-BBE5-A0D65CB1ADBF}"/>
            </c:ext>
          </c:extLst>
        </c:ser>
        <c:dLbls>
          <c:showLegendKey val="0"/>
          <c:showVal val="0"/>
          <c:showCatName val="0"/>
          <c:showSerName val="0"/>
          <c:showPercent val="0"/>
          <c:showBubbleSize val="0"/>
        </c:dLbls>
        <c:gapWidth val="150"/>
        <c:shape val="box"/>
        <c:axId val="217256784"/>
        <c:axId val="220604624"/>
        <c:axId val="0"/>
      </c:bar3DChart>
      <c:catAx>
        <c:axId val="2172567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20604624"/>
        <c:crosses val="autoZero"/>
        <c:auto val="1"/>
        <c:lblAlgn val="ctr"/>
        <c:lblOffset val="100"/>
        <c:noMultiLvlLbl val="0"/>
      </c:catAx>
      <c:valAx>
        <c:axId val="2206046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217256784"/>
        <c:crosses val="autoZero"/>
        <c:crossBetween val="between"/>
      </c:valAx>
      <c:spPr>
        <a:noFill/>
        <a:ln>
          <a:noFill/>
        </a:ln>
        <a:effectLst/>
      </c:spPr>
    </c:plotArea>
    <c:legend>
      <c:legendPos val="t"/>
      <c:layout>
        <c:manualLayout>
          <c:xMode val="edge"/>
          <c:yMode val="edge"/>
          <c:x val="0.62454531250000012"/>
          <c:y val="8.5787037037037051E-2"/>
          <c:w val="0.37545464720044008"/>
          <c:h val="0.1024769791100056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'!$V$7</c:f>
              <c:strCache>
                <c:ptCount val="1"/>
                <c:pt idx="0">
                  <c:v>PRODEP</c:v>
                </c:pt>
              </c:strCache>
            </c:strRef>
          </c:tx>
          <c:spPr>
            <a:solidFill>
              <a:srgbClr val="AD25A8"/>
            </a:solidFill>
            <a:ln>
              <a:noFill/>
            </a:ln>
            <a:effectLst/>
            <a:sp3d/>
          </c:spPr>
          <c:invertIfNegative val="0"/>
          <c:cat>
            <c:strRef>
              <c:f>'PROMEP-SNI '!$N$8:$N$11</c:f>
              <c:strCache>
                <c:ptCount val="4"/>
                <c:pt idx="0">
                  <c:v>CBI</c:v>
                </c:pt>
                <c:pt idx="1">
                  <c:v>CBS</c:v>
                </c:pt>
                <c:pt idx="2">
                  <c:v>CSH</c:v>
                </c:pt>
                <c:pt idx="3">
                  <c:v>UAM-L</c:v>
                </c:pt>
              </c:strCache>
            </c:strRef>
          </c:cat>
          <c:val>
            <c:numRef>
              <c:f>'PROMEP-SNI '!$V$8:$V$11</c:f>
              <c:numCache>
                <c:formatCode>0%</c:formatCode>
                <c:ptCount val="4"/>
                <c:pt idx="0">
                  <c:v>0.36363636363636365</c:v>
                </c:pt>
                <c:pt idx="1">
                  <c:v>0.57894736842105265</c:v>
                </c:pt>
                <c:pt idx="2">
                  <c:v>0.45161290322580644</c:v>
                </c:pt>
                <c:pt idx="3">
                  <c:v>0.45833333333333331</c:v>
                </c:pt>
              </c:numCache>
            </c:numRef>
          </c:val>
          <c:shape val="cylinder"/>
          <c:extLst>
            <c:ext xmlns:c16="http://schemas.microsoft.com/office/drawing/2014/chart" uri="{C3380CC4-5D6E-409C-BE32-E72D297353CC}">
              <c16:uniqueId val="{00000000-7F84-438C-AE10-453E20A812C2}"/>
            </c:ext>
          </c:extLst>
        </c:ser>
        <c:ser>
          <c:idx val="1"/>
          <c:order val="1"/>
          <c:tx>
            <c:strRef>
              <c:f>'PROMEP-SNI '!$W$7</c:f>
              <c:strCache>
                <c:ptCount val="1"/>
                <c:pt idx="0">
                  <c:v>SNI/SNC</c:v>
                </c:pt>
              </c:strCache>
            </c:strRef>
          </c:tx>
          <c:spPr>
            <a:solidFill>
              <a:schemeClr val="accent6">
                <a:lumMod val="75000"/>
              </a:schemeClr>
            </a:solidFill>
            <a:ln>
              <a:noFill/>
            </a:ln>
            <a:effectLst/>
            <a:sp3d/>
          </c:spPr>
          <c:invertIfNegative val="0"/>
          <c:cat>
            <c:strRef>
              <c:f>'PROMEP-SNI '!$N$8:$N$11</c:f>
              <c:strCache>
                <c:ptCount val="4"/>
                <c:pt idx="0">
                  <c:v>CBI</c:v>
                </c:pt>
                <c:pt idx="1">
                  <c:v>CBS</c:v>
                </c:pt>
                <c:pt idx="2">
                  <c:v>CSH</c:v>
                </c:pt>
                <c:pt idx="3">
                  <c:v>UAM-L</c:v>
                </c:pt>
              </c:strCache>
            </c:strRef>
          </c:cat>
          <c:val>
            <c:numRef>
              <c:f>'PROMEP-SNI '!$W$8:$W$11</c:f>
              <c:numCache>
                <c:formatCode>0%</c:formatCode>
                <c:ptCount val="4"/>
                <c:pt idx="0">
                  <c:v>0.45454545454545453</c:v>
                </c:pt>
                <c:pt idx="1">
                  <c:v>0.73684210526315785</c:v>
                </c:pt>
                <c:pt idx="2">
                  <c:v>0.5161290322580645</c:v>
                </c:pt>
                <c:pt idx="3">
                  <c:v>0.55555555555555558</c:v>
                </c:pt>
              </c:numCache>
            </c:numRef>
          </c:val>
          <c:shape val="cylinder"/>
          <c:extLst>
            <c:ext xmlns:c16="http://schemas.microsoft.com/office/drawing/2014/chart" uri="{C3380CC4-5D6E-409C-BE32-E72D297353CC}">
              <c16:uniqueId val="{00000001-7F84-438C-AE10-453E20A812C2}"/>
            </c:ext>
          </c:extLst>
        </c:ser>
        <c:dLbls>
          <c:showLegendKey val="0"/>
          <c:showVal val="0"/>
          <c:showCatName val="0"/>
          <c:showSerName val="0"/>
          <c:showPercent val="0"/>
          <c:showBubbleSize val="0"/>
        </c:dLbls>
        <c:gapWidth val="219"/>
        <c:shape val="box"/>
        <c:axId val="220618224"/>
        <c:axId val="220626928"/>
        <c:axId val="0"/>
      </c:bar3DChart>
      <c:catAx>
        <c:axId val="22061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0626928"/>
        <c:crosses val="autoZero"/>
        <c:auto val="1"/>
        <c:lblAlgn val="ctr"/>
        <c:lblOffset val="100"/>
        <c:noMultiLvlLbl val="0"/>
      </c:catAx>
      <c:valAx>
        <c:axId val="220626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0618224"/>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'!$V$7</c:f>
              <c:strCache>
                <c:ptCount val="1"/>
                <c:pt idx="0">
                  <c:v>PRODEP</c:v>
                </c:pt>
              </c:strCache>
            </c:strRef>
          </c:tx>
          <c:spPr>
            <a:solidFill>
              <a:srgbClr val="AD25A8"/>
            </a:solidFill>
            <a:ln>
              <a:noFill/>
            </a:ln>
            <a:effectLst/>
            <a:sp3d/>
          </c:spPr>
          <c:invertIfNegative val="0"/>
          <c:cat>
            <c:strRef>
              <c:f>'PROMEP-SNI '!$N$8:$N$11</c:f>
              <c:strCache>
                <c:ptCount val="4"/>
                <c:pt idx="0">
                  <c:v>CBI</c:v>
                </c:pt>
                <c:pt idx="1">
                  <c:v>CBS</c:v>
                </c:pt>
                <c:pt idx="2">
                  <c:v>CSH</c:v>
                </c:pt>
                <c:pt idx="3">
                  <c:v>UAM-L</c:v>
                </c:pt>
              </c:strCache>
            </c:strRef>
          </c:cat>
          <c:val>
            <c:numRef>
              <c:f>'PROMEP-SNI '!$V$8:$V$11</c:f>
              <c:numCache>
                <c:formatCode>0%</c:formatCode>
                <c:ptCount val="4"/>
                <c:pt idx="0">
                  <c:v>0.36363636363636365</c:v>
                </c:pt>
                <c:pt idx="1">
                  <c:v>0.57894736842105265</c:v>
                </c:pt>
                <c:pt idx="2">
                  <c:v>0.45161290322580644</c:v>
                </c:pt>
                <c:pt idx="3">
                  <c:v>0.45833333333333331</c:v>
                </c:pt>
              </c:numCache>
            </c:numRef>
          </c:val>
          <c:shape val="cylinder"/>
          <c:extLs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220624208"/>
        <c:axId val="220616592"/>
        <c:axId val="0"/>
      </c:bar3DChart>
      <c:catAx>
        <c:axId val="22062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0616592"/>
        <c:crosses val="autoZero"/>
        <c:auto val="1"/>
        <c:lblAlgn val="ctr"/>
        <c:lblOffset val="100"/>
        <c:noMultiLvlLbl val="0"/>
      </c:catAx>
      <c:valAx>
        <c:axId val="220616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0624208"/>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sz="1200" b="1"/>
              <a:t>PROYECTOS</a:t>
            </a:r>
            <a:r>
              <a:rPr lang="es-MX" sz="1200" b="1" baseline="0"/>
              <a:t> DE INVESTIGACIÓN UAM-L</a:t>
            </a:r>
            <a:endParaRPr lang="es-MX" sz="1200" b="1"/>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'Proys Inv '!$R$5</c:f>
              <c:strCache>
                <c:ptCount val="1"/>
                <c:pt idx="0">
                  <c:v>DCBI</c:v>
                </c:pt>
              </c:strCache>
            </c:strRef>
          </c:tx>
          <c:spPr>
            <a:solidFill>
              <a:schemeClr val="accent1"/>
            </a:solidFill>
            <a:ln>
              <a:noFill/>
            </a:ln>
            <a:effectLst/>
            <a:sp3d/>
          </c:spPr>
          <c:invertIfNegative val="0"/>
          <c:cat>
            <c:numRef>
              <c:f>'Proys Inv '!$S$4:$Y$4</c:f>
              <c:numCache>
                <c:formatCode>General</c:formatCode>
                <c:ptCount val="7"/>
                <c:pt idx="0">
                  <c:v>2012</c:v>
                </c:pt>
                <c:pt idx="1">
                  <c:v>2013</c:v>
                </c:pt>
                <c:pt idx="2">
                  <c:v>2014</c:v>
                </c:pt>
                <c:pt idx="3">
                  <c:v>2015</c:v>
                </c:pt>
                <c:pt idx="4">
                  <c:v>2016</c:v>
                </c:pt>
                <c:pt idx="5">
                  <c:v>2017</c:v>
                </c:pt>
                <c:pt idx="6">
                  <c:v>2018</c:v>
                </c:pt>
              </c:numCache>
            </c:numRef>
          </c:cat>
          <c:val>
            <c:numRef>
              <c:f>'Proys Inv '!$S$5:$Y$5</c:f>
              <c:numCache>
                <c:formatCode>General</c:formatCode>
                <c:ptCount val="7"/>
                <c:pt idx="0">
                  <c:v>15</c:v>
                </c:pt>
                <c:pt idx="1">
                  <c:v>15</c:v>
                </c:pt>
                <c:pt idx="2">
                  <c:v>16</c:v>
                </c:pt>
                <c:pt idx="3">
                  <c:v>10</c:v>
                </c:pt>
                <c:pt idx="4">
                  <c:v>7</c:v>
                </c:pt>
                <c:pt idx="5">
                  <c:v>10</c:v>
                </c:pt>
                <c:pt idx="6">
                  <c:v>10</c:v>
                </c:pt>
              </c:numCache>
            </c:numRef>
          </c:val>
          <c:shape val="cylinder"/>
          <c:extLst>
            <c:ext xmlns:c16="http://schemas.microsoft.com/office/drawing/2014/chart" uri="{C3380CC4-5D6E-409C-BE32-E72D297353CC}">
              <c16:uniqueId val="{00000000-8B00-4570-A209-69218E6C1654}"/>
            </c:ext>
          </c:extLst>
        </c:ser>
        <c:ser>
          <c:idx val="1"/>
          <c:order val="1"/>
          <c:tx>
            <c:strRef>
              <c:f>'Proys Inv '!$R$6</c:f>
              <c:strCache>
                <c:ptCount val="1"/>
                <c:pt idx="0">
                  <c:v>DCBS</c:v>
                </c:pt>
              </c:strCache>
            </c:strRef>
          </c:tx>
          <c:spPr>
            <a:solidFill>
              <a:srgbClr val="E27ADD"/>
            </a:solidFill>
            <a:ln>
              <a:noFill/>
            </a:ln>
            <a:effectLst/>
            <a:sp3d/>
          </c:spPr>
          <c:invertIfNegative val="0"/>
          <c:cat>
            <c:numRef>
              <c:f>'Proys Inv '!$S$4:$Y$4</c:f>
              <c:numCache>
                <c:formatCode>General</c:formatCode>
                <c:ptCount val="7"/>
                <c:pt idx="0">
                  <c:v>2012</c:v>
                </c:pt>
                <c:pt idx="1">
                  <c:v>2013</c:v>
                </c:pt>
                <c:pt idx="2">
                  <c:v>2014</c:v>
                </c:pt>
                <c:pt idx="3">
                  <c:v>2015</c:v>
                </c:pt>
                <c:pt idx="4">
                  <c:v>2016</c:v>
                </c:pt>
                <c:pt idx="5">
                  <c:v>2017</c:v>
                </c:pt>
                <c:pt idx="6">
                  <c:v>2018</c:v>
                </c:pt>
              </c:numCache>
            </c:numRef>
          </c:cat>
          <c:val>
            <c:numRef>
              <c:f>'Proys Inv '!$S$6:$Y$6</c:f>
              <c:numCache>
                <c:formatCode>General</c:formatCode>
                <c:ptCount val="7"/>
                <c:pt idx="0">
                  <c:v>2</c:v>
                </c:pt>
                <c:pt idx="1">
                  <c:v>13</c:v>
                </c:pt>
                <c:pt idx="2">
                  <c:v>19</c:v>
                </c:pt>
                <c:pt idx="3">
                  <c:v>19</c:v>
                </c:pt>
                <c:pt idx="4">
                  <c:v>15</c:v>
                </c:pt>
                <c:pt idx="5">
                  <c:v>15</c:v>
                </c:pt>
                <c:pt idx="6">
                  <c:v>12</c:v>
                </c:pt>
              </c:numCache>
            </c:numRef>
          </c:val>
          <c:shape val="cylinder"/>
          <c:extLst>
            <c:ext xmlns:c16="http://schemas.microsoft.com/office/drawing/2014/chart" uri="{C3380CC4-5D6E-409C-BE32-E72D297353CC}">
              <c16:uniqueId val="{00000001-8B00-4570-A209-69218E6C1654}"/>
            </c:ext>
          </c:extLst>
        </c:ser>
        <c:ser>
          <c:idx val="2"/>
          <c:order val="2"/>
          <c:tx>
            <c:strRef>
              <c:f>'Proys Inv '!$R$7</c:f>
              <c:strCache>
                <c:ptCount val="1"/>
                <c:pt idx="0">
                  <c:v>DCSH</c:v>
                </c:pt>
              </c:strCache>
            </c:strRef>
          </c:tx>
          <c:spPr>
            <a:solidFill>
              <a:srgbClr val="F08200"/>
            </a:solidFill>
            <a:ln>
              <a:noFill/>
            </a:ln>
            <a:effectLst/>
            <a:sp3d/>
          </c:spPr>
          <c:invertIfNegative val="0"/>
          <c:cat>
            <c:numRef>
              <c:f>'Proys Inv '!$S$4:$Y$4</c:f>
              <c:numCache>
                <c:formatCode>General</c:formatCode>
                <c:ptCount val="7"/>
                <c:pt idx="0">
                  <c:v>2012</c:v>
                </c:pt>
                <c:pt idx="1">
                  <c:v>2013</c:v>
                </c:pt>
                <c:pt idx="2">
                  <c:v>2014</c:v>
                </c:pt>
                <c:pt idx="3">
                  <c:v>2015</c:v>
                </c:pt>
                <c:pt idx="4">
                  <c:v>2016</c:v>
                </c:pt>
                <c:pt idx="5">
                  <c:v>2017</c:v>
                </c:pt>
                <c:pt idx="6">
                  <c:v>2018</c:v>
                </c:pt>
              </c:numCache>
            </c:numRef>
          </c:cat>
          <c:val>
            <c:numRef>
              <c:f>'Proys Inv '!$S$7:$Y$7</c:f>
              <c:numCache>
                <c:formatCode>General</c:formatCode>
                <c:ptCount val="7"/>
                <c:pt idx="0">
                  <c:v>0</c:v>
                </c:pt>
                <c:pt idx="1">
                  <c:v>0</c:v>
                </c:pt>
                <c:pt idx="2">
                  <c:v>3</c:v>
                </c:pt>
                <c:pt idx="3">
                  <c:v>13</c:v>
                </c:pt>
                <c:pt idx="4">
                  <c:v>31</c:v>
                </c:pt>
                <c:pt idx="5">
                  <c:v>29</c:v>
                </c:pt>
                <c:pt idx="6">
                  <c:v>14</c:v>
                </c:pt>
              </c:numCache>
            </c:numRef>
          </c:val>
          <c:shape val="cylinder"/>
          <c:extLst>
            <c:ext xmlns:c16="http://schemas.microsoft.com/office/drawing/2014/chart" uri="{C3380CC4-5D6E-409C-BE32-E72D297353CC}">
              <c16:uniqueId val="{00000002-8B00-4570-A209-69218E6C1654}"/>
            </c:ext>
          </c:extLst>
        </c:ser>
        <c:dLbls>
          <c:showLegendKey val="0"/>
          <c:showVal val="0"/>
          <c:showCatName val="0"/>
          <c:showSerName val="0"/>
          <c:showPercent val="0"/>
          <c:showBubbleSize val="0"/>
        </c:dLbls>
        <c:gapWidth val="219"/>
        <c:shape val="box"/>
        <c:axId val="220617680"/>
        <c:axId val="220619856"/>
        <c:axId val="0"/>
      </c:bar3DChart>
      <c:catAx>
        <c:axId val="22061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19856"/>
        <c:crosses val="autoZero"/>
        <c:auto val="1"/>
        <c:lblAlgn val="ctr"/>
        <c:lblOffset val="100"/>
        <c:noMultiLvlLbl val="0"/>
      </c:catAx>
      <c:valAx>
        <c:axId val="220619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1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5.0804070543813605E-2"/>
          <c:y val="8.2958223972003503E-2"/>
          <c:w val="0.89605267762582308"/>
          <c:h val="0.7308628608923885"/>
        </c:manualLayout>
      </c:layout>
      <c:pie3DChart>
        <c:varyColors val="1"/>
        <c:dLbls>
          <c:showLegendKey val="0"/>
          <c:showVal val="0"/>
          <c:showCatName val="0"/>
          <c:showSerName val="0"/>
          <c:showPercent val="0"/>
          <c:showBubbleSize val="0"/>
          <c:showLeaderLines val="0"/>
        </c:dLbls>
      </c:pie3DChart>
      <c:spPr>
        <a:noFill/>
        <a:ln>
          <a:noFill/>
        </a:ln>
      </c:spPr>
    </c:plotArea>
    <c:legend>
      <c:legendPos val="b"/>
      <c:layout>
        <c:manualLayout>
          <c:xMode val="edge"/>
          <c:yMode val="edge"/>
          <c:x val="0.20510433070866141"/>
          <c:y val="0.86998651210265388"/>
          <c:w val="0.65090223097112865"/>
          <c:h val="0.10223571011956839"/>
        </c:manualLayout>
      </c:layout>
      <c:overlay val="0"/>
      <c:txPr>
        <a:bodyPr/>
        <a:lstStyle/>
        <a:p>
          <a:pPr rtl="0">
            <a:defRPr sz="1100"/>
          </a:pPr>
          <a:endParaRPr lang="es-MX"/>
        </a:p>
      </c:txPr>
    </c:legend>
    <c:plotVisOnly val="1"/>
    <c:dispBlanksAs val="gap"/>
    <c:showDLblsOverMax val="0"/>
  </c:chart>
  <c:spPr>
    <a:noFill/>
    <a:ln>
      <a:noFill/>
    </a:ln>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 por apoyos externos</a:t>
            </a:r>
            <a:r>
              <a:rPr lang="es-MX" baseline="0"/>
              <a:t> (UMA-L)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'Recursos Ext'!$J$3</c:f>
              <c:strCache>
                <c:ptCount val="1"/>
                <c:pt idx="0">
                  <c:v>CONACyT</c:v>
                </c:pt>
              </c:strCache>
            </c:strRef>
          </c:tx>
          <c:spPr>
            <a:solidFill>
              <a:schemeClr val="accent1"/>
            </a:solidFill>
            <a:ln>
              <a:noFill/>
            </a:ln>
            <a:effectLst/>
          </c:spPr>
          <c:invertIfNegative val="0"/>
          <c:cat>
            <c:multiLvlStrRef>
              <c:f>'Recursos Ext'!$H$4:$I$38</c:f>
              <c:multiLvlStrCache>
                <c:ptCount val="34"/>
                <c:lvl>
                  <c:pt idx="0">
                    <c:v>CBI</c:v>
                  </c:pt>
                  <c:pt idx="1">
                    <c:v>CBS</c:v>
                  </c:pt>
                  <c:pt idx="2">
                    <c:v>CSH</c:v>
                  </c:pt>
                  <c:pt idx="3">
                    <c:v>Rectoría</c:v>
                  </c:pt>
                  <c:pt idx="5">
                    <c:v>CBI</c:v>
                  </c:pt>
                  <c:pt idx="6">
                    <c:v>CBS</c:v>
                  </c:pt>
                  <c:pt idx="7">
                    <c:v>CSH</c:v>
                  </c:pt>
                  <c:pt idx="8">
                    <c:v>Rectoría</c:v>
                  </c:pt>
                  <c:pt idx="10">
                    <c:v>CBI</c:v>
                  </c:pt>
                  <c:pt idx="11">
                    <c:v>CBS</c:v>
                  </c:pt>
                  <c:pt idx="12">
                    <c:v>CSH</c:v>
                  </c:pt>
                  <c:pt idx="13">
                    <c:v>Rectoría</c:v>
                  </c:pt>
                  <c:pt idx="15">
                    <c:v>CBI</c:v>
                  </c:pt>
                  <c:pt idx="16">
                    <c:v>CBS</c:v>
                  </c:pt>
                  <c:pt idx="17">
                    <c:v>CSH</c:v>
                  </c:pt>
                  <c:pt idx="18">
                    <c:v>Rectoría</c:v>
                  </c:pt>
                  <c:pt idx="20">
                    <c:v>CBI</c:v>
                  </c:pt>
                  <c:pt idx="21">
                    <c:v>CBS</c:v>
                  </c:pt>
                  <c:pt idx="22">
                    <c:v>CSH</c:v>
                  </c:pt>
                  <c:pt idx="23">
                    <c:v>Rectoría</c:v>
                  </c:pt>
                  <c:pt idx="25">
                    <c:v>CBI</c:v>
                  </c:pt>
                  <c:pt idx="26">
                    <c:v>CBS</c:v>
                  </c:pt>
                  <c:pt idx="27">
                    <c:v>CSH</c:v>
                  </c:pt>
                  <c:pt idx="28">
                    <c:v>Rectoría</c:v>
                  </c:pt>
                  <c:pt idx="30">
                    <c:v>CBI</c:v>
                  </c:pt>
                  <c:pt idx="31">
                    <c:v>CBS</c:v>
                  </c:pt>
                  <c:pt idx="32">
                    <c:v>CSH</c:v>
                  </c:pt>
                  <c:pt idx="33">
                    <c:v>Rectoría</c:v>
                  </c:pt>
                </c:lvl>
                <c:lvl>
                  <c:pt idx="0">
                    <c:v>2018</c:v>
                  </c:pt>
                  <c:pt idx="5">
                    <c:v>2017</c:v>
                  </c:pt>
                  <c:pt idx="10">
                    <c:v>2016</c:v>
                  </c:pt>
                  <c:pt idx="15">
                    <c:v>2015</c:v>
                  </c:pt>
                  <c:pt idx="20">
                    <c:v>2014</c:v>
                  </c:pt>
                  <c:pt idx="25">
                    <c:v>2013</c:v>
                  </c:pt>
                  <c:pt idx="30">
                    <c:v>2012</c:v>
                  </c:pt>
                </c:lvl>
              </c:multiLvlStrCache>
            </c:multiLvlStrRef>
          </c:cat>
          <c:val>
            <c:numRef>
              <c:f>'Recursos Ext'!$J$4:$J$38</c:f>
              <c:numCache>
                <c:formatCode>_-"$"* #,##0_-;\-"$"* #,##0_-;_-"$"* "-"??_-;_-@_-</c:formatCode>
                <c:ptCount val="35"/>
                <c:pt idx="0">
                  <c:v>0</c:v>
                </c:pt>
                <c:pt idx="1">
                  <c:v>1278056</c:v>
                </c:pt>
                <c:pt idx="2">
                  <c:v>2650000</c:v>
                </c:pt>
                <c:pt idx="3">
                  <c:v>0</c:v>
                </c:pt>
                <c:pt idx="5">
                  <c:v>0</c:v>
                </c:pt>
                <c:pt idx="6">
                  <c:v>0</c:v>
                </c:pt>
                <c:pt idx="7">
                  <c:v>0</c:v>
                </c:pt>
                <c:pt idx="8">
                  <c:v>0</c:v>
                </c:pt>
                <c:pt idx="10">
                  <c:v>0</c:v>
                </c:pt>
                <c:pt idx="11">
                  <c:v>0</c:v>
                </c:pt>
                <c:pt idx="12">
                  <c:v>0</c:v>
                </c:pt>
                <c:pt idx="13">
                  <c:v>0</c:v>
                </c:pt>
                <c:pt idx="15">
                  <c:v>0</c:v>
                </c:pt>
                <c:pt idx="16">
                  <c:v>384169.98</c:v>
                </c:pt>
                <c:pt idx="17">
                  <c:v>0</c:v>
                </c:pt>
                <c:pt idx="18">
                  <c:v>8880402.0399999991</c:v>
                </c:pt>
                <c:pt idx="21">
                  <c:v>1714698</c:v>
                </c:pt>
                <c:pt idx="22">
                  <c:v>210000</c:v>
                </c:pt>
                <c:pt idx="26">
                  <c:v>923719.05</c:v>
                </c:pt>
                <c:pt idx="28">
                  <c:v>211200</c:v>
                </c:pt>
                <c:pt idx="30">
                  <c:v>0</c:v>
                </c:pt>
                <c:pt idx="31">
                  <c:v>308290</c:v>
                </c:pt>
                <c:pt idx="32">
                  <c:v>0</c:v>
                </c:pt>
              </c:numCache>
            </c:numRef>
          </c:val>
          <c:extLst>
            <c:ext xmlns:c16="http://schemas.microsoft.com/office/drawing/2014/chart" uri="{C3380CC4-5D6E-409C-BE32-E72D297353CC}">
              <c16:uniqueId val="{00000000-A43F-4C25-815C-56DE73CC203F}"/>
            </c:ext>
          </c:extLst>
        </c:ser>
        <c:ser>
          <c:idx val="1"/>
          <c:order val="1"/>
          <c:tx>
            <c:strRef>
              <c:f>'Recursos Ext'!$K$3</c:f>
              <c:strCache>
                <c:ptCount val="1"/>
                <c:pt idx="0">
                  <c:v>SEP</c:v>
                </c:pt>
              </c:strCache>
            </c:strRef>
          </c:tx>
          <c:spPr>
            <a:solidFill>
              <a:schemeClr val="accent2"/>
            </a:solidFill>
            <a:ln>
              <a:noFill/>
            </a:ln>
            <a:effectLst/>
          </c:spPr>
          <c:invertIfNegative val="0"/>
          <c:cat>
            <c:multiLvlStrRef>
              <c:f>'Recursos Ext'!$H$4:$I$38</c:f>
              <c:multiLvlStrCache>
                <c:ptCount val="34"/>
                <c:lvl>
                  <c:pt idx="0">
                    <c:v>CBI</c:v>
                  </c:pt>
                  <c:pt idx="1">
                    <c:v>CBS</c:v>
                  </c:pt>
                  <c:pt idx="2">
                    <c:v>CSH</c:v>
                  </c:pt>
                  <c:pt idx="3">
                    <c:v>Rectoría</c:v>
                  </c:pt>
                  <c:pt idx="5">
                    <c:v>CBI</c:v>
                  </c:pt>
                  <c:pt idx="6">
                    <c:v>CBS</c:v>
                  </c:pt>
                  <c:pt idx="7">
                    <c:v>CSH</c:v>
                  </c:pt>
                  <c:pt idx="8">
                    <c:v>Rectoría</c:v>
                  </c:pt>
                  <c:pt idx="10">
                    <c:v>CBI</c:v>
                  </c:pt>
                  <c:pt idx="11">
                    <c:v>CBS</c:v>
                  </c:pt>
                  <c:pt idx="12">
                    <c:v>CSH</c:v>
                  </c:pt>
                  <c:pt idx="13">
                    <c:v>Rectoría</c:v>
                  </c:pt>
                  <c:pt idx="15">
                    <c:v>CBI</c:v>
                  </c:pt>
                  <c:pt idx="16">
                    <c:v>CBS</c:v>
                  </c:pt>
                  <c:pt idx="17">
                    <c:v>CSH</c:v>
                  </c:pt>
                  <c:pt idx="18">
                    <c:v>Rectoría</c:v>
                  </c:pt>
                  <c:pt idx="20">
                    <c:v>CBI</c:v>
                  </c:pt>
                  <c:pt idx="21">
                    <c:v>CBS</c:v>
                  </c:pt>
                  <c:pt idx="22">
                    <c:v>CSH</c:v>
                  </c:pt>
                  <c:pt idx="23">
                    <c:v>Rectoría</c:v>
                  </c:pt>
                  <c:pt idx="25">
                    <c:v>CBI</c:v>
                  </c:pt>
                  <c:pt idx="26">
                    <c:v>CBS</c:v>
                  </c:pt>
                  <c:pt idx="27">
                    <c:v>CSH</c:v>
                  </c:pt>
                  <c:pt idx="28">
                    <c:v>Rectoría</c:v>
                  </c:pt>
                  <c:pt idx="30">
                    <c:v>CBI</c:v>
                  </c:pt>
                  <c:pt idx="31">
                    <c:v>CBS</c:v>
                  </c:pt>
                  <c:pt idx="32">
                    <c:v>CSH</c:v>
                  </c:pt>
                  <c:pt idx="33">
                    <c:v>Rectoría</c:v>
                  </c:pt>
                </c:lvl>
                <c:lvl>
                  <c:pt idx="0">
                    <c:v>2018</c:v>
                  </c:pt>
                  <c:pt idx="5">
                    <c:v>2017</c:v>
                  </c:pt>
                  <c:pt idx="10">
                    <c:v>2016</c:v>
                  </c:pt>
                  <c:pt idx="15">
                    <c:v>2015</c:v>
                  </c:pt>
                  <c:pt idx="20">
                    <c:v>2014</c:v>
                  </c:pt>
                  <c:pt idx="25">
                    <c:v>2013</c:v>
                  </c:pt>
                  <c:pt idx="30">
                    <c:v>2012</c:v>
                  </c:pt>
                </c:lvl>
              </c:multiLvlStrCache>
            </c:multiLvlStrRef>
          </c:cat>
          <c:val>
            <c:numRef>
              <c:f>'Recursos Ext'!$K$4:$K$38</c:f>
              <c:numCache>
                <c:formatCode>_-"$"* #,##0_-;\-"$"* #,##0_-;_-"$"* "-"??_-;_-@_-</c:formatCode>
                <c:ptCount val="35"/>
                <c:pt idx="0">
                  <c:v>1004806</c:v>
                </c:pt>
                <c:pt idx="1">
                  <c:v>334507</c:v>
                </c:pt>
                <c:pt idx="2">
                  <c:v>165261</c:v>
                </c:pt>
                <c:pt idx="3">
                  <c:v>0</c:v>
                </c:pt>
                <c:pt idx="5">
                  <c:v>70000</c:v>
                </c:pt>
                <c:pt idx="6">
                  <c:v>651539</c:v>
                </c:pt>
                <c:pt idx="7">
                  <c:v>1086078</c:v>
                </c:pt>
                <c:pt idx="8">
                  <c:v>0</c:v>
                </c:pt>
                <c:pt idx="10">
                  <c:v>870000</c:v>
                </c:pt>
                <c:pt idx="11">
                  <c:v>312000</c:v>
                </c:pt>
                <c:pt idx="12">
                  <c:v>2285640</c:v>
                </c:pt>
                <c:pt idx="13">
                  <c:v>0</c:v>
                </c:pt>
                <c:pt idx="15">
                  <c:v>40000</c:v>
                </c:pt>
                <c:pt idx="16">
                  <c:v>450087</c:v>
                </c:pt>
                <c:pt idx="17">
                  <c:v>0</c:v>
                </c:pt>
                <c:pt idx="18">
                  <c:v>0</c:v>
                </c:pt>
                <c:pt idx="20">
                  <c:v>80000</c:v>
                </c:pt>
                <c:pt idx="22">
                  <c:v>784561</c:v>
                </c:pt>
                <c:pt idx="30">
                  <c:v>3828750</c:v>
                </c:pt>
                <c:pt idx="31">
                  <c:v>2928750</c:v>
                </c:pt>
                <c:pt idx="32">
                  <c:v>1934750</c:v>
                </c:pt>
              </c:numCache>
            </c:numRef>
          </c:val>
          <c:extLst>
            <c:ext xmlns:c16="http://schemas.microsoft.com/office/drawing/2014/chart" uri="{C3380CC4-5D6E-409C-BE32-E72D297353CC}">
              <c16:uniqueId val="{00000001-A43F-4C25-815C-56DE73CC203F}"/>
            </c:ext>
          </c:extLst>
        </c:ser>
        <c:ser>
          <c:idx val="2"/>
          <c:order val="2"/>
          <c:tx>
            <c:strRef>
              <c:f>'Recursos Ext'!$L$3</c:f>
              <c:strCache>
                <c:ptCount val="1"/>
                <c:pt idx="0">
                  <c:v>Convenios</c:v>
                </c:pt>
              </c:strCache>
            </c:strRef>
          </c:tx>
          <c:spPr>
            <a:solidFill>
              <a:schemeClr val="accent3"/>
            </a:solidFill>
            <a:ln>
              <a:noFill/>
            </a:ln>
            <a:effectLst/>
          </c:spPr>
          <c:invertIfNegative val="0"/>
          <c:cat>
            <c:multiLvlStrRef>
              <c:f>'Recursos Ext'!$H$4:$I$38</c:f>
              <c:multiLvlStrCache>
                <c:ptCount val="34"/>
                <c:lvl>
                  <c:pt idx="0">
                    <c:v>CBI</c:v>
                  </c:pt>
                  <c:pt idx="1">
                    <c:v>CBS</c:v>
                  </c:pt>
                  <c:pt idx="2">
                    <c:v>CSH</c:v>
                  </c:pt>
                  <c:pt idx="3">
                    <c:v>Rectoría</c:v>
                  </c:pt>
                  <c:pt idx="5">
                    <c:v>CBI</c:v>
                  </c:pt>
                  <c:pt idx="6">
                    <c:v>CBS</c:v>
                  </c:pt>
                  <c:pt idx="7">
                    <c:v>CSH</c:v>
                  </c:pt>
                  <c:pt idx="8">
                    <c:v>Rectoría</c:v>
                  </c:pt>
                  <c:pt idx="10">
                    <c:v>CBI</c:v>
                  </c:pt>
                  <c:pt idx="11">
                    <c:v>CBS</c:v>
                  </c:pt>
                  <c:pt idx="12">
                    <c:v>CSH</c:v>
                  </c:pt>
                  <c:pt idx="13">
                    <c:v>Rectoría</c:v>
                  </c:pt>
                  <c:pt idx="15">
                    <c:v>CBI</c:v>
                  </c:pt>
                  <c:pt idx="16">
                    <c:v>CBS</c:v>
                  </c:pt>
                  <c:pt idx="17">
                    <c:v>CSH</c:v>
                  </c:pt>
                  <c:pt idx="18">
                    <c:v>Rectoría</c:v>
                  </c:pt>
                  <c:pt idx="20">
                    <c:v>CBI</c:v>
                  </c:pt>
                  <c:pt idx="21">
                    <c:v>CBS</c:v>
                  </c:pt>
                  <c:pt idx="22">
                    <c:v>CSH</c:v>
                  </c:pt>
                  <c:pt idx="23">
                    <c:v>Rectoría</c:v>
                  </c:pt>
                  <c:pt idx="25">
                    <c:v>CBI</c:v>
                  </c:pt>
                  <c:pt idx="26">
                    <c:v>CBS</c:v>
                  </c:pt>
                  <c:pt idx="27">
                    <c:v>CSH</c:v>
                  </c:pt>
                  <c:pt idx="28">
                    <c:v>Rectoría</c:v>
                  </c:pt>
                  <c:pt idx="30">
                    <c:v>CBI</c:v>
                  </c:pt>
                  <c:pt idx="31">
                    <c:v>CBS</c:v>
                  </c:pt>
                  <c:pt idx="32">
                    <c:v>CSH</c:v>
                  </c:pt>
                  <c:pt idx="33">
                    <c:v>Rectoría</c:v>
                  </c:pt>
                </c:lvl>
                <c:lvl>
                  <c:pt idx="0">
                    <c:v>2018</c:v>
                  </c:pt>
                  <c:pt idx="5">
                    <c:v>2017</c:v>
                  </c:pt>
                  <c:pt idx="10">
                    <c:v>2016</c:v>
                  </c:pt>
                  <c:pt idx="15">
                    <c:v>2015</c:v>
                  </c:pt>
                  <c:pt idx="20">
                    <c:v>2014</c:v>
                  </c:pt>
                  <c:pt idx="25">
                    <c:v>2013</c:v>
                  </c:pt>
                  <c:pt idx="30">
                    <c:v>2012</c:v>
                  </c:pt>
                </c:lvl>
              </c:multiLvlStrCache>
            </c:multiLvlStrRef>
          </c:cat>
          <c:val>
            <c:numRef>
              <c:f>'Recursos Ext'!$L$4:$L$38</c:f>
              <c:numCache>
                <c:formatCode>_-"$"* #,##0_-;\-"$"* #,##0_-;_-"$"* "-"??_-;_-@_-</c:formatCode>
                <c:ptCount val="35"/>
                <c:pt idx="0">
                  <c:v>0</c:v>
                </c:pt>
                <c:pt idx="1">
                  <c:v>0</c:v>
                </c:pt>
                <c:pt idx="2">
                  <c:v>900000</c:v>
                </c:pt>
                <c:pt idx="3">
                  <c:v>0</c:v>
                </c:pt>
                <c:pt idx="5">
                  <c:v>2429998</c:v>
                </c:pt>
                <c:pt idx="6">
                  <c:v>190000</c:v>
                </c:pt>
                <c:pt idx="7">
                  <c:v>0</c:v>
                </c:pt>
                <c:pt idx="8">
                  <c:v>0</c:v>
                </c:pt>
                <c:pt idx="10">
                  <c:v>582176.43999999994</c:v>
                </c:pt>
                <c:pt idx="11">
                  <c:v>4685570</c:v>
                </c:pt>
                <c:pt idx="12">
                  <c:v>992685.47</c:v>
                </c:pt>
                <c:pt idx="13">
                  <c:v>12000000</c:v>
                </c:pt>
                <c:pt idx="15">
                  <c:v>0</c:v>
                </c:pt>
                <c:pt idx="16">
                  <c:v>283500</c:v>
                </c:pt>
                <c:pt idx="17">
                  <c:v>1053056.8500000001</c:v>
                </c:pt>
                <c:pt idx="18">
                  <c:v>17172.41</c:v>
                </c:pt>
                <c:pt idx="30">
                  <c:v>0</c:v>
                </c:pt>
                <c:pt idx="31">
                  <c:v>300142.86</c:v>
                </c:pt>
                <c:pt idx="32">
                  <c:v>0</c:v>
                </c:pt>
              </c:numCache>
            </c:numRef>
          </c:val>
          <c:extLst>
            <c:ext xmlns:c16="http://schemas.microsoft.com/office/drawing/2014/chart" uri="{C3380CC4-5D6E-409C-BE32-E72D297353CC}">
              <c16:uniqueId val="{00000002-A43F-4C25-815C-56DE73CC203F}"/>
            </c:ext>
          </c:extLst>
        </c:ser>
        <c:ser>
          <c:idx val="3"/>
          <c:order val="3"/>
          <c:tx>
            <c:strRef>
              <c:f>'Recursos Ext'!$M$3</c:f>
              <c:strCache>
                <c:ptCount val="1"/>
                <c:pt idx="0">
                  <c:v>TOTAL</c:v>
                </c:pt>
              </c:strCache>
            </c:strRef>
          </c:tx>
          <c:spPr>
            <a:solidFill>
              <a:schemeClr val="accent4"/>
            </a:solidFill>
            <a:ln>
              <a:noFill/>
            </a:ln>
            <a:effectLst/>
          </c:spPr>
          <c:invertIfNegative val="0"/>
          <c:cat>
            <c:multiLvlStrRef>
              <c:f>'Recursos Ext'!$H$4:$I$38</c:f>
              <c:multiLvlStrCache>
                <c:ptCount val="34"/>
                <c:lvl>
                  <c:pt idx="0">
                    <c:v>CBI</c:v>
                  </c:pt>
                  <c:pt idx="1">
                    <c:v>CBS</c:v>
                  </c:pt>
                  <c:pt idx="2">
                    <c:v>CSH</c:v>
                  </c:pt>
                  <c:pt idx="3">
                    <c:v>Rectoría</c:v>
                  </c:pt>
                  <c:pt idx="5">
                    <c:v>CBI</c:v>
                  </c:pt>
                  <c:pt idx="6">
                    <c:v>CBS</c:v>
                  </c:pt>
                  <c:pt idx="7">
                    <c:v>CSH</c:v>
                  </c:pt>
                  <c:pt idx="8">
                    <c:v>Rectoría</c:v>
                  </c:pt>
                  <c:pt idx="10">
                    <c:v>CBI</c:v>
                  </c:pt>
                  <c:pt idx="11">
                    <c:v>CBS</c:v>
                  </c:pt>
                  <c:pt idx="12">
                    <c:v>CSH</c:v>
                  </c:pt>
                  <c:pt idx="13">
                    <c:v>Rectoría</c:v>
                  </c:pt>
                  <c:pt idx="15">
                    <c:v>CBI</c:v>
                  </c:pt>
                  <c:pt idx="16">
                    <c:v>CBS</c:v>
                  </c:pt>
                  <c:pt idx="17">
                    <c:v>CSH</c:v>
                  </c:pt>
                  <c:pt idx="18">
                    <c:v>Rectoría</c:v>
                  </c:pt>
                  <c:pt idx="20">
                    <c:v>CBI</c:v>
                  </c:pt>
                  <c:pt idx="21">
                    <c:v>CBS</c:v>
                  </c:pt>
                  <c:pt idx="22">
                    <c:v>CSH</c:v>
                  </c:pt>
                  <c:pt idx="23">
                    <c:v>Rectoría</c:v>
                  </c:pt>
                  <c:pt idx="25">
                    <c:v>CBI</c:v>
                  </c:pt>
                  <c:pt idx="26">
                    <c:v>CBS</c:v>
                  </c:pt>
                  <c:pt idx="27">
                    <c:v>CSH</c:v>
                  </c:pt>
                  <c:pt idx="28">
                    <c:v>Rectoría</c:v>
                  </c:pt>
                  <c:pt idx="30">
                    <c:v>CBI</c:v>
                  </c:pt>
                  <c:pt idx="31">
                    <c:v>CBS</c:v>
                  </c:pt>
                  <c:pt idx="32">
                    <c:v>CSH</c:v>
                  </c:pt>
                  <c:pt idx="33">
                    <c:v>Rectoría</c:v>
                  </c:pt>
                </c:lvl>
                <c:lvl>
                  <c:pt idx="0">
                    <c:v>2018</c:v>
                  </c:pt>
                  <c:pt idx="5">
                    <c:v>2017</c:v>
                  </c:pt>
                  <c:pt idx="10">
                    <c:v>2016</c:v>
                  </c:pt>
                  <c:pt idx="15">
                    <c:v>2015</c:v>
                  </c:pt>
                  <c:pt idx="20">
                    <c:v>2014</c:v>
                  </c:pt>
                  <c:pt idx="25">
                    <c:v>2013</c:v>
                  </c:pt>
                  <c:pt idx="30">
                    <c:v>2012</c:v>
                  </c:pt>
                </c:lvl>
              </c:multiLvlStrCache>
            </c:multiLvlStrRef>
          </c:cat>
          <c:val>
            <c:numRef>
              <c:f>'Recursos Ext'!$M$4:$M$38</c:f>
              <c:numCache>
                <c:formatCode>_-"$"* #,##0_-;\-"$"* #,##0_-;_-"$"* "-"??_-;_-@_-</c:formatCode>
                <c:ptCount val="35"/>
                <c:pt idx="0">
                  <c:v>1004806</c:v>
                </c:pt>
                <c:pt idx="1">
                  <c:v>1612563</c:v>
                </c:pt>
                <c:pt idx="2">
                  <c:v>3715261</c:v>
                </c:pt>
                <c:pt idx="3">
                  <c:v>0</c:v>
                </c:pt>
                <c:pt idx="5">
                  <c:v>2499998</c:v>
                </c:pt>
                <c:pt idx="6">
                  <c:v>841539</c:v>
                </c:pt>
                <c:pt idx="7">
                  <c:v>1086078</c:v>
                </c:pt>
                <c:pt idx="8">
                  <c:v>0</c:v>
                </c:pt>
                <c:pt idx="10">
                  <c:v>1452176.44</c:v>
                </c:pt>
                <c:pt idx="11">
                  <c:v>4997570</c:v>
                </c:pt>
                <c:pt idx="12">
                  <c:v>3278325.4699999997</c:v>
                </c:pt>
                <c:pt idx="13">
                  <c:v>12000000</c:v>
                </c:pt>
                <c:pt idx="15">
                  <c:v>40000</c:v>
                </c:pt>
                <c:pt idx="16">
                  <c:v>1117756.98</c:v>
                </c:pt>
                <c:pt idx="17">
                  <c:v>1053056.8500000001</c:v>
                </c:pt>
                <c:pt idx="18">
                  <c:v>8897574.4499999993</c:v>
                </c:pt>
                <c:pt idx="20">
                  <c:v>80000</c:v>
                </c:pt>
                <c:pt idx="21">
                  <c:v>1714698</c:v>
                </c:pt>
                <c:pt idx="22">
                  <c:v>994561</c:v>
                </c:pt>
                <c:pt idx="26">
                  <c:v>923719.05</c:v>
                </c:pt>
                <c:pt idx="28">
                  <c:v>211200</c:v>
                </c:pt>
                <c:pt idx="30">
                  <c:v>3828750</c:v>
                </c:pt>
                <c:pt idx="31">
                  <c:v>3537182.86</c:v>
                </c:pt>
                <c:pt idx="32">
                  <c:v>1934750</c:v>
                </c:pt>
              </c:numCache>
            </c:numRef>
          </c:val>
          <c:extLst>
            <c:ext xmlns:c16="http://schemas.microsoft.com/office/drawing/2014/chart" uri="{C3380CC4-5D6E-409C-BE32-E72D297353CC}">
              <c16:uniqueId val="{00000000-51BA-41E5-BA8D-46B835431269}"/>
            </c:ext>
          </c:extLst>
        </c:ser>
        <c:dLbls>
          <c:showLegendKey val="0"/>
          <c:showVal val="0"/>
          <c:showCatName val="0"/>
          <c:showSerName val="0"/>
          <c:showPercent val="0"/>
          <c:showBubbleSize val="0"/>
        </c:dLbls>
        <c:gapWidth val="150"/>
        <c:overlap val="100"/>
        <c:axId val="220607888"/>
        <c:axId val="220605168"/>
      </c:barChart>
      <c:catAx>
        <c:axId val="22060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05168"/>
        <c:crosses val="autoZero"/>
        <c:auto val="1"/>
        <c:lblAlgn val="ctr"/>
        <c:lblOffset val="100"/>
        <c:noMultiLvlLbl val="0"/>
      </c:catAx>
      <c:valAx>
        <c:axId val="220605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0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a:t>
            </a:r>
            <a:r>
              <a:rPr lang="es-MX" baseline="0"/>
              <a:t> por apoyos externos (UAM-L)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Ext'!$O$4</c:f>
              <c:strCache>
                <c:ptCount val="1"/>
                <c:pt idx="0">
                  <c:v>2018</c:v>
                </c:pt>
              </c:strCache>
            </c:strRef>
          </c:tx>
          <c:spPr>
            <a:solidFill>
              <a:schemeClr val="accent1"/>
            </a:solidFill>
            <a:ln>
              <a:noFill/>
            </a:ln>
            <a:effectLst/>
          </c:spPr>
          <c:invertIfNegative val="0"/>
          <c:cat>
            <c:strRef>
              <c:f>'Recursos Ext'!$P$3:$S$3</c:f>
              <c:strCache>
                <c:ptCount val="4"/>
                <c:pt idx="0">
                  <c:v>CONACyT</c:v>
                </c:pt>
                <c:pt idx="1">
                  <c:v>SEP</c:v>
                </c:pt>
                <c:pt idx="2">
                  <c:v>Convenios</c:v>
                </c:pt>
                <c:pt idx="3">
                  <c:v>TOTAL</c:v>
                </c:pt>
              </c:strCache>
            </c:strRef>
          </c:cat>
          <c:val>
            <c:numRef>
              <c:f>'Recursos Ext'!$P$4:$S$4</c:f>
              <c:numCache>
                <c:formatCode>_-"$"* #,##0_-;\-"$"* #,##0_-;_-"$"* "-"??_-;_-@_-</c:formatCode>
                <c:ptCount val="4"/>
                <c:pt idx="0">
                  <c:v>3928056</c:v>
                </c:pt>
                <c:pt idx="1">
                  <c:v>1504574</c:v>
                </c:pt>
                <c:pt idx="2">
                  <c:v>900000</c:v>
                </c:pt>
                <c:pt idx="3">
                  <c:v>6332630</c:v>
                </c:pt>
              </c:numCache>
            </c:numRef>
          </c:val>
          <c:extLst>
            <c:ext xmlns:c16="http://schemas.microsoft.com/office/drawing/2014/chart" uri="{C3380CC4-5D6E-409C-BE32-E72D297353CC}">
              <c16:uniqueId val="{00000000-B16A-4F0D-98AB-4BBBE093F026}"/>
            </c:ext>
          </c:extLst>
        </c:ser>
        <c:ser>
          <c:idx val="1"/>
          <c:order val="1"/>
          <c:tx>
            <c:strRef>
              <c:f>'Recursos Ext'!$O$5</c:f>
              <c:strCache>
                <c:ptCount val="1"/>
                <c:pt idx="0">
                  <c:v>2017</c:v>
                </c:pt>
              </c:strCache>
            </c:strRef>
          </c:tx>
          <c:spPr>
            <a:solidFill>
              <a:schemeClr val="accent2"/>
            </a:solidFill>
            <a:ln>
              <a:noFill/>
            </a:ln>
            <a:effectLst/>
          </c:spPr>
          <c:invertIfNegative val="0"/>
          <c:cat>
            <c:strRef>
              <c:f>'Recursos Ext'!$P$3:$S$3</c:f>
              <c:strCache>
                <c:ptCount val="4"/>
                <c:pt idx="0">
                  <c:v>CONACyT</c:v>
                </c:pt>
                <c:pt idx="1">
                  <c:v>SEP</c:v>
                </c:pt>
                <c:pt idx="2">
                  <c:v>Convenios</c:v>
                </c:pt>
                <c:pt idx="3">
                  <c:v>TOTAL</c:v>
                </c:pt>
              </c:strCache>
            </c:strRef>
          </c:cat>
          <c:val>
            <c:numRef>
              <c:f>'Recursos Ext'!$P$5:$S$5</c:f>
              <c:numCache>
                <c:formatCode>_-"$"* #,##0_-;\-"$"* #,##0_-;_-"$"* "-"??_-;_-@_-</c:formatCode>
                <c:ptCount val="4"/>
                <c:pt idx="0">
                  <c:v>0</c:v>
                </c:pt>
                <c:pt idx="1">
                  <c:v>1807617</c:v>
                </c:pt>
                <c:pt idx="2">
                  <c:v>2619998</c:v>
                </c:pt>
                <c:pt idx="3">
                  <c:v>4427615</c:v>
                </c:pt>
              </c:numCache>
            </c:numRef>
          </c:val>
          <c:extLst>
            <c:ext xmlns:c16="http://schemas.microsoft.com/office/drawing/2014/chart" uri="{C3380CC4-5D6E-409C-BE32-E72D297353CC}">
              <c16:uniqueId val="{00000001-B16A-4F0D-98AB-4BBBE093F026}"/>
            </c:ext>
          </c:extLst>
        </c:ser>
        <c:ser>
          <c:idx val="2"/>
          <c:order val="2"/>
          <c:tx>
            <c:strRef>
              <c:f>'Recursos Ext'!$O$6</c:f>
              <c:strCache>
                <c:ptCount val="1"/>
                <c:pt idx="0">
                  <c:v>2016</c:v>
                </c:pt>
              </c:strCache>
            </c:strRef>
          </c:tx>
          <c:spPr>
            <a:solidFill>
              <a:schemeClr val="accent3"/>
            </a:solidFill>
            <a:ln>
              <a:noFill/>
            </a:ln>
            <a:effectLst/>
          </c:spPr>
          <c:invertIfNegative val="0"/>
          <c:cat>
            <c:strRef>
              <c:f>'Recursos Ext'!$P$3:$S$3</c:f>
              <c:strCache>
                <c:ptCount val="4"/>
                <c:pt idx="0">
                  <c:v>CONACyT</c:v>
                </c:pt>
                <c:pt idx="1">
                  <c:v>SEP</c:v>
                </c:pt>
                <c:pt idx="2">
                  <c:v>Convenios</c:v>
                </c:pt>
                <c:pt idx="3">
                  <c:v>TOTAL</c:v>
                </c:pt>
              </c:strCache>
            </c:strRef>
          </c:cat>
          <c:val>
            <c:numRef>
              <c:f>'Recursos Ext'!$P$6:$S$6</c:f>
              <c:numCache>
                <c:formatCode>_-"$"* #,##0_-;\-"$"* #,##0_-;_-"$"* "-"??_-;_-@_-</c:formatCode>
                <c:ptCount val="4"/>
                <c:pt idx="0">
                  <c:v>0</c:v>
                </c:pt>
                <c:pt idx="1">
                  <c:v>3467640</c:v>
                </c:pt>
                <c:pt idx="2">
                  <c:v>18260431.91</c:v>
                </c:pt>
                <c:pt idx="3">
                  <c:v>21728071.91</c:v>
                </c:pt>
              </c:numCache>
            </c:numRef>
          </c:val>
          <c:extLst>
            <c:ext xmlns:c16="http://schemas.microsoft.com/office/drawing/2014/chart" uri="{C3380CC4-5D6E-409C-BE32-E72D297353CC}">
              <c16:uniqueId val="{00000002-B16A-4F0D-98AB-4BBBE093F026}"/>
            </c:ext>
          </c:extLst>
        </c:ser>
        <c:ser>
          <c:idx val="3"/>
          <c:order val="3"/>
          <c:tx>
            <c:strRef>
              <c:f>'Recursos Ext'!$O$7</c:f>
              <c:strCache>
                <c:ptCount val="1"/>
                <c:pt idx="0">
                  <c:v>2015</c:v>
                </c:pt>
              </c:strCache>
            </c:strRef>
          </c:tx>
          <c:spPr>
            <a:solidFill>
              <a:schemeClr val="accent4"/>
            </a:solidFill>
            <a:ln>
              <a:noFill/>
            </a:ln>
            <a:effectLst/>
          </c:spPr>
          <c:invertIfNegative val="0"/>
          <c:cat>
            <c:strRef>
              <c:f>'Recursos Ext'!$P$3:$S$3</c:f>
              <c:strCache>
                <c:ptCount val="4"/>
                <c:pt idx="0">
                  <c:v>CONACyT</c:v>
                </c:pt>
                <c:pt idx="1">
                  <c:v>SEP</c:v>
                </c:pt>
                <c:pt idx="2">
                  <c:v>Convenios</c:v>
                </c:pt>
                <c:pt idx="3">
                  <c:v>TOTAL</c:v>
                </c:pt>
              </c:strCache>
            </c:strRef>
          </c:cat>
          <c:val>
            <c:numRef>
              <c:f>'Recursos Ext'!$P$7:$S$7</c:f>
              <c:numCache>
                <c:formatCode>_-"$"* #,##0_-;\-"$"* #,##0_-;_-"$"* "-"??_-;_-@_-</c:formatCode>
                <c:ptCount val="4"/>
                <c:pt idx="0">
                  <c:v>9264572.0199999996</c:v>
                </c:pt>
                <c:pt idx="1">
                  <c:v>490087</c:v>
                </c:pt>
                <c:pt idx="2">
                  <c:v>1353729.26</c:v>
                </c:pt>
                <c:pt idx="3">
                  <c:v>11108388.279999999</c:v>
                </c:pt>
              </c:numCache>
            </c:numRef>
          </c:val>
          <c:extLst>
            <c:ext xmlns:c16="http://schemas.microsoft.com/office/drawing/2014/chart" uri="{C3380CC4-5D6E-409C-BE32-E72D297353CC}">
              <c16:uniqueId val="{00000003-B16A-4F0D-98AB-4BBBE093F026}"/>
            </c:ext>
          </c:extLst>
        </c:ser>
        <c:ser>
          <c:idx val="4"/>
          <c:order val="4"/>
          <c:tx>
            <c:strRef>
              <c:f>'Recursos Ext'!$O$8</c:f>
              <c:strCache>
                <c:ptCount val="1"/>
                <c:pt idx="0">
                  <c:v>2014</c:v>
                </c:pt>
              </c:strCache>
            </c:strRef>
          </c:tx>
          <c:spPr>
            <a:solidFill>
              <a:schemeClr val="accent5"/>
            </a:solidFill>
            <a:ln>
              <a:noFill/>
            </a:ln>
            <a:effectLst/>
          </c:spPr>
          <c:invertIfNegative val="0"/>
          <c:cat>
            <c:strRef>
              <c:f>'Recursos Ext'!$P$3:$S$3</c:f>
              <c:strCache>
                <c:ptCount val="4"/>
                <c:pt idx="0">
                  <c:v>CONACyT</c:v>
                </c:pt>
                <c:pt idx="1">
                  <c:v>SEP</c:v>
                </c:pt>
                <c:pt idx="2">
                  <c:v>Convenios</c:v>
                </c:pt>
                <c:pt idx="3">
                  <c:v>TOTAL</c:v>
                </c:pt>
              </c:strCache>
            </c:strRef>
          </c:cat>
          <c:val>
            <c:numRef>
              <c:f>'Recursos Ext'!$P$8:$S$8</c:f>
              <c:numCache>
                <c:formatCode>_-"$"* #,##0_-;\-"$"* #,##0_-;_-"$"* "-"??_-;_-@_-</c:formatCode>
                <c:ptCount val="4"/>
                <c:pt idx="0">
                  <c:v>1924698</c:v>
                </c:pt>
                <c:pt idx="1">
                  <c:v>864561</c:v>
                </c:pt>
                <c:pt idx="2">
                  <c:v>0</c:v>
                </c:pt>
                <c:pt idx="3">
                  <c:v>2789259</c:v>
                </c:pt>
              </c:numCache>
            </c:numRef>
          </c:val>
          <c:extLst>
            <c:ext xmlns:c16="http://schemas.microsoft.com/office/drawing/2014/chart" uri="{C3380CC4-5D6E-409C-BE32-E72D297353CC}">
              <c16:uniqueId val="{00000000-336C-423A-9416-9415C0BD58BC}"/>
            </c:ext>
          </c:extLst>
        </c:ser>
        <c:ser>
          <c:idx val="5"/>
          <c:order val="5"/>
          <c:tx>
            <c:strRef>
              <c:f>'Recursos Ext'!$O$9</c:f>
              <c:strCache>
                <c:ptCount val="1"/>
                <c:pt idx="0">
                  <c:v>2013</c:v>
                </c:pt>
              </c:strCache>
            </c:strRef>
          </c:tx>
          <c:spPr>
            <a:solidFill>
              <a:schemeClr val="accent6"/>
            </a:solidFill>
            <a:ln>
              <a:noFill/>
            </a:ln>
            <a:effectLst/>
          </c:spPr>
          <c:invertIfNegative val="0"/>
          <c:cat>
            <c:strRef>
              <c:f>'Recursos Ext'!$P$3:$S$3</c:f>
              <c:strCache>
                <c:ptCount val="4"/>
                <c:pt idx="0">
                  <c:v>CONACyT</c:v>
                </c:pt>
                <c:pt idx="1">
                  <c:v>SEP</c:v>
                </c:pt>
                <c:pt idx="2">
                  <c:v>Convenios</c:v>
                </c:pt>
                <c:pt idx="3">
                  <c:v>TOTAL</c:v>
                </c:pt>
              </c:strCache>
            </c:strRef>
          </c:cat>
          <c:val>
            <c:numRef>
              <c:f>'Recursos Ext'!$P$9:$S$9</c:f>
              <c:numCache>
                <c:formatCode>_-"$"* #,##0_-;\-"$"* #,##0_-;_-"$"* "-"??_-;_-@_-</c:formatCode>
                <c:ptCount val="4"/>
                <c:pt idx="0">
                  <c:v>1134919.05</c:v>
                </c:pt>
                <c:pt idx="1">
                  <c:v>0</c:v>
                </c:pt>
                <c:pt idx="2">
                  <c:v>0</c:v>
                </c:pt>
                <c:pt idx="3">
                  <c:v>1134919.05</c:v>
                </c:pt>
              </c:numCache>
            </c:numRef>
          </c:val>
          <c:extLst>
            <c:ext xmlns:c16="http://schemas.microsoft.com/office/drawing/2014/chart" uri="{C3380CC4-5D6E-409C-BE32-E72D297353CC}">
              <c16:uniqueId val="{00000000-4296-45C0-9BF6-F9B60F7E9F0F}"/>
            </c:ext>
          </c:extLst>
        </c:ser>
        <c:ser>
          <c:idx val="6"/>
          <c:order val="6"/>
          <c:tx>
            <c:strRef>
              <c:f>'Recursos Ext'!$O$10</c:f>
              <c:strCache>
                <c:ptCount val="1"/>
                <c:pt idx="0">
                  <c:v>2012</c:v>
                </c:pt>
              </c:strCache>
            </c:strRef>
          </c:tx>
          <c:spPr>
            <a:solidFill>
              <a:schemeClr val="accent1">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Ext'!$P$10:$S$10</c:f>
              <c:numCache>
                <c:formatCode>_-"$"* #,##0_-;\-"$"* #,##0_-;_-"$"* "-"??_-;_-@_-</c:formatCode>
                <c:ptCount val="4"/>
                <c:pt idx="0">
                  <c:v>308290</c:v>
                </c:pt>
                <c:pt idx="1">
                  <c:v>8692250</c:v>
                </c:pt>
                <c:pt idx="2">
                  <c:v>300142.86</c:v>
                </c:pt>
                <c:pt idx="3">
                  <c:v>9300682.8599999994</c:v>
                </c:pt>
              </c:numCache>
            </c:numRef>
          </c:val>
          <c:extLst>
            <c:ext xmlns:c16="http://schemas.microsoft.com/office/drawing/2014/chart" uri="{C3380CC4-5D6E-409C-BE32-E72D297353CC}">
              <c16:uniqueId val="{00000000-6F17-4A02-B0A3-AC28675B7036}"/>
            </c:ext>
          </c:extLst>
        </c:ser>
        <c:dLbls>
          <c:showLegendKey val="0"/>
          <c:showVal val="0"/>
          <c:showCatName val="0"/>
          <c:showSerName val="0"/>
          <c:showPercent val="0"/>
          <c:showBubbleSize val="0"/>
        </c:dLbls>
        <c:gapWidth val="219"/>
        <c:overlap val="-27"/>
        <c:axId val="220631280"/>
        <c:axId val="220635632"/>
      </c:barChart>
      <c:catAx>
        <c:axId val="22063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35632"/>
        <c:crosses val="autoZero"/>
        <c:auto val="1"/>
        <c:lblAlgn val="ctr"/>
        <c:lblOffset val="100"/>
        <c:noMultiLvlLbl val="0"/>
      </c:catAx>
      <c:valAx>
        <c:axId val="2206356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3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Ingresos por apoyos externos (UAM-L)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Ext'!$O$3</c:f>
              <c:strCache>
                <c:ptCount val="1"/>
                <c:pt idx="0">
                  <c:v>AÑO</c:v>
                </c:pt>
              </c:strCache>
            </c:strRef>
          </c:tx>
          <c:spPr>
            <a:solidFill>
              <a:srgbClr val="9900CC"/>
            </a:solidFill>
            <a:ln>
              <a:noFill/>
            </a:ln>
            <a:effectLst/>
          </c:spPr>
          <c:invertIfNegative val="0"/>
          <c:cat>
            <c:numRef>
              <c:f>'Recursos Ext'!$O$4:$O$10</c:f>
              <c:numCache>
                <c:formatCode>General</c:formatCode>
                <c:ptCount val="7"/>
                <c:pt idx="0">
                  <c:v>2018</c:v>
                </c:pt>
                <c:pt idx="1">
                  <c:v>2017</c:v>
                </c:pt>
                <c:pt idx="2">
                  <c:v>2016</c:v>
                </c:pt>
                <c:pt idx="3">
                  <c:v>2015</c:v>
                </c:pt>
                <c:pt idx="4">
                  <c:v>2014</c:v>
                </c:pt>
                <c:pt idx="5">
                  <c:v>2013</c:v>
                </c:pt>
                <c:pt idx="6">
                  <c:v>2012</c:v>
                </c:pt>
              </c:numCache>
            </c:numRef>
          </c:cat>
          <c:val>
            <c:numRef>
              <c:f>'Recursos Ext'!$S$4:$S$10</c:f>
              <c:numCache>
                <c:formatCode>_-"$"* #,##0_-;\-"$"* #,##0_-;_-"$"* "-"??_-;_-@_-</c:formatCode>
                <c:ptCount val="7"/>
                <c:pt idx="0">
                  <c:v>6332630</c:v>
                </c:pt>
                <c:pt idx="1">
                  <c:v>4427615</c:v>
                </c:pt>
                <c:pt idx="2">
                  <c:v>21728071.91</c:v>
                </c:pt>
                <c:pt idx="3">
                  <c:v>11108388.279999999</c:v>
                </c:pt>
                <c:pt idx="4">
                  <c:v>2789259</c:v>
                </c:pt>
                <c:pt idx="5">
                  <c:v>1134919.05</c:v>
                </c:pt>
                <c:pt idx="6">
                  <c:v>9300682.8599999994</c:v>
                </c:pt>
              </c:numCache>
            </c:numRef>
          </c:val>
          <c:extLst>
            <c:ext xmlns:c16="http://schemas.microsoft.com/office/drawing/2014/chart" uri="{C3380CC4-5D6E-409C-BE32-E72D297353CC}">
              <c16:uniqueId val="{00000000-6D8C-429E-B7BB-013D14276CE7}"/>
            </c:ext>
          </c:extLst>
        </c:ser>
        <c:dLbls>
          <c:showLegendKey val="0"/>
          <c:showVal val="0"/>
          <c:showCatName val="0"/>
          <c:showSerName val="0"/>
          <c:showPercent val="0"/>
          <c:showBubbleSize val="0"/>
        </c:dLbls>
        <c:gapWidth val="219"/>
        <c:overlap val="-27"/>
        <c:axId val="220628016"/>
        <c:axId val="220627472"/>
      </c:barChart>
      <c:catAx>
        <c:axId val="22062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27472"/>
        <c:crosses val="autoZero"/>
        <c:auto val="1"/>
        <c:lblAlgn val="ctr"/>
        <c:lblOffset val="100"/>
        <c:noMultiLvlLbl val="0"/>
      </c:catAx>
      <c:valAx>
        <c:axId val="2206274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20628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es-MX"/>
              <a:t>Acuerdos de los órganos colegiados</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'Sesiones de Órganos Colegia'!$C$4</c:f>
              <c:strCache>
                <c:ptCount val="1"/>
                <c:pt idx="0">
                  <c:v>2012</c:v>
                </c:pt>
              </c:strCache>
            </c:strRef>
          </c:tx>
          <c:spPr>
            <a:solidFill>
              <a:schemeClr val="accent1"/>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Colegia'!$C$13:$C$16</c:f>
              <c:numCache>
                <c:formatCode>General</c:formatCode>
                <c:ptCount val="4"/>
                <c:pt idx="0">
                  <c:v>5</c:v>
                </c:pt>
                <c:pt idx="1">
                  <c:v>21</c:v>
                </c:pt>
                <c:pt idx="2">
                  <c:v>23</c:v>
                </c:pt>
                <c:pt idx="3">
                  <c:v>20</c:v>
                </c:pt>
              </c:numCache>
            </c:numRef>
          </c:val>
          <c:shape val="cylinder"/>
          <c:extLst>
            <c:ext xmlns:c16="http://schemas.microsoft.com/office/drawing/2014/chart" uri="{C3380CC4-5D6E-409C-BE32-E72D297353CC}">
              <c16:uniqueId val="{00000000-A19B-4481-A815-91139534DA68}"/>
            </c:ext>
          </c:extLst>
        </c:ser>
        <c:ser>
          <c:idx val="1"/>
          <c:order val="1"/>
          <c:tx>
            <c:strRef>
              <c:f>'Sesiones de Órganos Colegia'!$D$4</c:f>
              <c:strCache>
                <c:ptCount val="1"/>
                <c:pt idx="0">
                  <c:v>2013</c:v>
                </c:pt>
              </c:strCache>
            </c:strRef>
          </c:tx>
          <c:spPr>
            <a:solidFill>
              <a:schemeClr val="accent2"/>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Colegia'!$D$13:$D$16</c:f>
              <c:numCache>
                <c:formatCode>General</c:formatCode>
                <c:ptCount val="4"/>
                <c:pt idx="0">
                  <c:v>31</c:v>
                </c:pt>
                <c:pt idx="1">
                  <c:v>50</c:v>
                </c:pt>
                <c:pt idx="2">
                  <c:v>56</c:v>
                </c:pt>
                <c:pt idx="3">
                  <c:v>50</c:v>
                </c:pt>
              </c:numCache>
            </c:numRef>
          </c:val>
          <c:shape val="cylinder"/>
          <c:extLst>
            <c:ext xmlns:c16="http://schemas.microsoft.com/office/drawing/2014/chart" uri="{C3380CC4-5D6E-409C-BE32-E72D297353CC}">
              <c16:uniqueId val="{00000001-A19B-4481-A815-91139534DA68}"/>
            </c:ext>
          </c:extLst>
        </c:ser>
        <c:ser>
          <c:idx val="2"/>
          <c:order val="2"/>
          <c:tx>
            <c:strRef>
              <c:f>'Sesiones de Órganos Colegia'!$E$4</c:f>
              <c:strCache>
                <c:ptCount val="1"/>
                <c:pt idx="0">
                  <c:v>2014</c:v>
                </c:pt>
              </c:strCache>
            </c:strRef>
          </c:tx>
          <c:spPr>
            <a:solidFill>
              <a:schemeClr val="accent3"/>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Colegia'!$E$13:$E$16</c:f>
              <c:numCache>
                <c:formatCode>General</c:formatCode>
                <c:ptCount val="4"/>
                <c:pt idx="0">
                  <c:v>28</c:v>
                </c:pt>
                <c:pt idx="1">
                  <c:v>23</c:v>
                </c:pt>
                <c:pt idx="2">
                  <c:v>24</c:v>
                </c:pt>
                <c:pt idx="3">
                  <c:v>28</c:v>
                </c:pt>
              </c:numCache>
            </c:numRef>
          </c:val>
          <c:shape val="cylinder"/>
          <c:extLst>
            <c:ext xmlns:c16="http://schemas.microsoft.com/office/drawing/2014/chart" uri="{C3380CC4-5D6E-409C-BE32-E72D297353CC}">
              <c16:uniqueId val="{00000002-A19B-4481-A815-91139534DA68}"/>
            </c:ext>
          </c:extLst>
        </c:ser>
        <c:ser>
          <c:idx val="3"/>
          <c:order val="3"/>
          <c:tx>
            <c:strRef>
              <c:f>'Sesiones de Órganos Colegia'!$F$4</c:f>
              <c:strCache>
                <c:ptCount val="1"/>
                <c:pt idx="0">
                  <c:v>2015</c:v>
                </c:pt>
              </c:strCache>
            </c:strRef>
          </c:tx>
          <c:spPr>
            <a:solidFill>
              <a:schemeClr val="accent4"/>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Colegia'!$F$13:$F$16</c:f>
              <c:numCache>
                <c:formatCode>General</c:formatCode>
                <c:ptCount val="4"/>
                <c:pt idx="0">
                  <c:v>44</c:v>
                </c:pt>
                <c:pt idx="1">
                  <c:v>70</c:v>
                </c:pt>
                <c:pt idx="2">
                  <c:v>73</c:v>
                </c:pt>
                <c:pt idx="3">
                  <c:v>75</c:v>
                </c:pt>
              </c:numCache>
            </c:numRef>
          </c:val>
          <c:shape val="cylinder"/>
          <c:extLst>
            <c:ext xmlns:c16="http://schemas.microsoft.com/office/drawing/2014/chart" uri="{C3380CC4-5D6E-409C-BE32-E72D297353CC}">
              <c16:uniqueId val="{00000003-A19B-4481-A815-91139534DA68}"/>
            </c:ext>
          </c:extLst>
        </c:ser>
        <c:ser>
          <c:idx val="4"/>
          <c:order val="4"/>
          <c:tx>
            <c:strRef>
              <c:f>'Sesiones de Órganos Colegia'!$G$4</c:f>
              <c:strCache>
                <c:ptCount val="1"/>
                <c:pt idx="0">
                  <c:v>2016</c:v>
                </c:pt>
              </c:strCache>
            </c:strRef>
          </c:tx>
          <c:spPr>
            <a:solidFill>
              <a:schemeClr val="accent5"/>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Colegia'!$G$13:$G$16</c:f>
              <c:numCache>
                <c:formatCode>General</c:formatCode>
                <c:ptCount val="4"/>
                <c:pt idx="0">
                  <c:v>30</c:v>
                </c:pt>
                <c:pt idx="1">
                  <c:v>78</c:v>
                </c:pt>
                <c:pt idx="2">
                  <c:v>65</c:v>
                </c:pt>
                <c:pt idx="3">
                  <c:v>97</c:v>
                </c:pt>
              </c:numCache>
            </c:numRef>
          </c:val>
          <c:shape val="cylinder"/>
          <c:extLst>
            <c:ext xmlns:c16="http://schemas.microsoft.com/office/drawing/2014/chart" uri="{C3380CC4-5D6E-409C-BE32-E72D297353CC}">
              <c16:uniqueId val="{00000004-A19B-4481-A815-91139534DA68}"/>
            </c:ext>
          </c:extLst>
        </c:ser>
        <c:ser>
          <c:idx val="5"/>
          <c:order val="5"/>
          <c:tx>
            <c:strRef>
              <c:f>'Sesiones de Órganos Colegia'!$H$4</c:f>
              <c:strCache>
                <c:ptCount val="1"/>
                <c:pt idx="0">
                  <c:v>2017</c:v>
                </c:pt>
              </c:strCache>
            </c:strRef>
          </c:tx>
          <c:spPr>
            <a:solidFill>
              <a:schemeClr val="accent6"/>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Colegia'!$H$13:$H$16</c:f>
              <c:numCache>
                <c:formatCode>General</c:formatCode>
                <c:ptCount val="4"/>
                <c:pt idx="0">
                  <c:v>46</c:v>
                </c:pt>
                <c:pt idx="1">
                  <c:v>74</c:v>
                </c:pt>
                <c:pt idx="2">
                  <c:v>53</c:v>
                </c:pt>
                <c:pt idx="3">
                  <c:v>62</c:v>
                </c:pt>
              </c:numCache>
            </c:numRef>
          </c:val>
          <c:shape val="cylinder"/>
          <c:extLst>
            <c:ext xmlns:c16="http://schemas.microsoft.com/office/drawing/2014/chart" uri="{C3380CC4-5D6E-409C-BE32-E72D297353CC}">
              <c16:uniqueId val="{00000000-EFDE-48E2-A2B2-6454A57CED95}"/>
            </c:ext>
          </c:extLst>
        </c:ser>
        <c:ser>
          <c:idx val="6"/>
          <c:order val="6"/>
          <c:tx>
            <c:strRef>
              <c:f>'Sesiones de Órganos Colegia'!$I$4</c:f>
              <c:strCache>
                <c:ptCount val="1"/>
                <c:pt idx="0">
                  <c:v>2018</c:v>
                </c:pt>
              </c:strCache>
            </c:strRef>
          </c:tx>
          <c:spPr>
            <a:solidFill>
              <a:schemeClr val="accent1">
                <a:lumMod val="60000"/>
              </a:schemeClr>
            </a:solidFill>
            <a:ln>
              <a:noFill/>
            </a:ln>
            <a:effectLst/>
            <a:sp3d/>
          </c:spPr>
          <c:invertIfNegative val="0"/>
          <c:cat>
            <c:strRef>
              <c:f>'Sesiones de Órganos Colegia'!$B$13:$B$16</c:f>
              <c:strCache>
                <c:ptCount val="4"/>
                <c:pt idx="0">
                  <c:v>CA_UAML</c:v>
                </c:pt>
                <c:pt idx="1">
                  <c:v>CD_CBI</c:v>
                </c:pt>
                <c:pt idx="2">
                  <c:v>CD_CBS</c:v>
                </c:pt>
                <c:pt idx="3">
                  <c:v>CD_CSH</c:v>
                </c:pt>
              </c:strCache>
            </c:strRef>
          </c:cat>
          <c:val>
            <c:numRef>
              <c:f>'Sesiones de Órganos Colegia'!$I$13:$I$16</c:f>
              <c:numCache>
                <c:formatCode>General</c:formatCode>
                <c:ptCount val="4"/>
                <c:pt idx="0">
                  <c:v>80</c:v>
                </c:pt>
                <c:pt idx="1">
                  <c:v>62</c:v>
                </c:pt>
                <c:pt idx="2">
                  <c:v>62</c:v>
                </c:pt>
                <c:pt idx="3">
                  <c:v>78</c:v>
                </c:pt>
              </c:numCache>
            </c:numRef>
          </c:val>
          <c:shape val="cylinder"/>
          <c:extLst>
            <c:ext xmlns:c16="http://schemas.microsoft.com/office/drawing/2014/chart" uri="{C3380CC4-5D6E-409C-BE32-E72D297353CC}">
              <c16:uniqueId val="{00000000-996C-4A27-859F-862595E5036A}"/>
            </c:ext>
          </c:extLst>
        </c:ser>
        <c:dLbls>
          <c:showLegendKey val="0"/>
          <c:showVal val="0"/>
          <c:showCatName val="0"/>
          <c:showSerName val="0"/>
          <c:showPercent val="0"/>
          <c:showBubbleSize val="0"/>
        </c:dLbls>
        <c:gapWidth val="219"/>
        <c:shape val="box"/>
        <c:axId val="220628560"/>
        <c:axId val="220622576"/>
        <c:axId val="0"/>
      </c:bar3DChart>
      <c:catAx>
        <c:axId val="22062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220622576"/>
        <c:crosses val="autoZero"/>
        <c:auto val="1"/>
        <c:lblAlgn val="ctr"/>
        <c:lblOffset val="100"/>
        <c:noMultiLvlLbl val="0"/>
      </c:catAx>
      <c:valAx>
        <c:axId val="220622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220628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Aspirantes!$B$37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Aspirantes!$C$23:$J$23</c:f>
              <c:numCache>
                <c:formatCode>General</c:formatCode>
                <c:ptCount val="8"/>
                <c:pt idx="0">
                  <c:v>2011</c:v>
                </c:pt>
                <c:pt idx="1">
                  <c:v>2012</c:v>
                </c:pt>
                <c:pt idx="2">
                  <c:v>2013</c:v>
                </c:pt>
                <c:pt idx="3">
                  <c:v>2014</c:v>
                </c:pt>
                <c:pt idx="4">
                  <c:v>2015</c:v>
                </c:pt>
                <c:pt idx="5">
                  <c:v>2016</c:v>
                </c:pt>
                <c:pt idx="6">
                  <c:v>2017</c:v>
                </c:pt>
                <c:pt idx="7">
                  <c:v>2018</c:v>
                </c:pt>
              </c:numCache>
            </c:numRef>
          </c:xVal>
          <c:yVal>
            <c:numRef>
              <c:f>Aspirantes!$C$37:$J$37</c:f>
              <c:numCache>
                <c:formatCode>#,##0</c:formatCode>
                <c:ptCount val="8"/>
                <c:pt idx="0">
                  <c:v>412</c:v>
                </c:pt>
                <c:pt idx="1">
                  <c:v>181</c:v>
                </c:pt>
                <c:pt idx="2">
                  <c:v>445</c:v>
                </c:pt>
                <c:pt idx="3">
                  <c:v>498</c:v>
                </c:pt>
                <c:pt idx="4">
                  <c:v>724</c:v>
                </c:pt>
                <c:pt idx="5">
                  <c:v>837</c:v>
                </c:pt>
                <c:pt idx="6">
                  <c:v>1350</c:v>
                </c:pt>
                <c:pt idx="7">
                  <c:v>1995</c:v>
                </c:pt>
              </c:numCache>
            </c:numRef>
          </c:yVal>
          <c:smooth val="0"/>
          <c:extLst>
            <c:ext xmlns:c16="http://schemas.microsoft.com/office/drawing/2014/chart" uri="{C3380CC4-5D6E-409C-BE32-E72D297353CC}">
              <c16:uniqueId val="{00000000-D77E-4952-B1FE-355DD500418C}"/>
            </c:ext>
          </c:extLst>
        </c:ser>
        <c:dLbls>
          <c:showLegendKey val="0"/>
          <c:showVal val="0"/>
          <c:showCatName val="0"/>
          <c:showSerName val="0"/>
          <c:showPercent val="0"/>
          <c:showBubbleSize val="0"/>
        </c:dLbls>
        <c:axId val="196892112"/>
        <c:axId val="196894832"/>
      </c:scatterChart>
      <c:valAx>
        <c:axId val="196892112"/>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94832"/>
        <c:crosses val="autoZero"/>
        <c:crossBetween val="midCat"/>
      </c:valAx>
      <c:valAx>
        <c:axId val="196894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92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s-MX" sz="1600"/>
              <a:t>Acuerdos de los órganos colegiados (Total)</a:t>
            </a:r>
          </a:p>
        </c:rich>
      </c:tx>
      <c:layout>
        <c:manualLayout>
          <c:xMode val="edge"/>
          <c:yMode val="edge"/>
          <c:x val="0.24784940164473698"/>
          <c:y val="6.533575317604355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B2BC3"/>
            </a:solidFill>
            <a:ln>
              <a:noFill/>
            </a:ln>
            <a:effectLst/>
            <a:sp3d/>
          </c:spPr>
          <c:invertIfNegative val="0"/>
          <c:cat>
            <c:numRef>
              <c:f>'Sesiones de Órganos Colegia'!$C$4:$I$4</c:f>
              <c:numCache>
                <c:formatCode>General</c:formatCode>
                <c:ptCount val="7"/>
                <c:pt idx="0">
                  <c:v>2012</c:v>
                </c:pt>
                <c:pt idx="1">
                  <c:v>2013</c:v>
                </c:pt>
                <c:pt idx="2">
                  <c:v>2014</c:v>
                </c:pt>
                <c:pt idx="3">
                  <c:v>2015</c:v>
                </c:pt>
                <c:pt idx="4">
                  <c:v>2016</c:v>
                </c:pt>
                <c:pt idx="5">
                  <c:v>2017</c:v>
                </c:pt>
                <c:pt idx="6">
                  <c:v>2018</c:v>
                </c:pt>
              </c:numCache>
            </c:numRef>
          </c:cat>
          <c:val>
            <c:numRef>
              <c:f>'Sesiones de Órganos Colegia'!$C$17:$I$17</c:f>
              <c:numCache>
                <c:formatCode>General</c:formatCode>
                <c:ptCount val="7"/>
                <c:pt idx="0">
                  <c:v>69</c:v>
                </c:pt>
                <c:pt idx="1">
                  <c:v>187</c:v>
                </c:pt>
                <c:pt idx="2">
                  <c:v>103</c:v>
                </c:pt>
                <c:pt idx="3">
                  <c:v>262</c:v>
                </c:pt>
                <c:pt idx="4">
                  <c:v>270</c:v>
                </c:pt>
                <c:pt idx="5">
                  <c:v>235</c:v>
                </c:pt>
                <c:pt idx="6">
                  <c:v>282</c:v>
                </c:pt>
              </c:numCache>
            </c:numRef>
          </c:val>
          <c:shape val="cylinder"/>
          <c:extLst>
            <c:ext xmlns:c16="http://schemas.microsoft.com/office/drawing/2014/chart" uri="{C3380CC4-5D6E-409C-BE32-E72D297353CC}">
              <c16:uniqueId val="{00000000-A19B-4481-A815-91139534DA68}"/>
            </c:ext>
          </c:extLst>
        </c:ser>
        <c:dLbls>
          <c:showLegendKey val="0"/>
          <c:showVal val="0"/>
          <c:showCatName val="0"/>
          <c:showSerName val="0"/>
          <c:showPercent val="0"/>
          <c:showBubbleSize val="0"/>
        </c:dLbls>
        <c:gapWidth val="45"/>
        <c:gapDepth val="147"/>
        <c:shape val="box"/>
        <c:axId val="220623120"/>
        <c:axId val="220625840"/>
        <c:axId val="0"/>
      </c:bar3DChart>
      <c:catAx>
        <c:axId val="22062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220625840"/>
        <c:crosses val="autoZero"/>
        <c:auto val="1"/>
        <c:lblAlgn val="ctr"/>
        <c:lblOffset val="100"/>
        <c:noMultiLvlLbl val="0"/>
      </c:catAx>
      <c:valAx>
        <c:axId val="220625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22062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n-US"/>
              <a:t>Comisiones de Órganos Colegiados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Comisiones!$K$4</c:f>
              <c:strCache>
                <c:ptCount val="1"/>
                <c:pt idx="0">
                  <c:v>Comisiones</c:v>
                </c:pt>
              </c:strCache>
            </c:strRef>
          </c:tx>
          <c:spPr>
            <a:solidFill>
              <a:srgbClr val="7030A0"/>
            </a:solidFill>
            <a:ln>
              <a:noFill/>
            </a:ln>
            <a:effectLst/>
            <a:sp3d/>
          </c:spPr>
          <c:invertIfNegative val="0"/>
          <c:cat>
            <c:strRef>
              <c:f>Comisiones!$J$5:$J$8</c:f>
              <c:strCache>
                <c:ptCount val="4"/>
                <c:pt idx="0">
                  <c:v>CA_UAML</c:v>
                </c:pt>
                <c:pt idx="1">
                  <c:v>CD_CBI</c:v>
                </c:pt>
                <c:pt idx="2">
                  <c:v>CD_CBS</c:v>
                </c:pt>
                <c:pt idx="3">
                  <c:v>CD_CSH</c:v>
                </c:pt>
              </c:strCache>
            </c:strRef>
          </c:cat>
          <c:val>
            <c:numRef>
              <c:f>Comisiones!$K$5:$K$8</c:f>
              <c:numCache>
                <c:formatCode>General</c:formatCode>
                <c:ptCount val="4"/>
                <c:pt idx="0">
                  <c:v>3</c:v>
                </c:pt>
                <c:pt idx="1">
                  <c:v>6</c:v>
                </c:pt>
                <c:pt idx="2">
                  <c:v>6</c:v>
                </c:pt>
                <c:pt idx="3">
                  <c:v>12</c:v>
                </c:pt>
              </c:numCache>
            </c:numRef>
          </c:val>
          <c:shape val="cylinder"/>
          <c:extLst>
            <c:ext xmlns:c16="http://schemas.microsoft.com/office/drawing/2014/chart" uri="{C3380CC4-5D6E-409C-BE32-E72D297353CC}">
              <c16:uniqueId val="{00000000-E07A-4BF9-9DBC-EF5706451B49}"/>
            </c:ext>
          </c:extLst>
        </c:ser>
        <c:dLbls>
          <c:showLegendKey val="0"/>
          <c:showVal val="0"/>
          <c:showCatName val="0"/>
          <c:showSerName val="0"/>
          <c:showPercent val="0"/>
          <c:showBubbleSize val="0"/>
        </c:dLbls>
        <c:gapWidth val="150"/>
        <c:shape val="box"/>
        <c:axId val="220629104"/>
        <c:axId val="220617136"/>
        <c:axId val="0"/>
      </c:bar3DChart>
      <c:catAx>
        <c:axId val="2206291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0617136"/>
        <c:crosses val="autoZero"/>
        <c:auto val="1"/>
        <c:lblAlgn val="ctr"/>
        <c:lblOffset val="100"/>
        <c:noMultiLvlLbl val="0"/>
      </c:catAx>
      <c:valAx>
        <c:axId val="22061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20629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mn-lt"/>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2018/ </a:t>
            </a:r>
            <a:r>
              <a:rPr lang="es-MX" sz="1680" b="0" i="0" u="none" strike="noStrike" baseline="0">
                <a:effectLst/>
              </a:rPr>
              <a:t>Aspirantes </a:t>
            </a:r>
            <a:r>
              <a:rPr lang="es-MX"/>
              <a:t>2017</a:t>
            </a:r>
          </a:p>
        </c:rich>
      </c:tx>
      <c:layout>
        <c:manualLayout>
          <c:xMode val="edge"/>
          <c:yMode val="edge"/>
          <c:x val="0.2128073511769113"/>
          <c:y val="8.8888888888888889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Aspirantes!$K$23</c:f>
              <c:strCache>
                <c:ptCount val="1"/>
                <c:pt idx="0">
                  <c:v>2018/2017</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B149-4927-8F1A-EC626BEEB917}"/>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B149-4927-8F1A-EC626BEEB917}"/>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B149-4927-8F1A-EC626BEEB917}"/>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B149-4927-8F1A-EC626BEEB917}"/>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B149-4927-8F1A-EC626BEEB917}"/>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B149-4927-8F1A-EC626BEEB917}"/>
              </c:ext>
            </c:extLst>
          </c:dPt>
          <c:cat>
            <c:strRef>
              <c:f>Aspirantes!$B$39:$B$39</c:f>
              <c:strCache>
                <c:ptCount val="1"/>
                <c:pt idx="0">
                  <c:v>UAML</c:v>
                </c:pt>
              </c:strCache>
            </c:strRef>
          </c:cat>
          <c:val>
            <c:numRef>
              <c:f>Aspirantes!$K$39:$K$39</c:f>
              <c:numCache>
                <c:formatCode>0%</c:formatCode>
                <c:ptCount val="1"/>
                <c:pt idx="0">
                  <c:v>1.4777777777777779</c:v>
                </c:pt>
              </c:numCache>
            </c:numRef>
          </c:val>
          <c:shape val="cylinder"/>
          <c:extLst>
            <c:ext xmlns:c16="http://schemas.microsoft.com/office/drawing/2014/chart" uri="{C3380CC4-5D6E-409C-BE32-E72D297353CC}">
              <c16:uniqueId val="{0000000C-B149-4927-8F1A-EC626BEEB917}"/>
            </c:ext>
          </c:extLst>
        </c:ser>
        <c:dLbls>
          <c:showLegendKey val="0"/>
          <c:showVal val="0"/>
          <c:showCatName val="0"/>
          <c:showSerName val="0"/>
          <c:showPercent val="0"/>
          <c:showBubbleSize val="0"/>
        </c:dLbls>
        <c:gapWidth val="124"/>
        <c:gapDepth val="295"/>
        <c:shape val="box"/>
        <c:axId val="196883952"/>
        <c:axId val="196887760"/>
        <c:axId val="0"/>
      </c:bar3DChart>
      <c:catAx>
        <c:axId val="1968839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96887760"/>
        <c:crosses val="autoZero"/>
        <c:auto val="1"/>
        <c:lblAlgn val="ctr"/>
        <c:lblOffset val="100"/>
        <c:noMultiLvlLbl val="0"/>
      </c:catAx>
      <c:valAx>
        <c:axId val="196887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Licenciatura UAM</a:t>
            </a:r>
          </a:p>
        </c:rich>
      </c:tx>
      <c:layout>
        <c:manualLayout>
          <c:xMode val="edge"/>
          <c:yMode val="edge"/>
          <c:x val="0.2726952327798785"/>
          <c:y val="2.6057528222149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Aspirantes!$B$51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Aspirantes!$C$23:$J$23</c:f>
              <c:numCache>
                <c:formatCode>General</c:formatCode>
                <c:ptCount val="8"/>
                <c:pt idx="0">
                  <c:v>2011</c:v>
                </c:pt>
                <c:pt idx="1">
                  <c:v>2012</c:v>
                </c:pt>
                <c:pt idx="2">
                  <c:v>2013</c:v>
                </c:pt>
                <c:pt idx="3">
                  <c:v>2014</c:v>
                </c:pt>
                <c:pt idx="4">
                  <c:v>2015</c:v>
                </c:pt>
                <c:pt idx="5">
                  <c:v>2016</c:v>
                </c:pt>
                <c:pt idx="6">
                  <c:v>2017</c:v>
                </c:pt>
                <c:pt idx="7">
                  <c:v>2018</c:v>
                </c:pt>
              </c:numCache>
            </c:numRef>
          </c:xVal>
          <c:yVal>
            <c:numRef>
              <c:f>Aspirantes!$C$51:$J$51</c:f>
              <c:numCache>
                <c:formatCode>#,##0</c:formatCode>
                <c:ptCount val="8"/>
                <c:pt idx="0">
                  <c:v>137.33333333333334</c:v>
                </c:pt>
                <c:pt idx="1">
                  <c:v>60.333333333333336</c:v>
                </c:pt>
                <c:pt idx="2">
                  <c:v>111.25</c:v>
                </c:pt>
                <c:pt idx="3">
                  <c:v>124.5</c:v>
                </c:pt>
                <c:pt idx="4">
                  <c:v>181</c:v>
                </c:pt>
                <c:pt idx="5">
                  <c:v>209.25</c:v>
                </c:pt>
                <c:pt idx="6">
                  <c:v>225</c:v>
                </c:pt>
                <c:pt idx="7">
                  <c:v>221.66666666666666</c:v>
                </c:pt>
              </c:numCache>
            </c:numRef>
          </c:yVal>
          <c:smooth val="0"/>
          <c:extLst>
            <c:ext xmlns:c16="http://schemas.microsoft.com/office/drawing/2014/chart" uri="{C3380CC4-5D6E-409C-BE32-E72D297353CC}">
              <c16:uniqueId val="{00000004-E673-4F44-AD5C-66CFC2A89B22}"/>
            </c:ext>
          </c:extLst>
        </c:ser>
        <c:dLbls>
          <c:showLegendKey val="0"/>
          <c:showVal val="0"/>
          <c:showCatName val="0"/>
          <c:showSerName val="0"/>
          <c:showPercent val="0"/>
          <c:showBubbleSize val="0"/>
        </c:dLbls>
        <c:axId val="196885040"/>
        <c:axId val="196880688"/>
      </c:scatterChart>
      <c:valAx>
        <c:axId val="196885040"/>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0688"/>
        <c:crosses val="autoZero"/>
        <c:crossBetween val="midCat"/>
      </c:valAx>
      <c:valAx>
        <c:axId val="196880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50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2018 / </a:t>
            </a:r>
            <a:r>
              <a:rPr lang="es-MX" sz="1680" b="0" i="0" u="none" strike="noStrike" baseline="0">
                <a:effectLst/>
              </a:rPr>
              <a:t>Aspirantes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Aspirantes!$L$23</c:f>
              <c:strCache>
                <c:ptCount val="1"/>
                <c:pt idx="0">
                  <c:v>2018/2016</c:v>
                </c:pt>
              </c:strCache>
            </c:strRef>
          </c:tx>
          <c:spPr>
            <a:solidFill>
              <a:srgbClr val="AD25A8"/>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Aspirantes!$L$24:$L$32</c:f>
              <c:numCache>
                <c:formatCode>0%</c:formatCode>
                <c:ptCount val="9"/>
                <c:pt idx="0">
                  <c:v>1.0219780219780219</c:v>
                </c:pt>
                <c:pt idx="3">
                  <c:v>0.97499999999999998</c:v>
                </c:pt>
                <c:pt idx="6">
                  <c:v>0.74842767295597479</c:v>
                </c:pt>
                <c:pt idx="7">
                  <c:v>1.1808510638297873</c:v>
                </c:pt>
              </c:numCache>
            </c:numRef>
          </c:val>
          <c:shape val="cylinder"/>
          <c:extLst>
            <c:ext xmlns:c16="http://schemas.microsoft.com/office/drawing/2014/chart" uri="{C3380CC4-5D6E-409C-BE32-E72D297353CC}">
              <c16:uniqueId val="{00000000-5462-4B48-9E37-5A10A6A18F49}"/>
            </c:ext>
          </c:extLst>
        </c:ser>
        <c:dLbls>
          <c:showLegendKey val="0"/>
          <c:showVal val="0"/>
          <c:showCatName val="0"/>
          <c:showSerName val="0"/>
          <c:showPercent val="0"/>
          <c:showBubbleSize val="0"/>
        </c:dLbls>
        <c:gapWidth val="219"/>
        <c:shape val="box"/>
        <c:axId val="196893744"/>
        <c:axId val="196882320"/>
        <c:axId val="0"/>
      </c:bar3DChart>
      <c:catAx>
        <c:axId val="1968937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2320"/>
        <c:crosses val="autoZero"/>
        <c:auto val="1"/>
        <c:lblAlgn val="ctr"/>
        <c:lblOffset val="100"/>
        <c:noMultiLvlLbl val="0"/>
      </c:catAx>
      <c:valAx>
        <c:axId val="19688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93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2018 / </a:t>
            </a:r>
            <a:r>
              <a:rPr lang="es-MX" sz="1680" b="0" i="0" u="none" strike="noStrike" baseline="0">
                <a:effectLst/>
              </a:rPr>
              <a:t>Aspirantes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Aspirantes!$L$23</c:f>
              <c:strCache>
                <c:ptCount val="1"/>
                <c:pt idx="0">
                  <c:v>2018/2016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DDE0-492D-98C6-B28FFDDD4B57}"/>
              </c:ext>
            </c:extLst>
          </c:dPt>
          <c:cat>
            <c:strRef>
              <c:f>Aspirantes!$B$34:$B$37</c:f>
              <c:strCache>
                <c:ptCount val="4"/>
                <c:pt idx="0">
                  <c:v>CBI</c:v>
                </c:pt>
                <c:pt idx="1">
                  <c:v>CBS</c:v>
                </c:pt>
                <c:pt idx="2">
                  <c:v>CSH</c:v>
                </c:pt>
                <c:pt idx="3">
                  <c:v>UAML</c:v>
                </c:pt>
              </c:strCache>
            </c:strRef>
          </c:cat>
          <c:val>
            <c:numRef>
              <c:f>Aspirantes!$L$34:$L$37</c:f>
              <c:numCache>
                <c:formatCode>0%</c:formatCode>
                <c:ptCount val="4"/>
                <c:pt idx="0">
                  <c:v>5.4395604395604398</c:v>
                </c:pt>
                <c:pt idx="1">
                  <c:v>3.8916666666666666</c:v>
                </c:pt>
                <c:pt idx="2">
                  <c:v>1.1185770750988142</c:v>
                </c:pt>
                <c:pt idx="3">
                  <c:v>2.3835125448028673</c:v>
                </c:pt>
              </c:numCache>
            </c:numRef>
          </c:val>
          <c:shape val="cylinder"/>
          <c:extLst>
            <c:ext xmlns:c16="http://schemas.microsoft.com/office/drawing/2014/chart" uri="{C3380CC4-5D6E-409C-BE32-E72D297353CC}">
              <c16:uniqueId val="{00000002-DDE0-492D-98C6-B28FFDDD4B57}"/>
            </c:ext>
          </c:extLst>
        </c:ser>
        <c:dLbls>
          <c:showLegendKey val="0"/>
          <c:showVal val="0"/>
          <c:showCatName val="0"/>
          <c:showSerName val="0"/>
          <c:showPercent val="0"/>
          <c:showBubbleSize val="0"/>
        </c:dLbls>
        <c:gapWidth val="219"/>
        <c:shape val="box"/>
        <c:axId val="196891024"/>
        <c:axId val="196881232"/>
        <c:axId val="0"/>
      </c:bar3DChart>
      <c:catAx>
        <c:axId val="1968910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1232"/>
        <c:crosses val="autoZero"/>
        <c:auto val="1"/>
        <c:lblAlgn val="ctr"/>
        <c:lblOffset val="100"/>
        <c:noMultiLvlLbl val="0"/>
      </c:catAx>
      <c:valAx>
        <c:axId val="196881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91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2018 / </a:t>
            </a:r>
            <a:r>
              <a:rPr lang="es-MX" sz="1680" b="0" i="0" u="none" strike="noStrike" baseline="0">
                <a:effectLst/>
              </a:rPr>
              <a:t>Aspirantes </a:t>
            </a:r>
            <a:r>
              <a:rPr lang="es-MX"/>
              <a:t>2016</a:t>
            </a:r>
          </a:p>
        </c:rich>
      </c:tx>
      <c:layout>
        <c:manualLayout>
          <c:xMode val="edge"/>
          <c:yMode val="edge"/>
          <c:x val="0.172661293593236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Aspirantes!$L$23</c:f>
              <c:strCache>
                <c:ptCount val="1"/>
                <c:pt idx="0">
                  <c:v>2018/2016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7CB8-4942-B505-6082907862A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7CB8-4942-B505-6082907862A1}"/>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7CB8-4942-B505-6082907862A1}"/>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7CB8-4942-B505-6082907862A1}"/>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7CB8-4942-B505-6082907862A1}"/>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7CB8-4942-B505-6082907862A1}"/>
              </c:ext>
            </c:extLst>
          </c:dPt>
          <c:cat>
            <c:strRef>
              <c:f>Aspirantes!$B$39:$B$39</c:f>
              <c:strCache>
                <c:ptCount val="1"/>
                <c:pt idx="0">
                  <c:v>UAML</c:v>
                </c:pt>
              </c:strCache>
            </c:strRef>
          </c:cat>
          <c:val>
            <c:numRef>
              <c:f>Aspirantes!$L$39:$L$39</c:f>
              <c:numCache>
                <c:formatCode>0%</c:formatCode>
                <c:ptCount val="1"/>
                <c:pt idx="0">
                  <c:v>2.3835125448028673</c:v>
                </c:pt>
              </c:numCache>
            </c:numRef>
          </c:val>
          <c:shape val="cylinder"/>
          <c:extLst>
            <c:ext xmlns:c16="http://schemas.microsoft.com/office/drawing/2014/chart" uri="{C3380CC4-5D6E-409C-BE32-E72D297353CC}">
              <c16:uniqueId val="{0000000C-7CB8-4942-B505-6082907862A1}"/>
            </c:ext>
          </c:extLst>
        </c:ser>
        <c:dLbls>
          <c:showLegendKey val="0"/>
          <c:showVal val="0"/>
          <c:showCatName val="0"/>
          <c:showSerName val="0"/>
          <c:showPercent val="0"/>
          <c:showBubbleSize val="0"/>
        </c:dLbls>
        <c:gapWidth val="124"/>
        <c:gapDepth val="295"/>
        <c:shape val="box"/>
        <c:axId val="196887216"/>
        <c:axId val="196891568"/>
        <c:axId val="0"/>
      </c:bar3DChart>
      <c:catAx>
        <c:axId val="1968872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96891568"/>
        <c:crosses val="autoZero"/>
        <c:auto val="1"/>
        <c:lblAlgn val="ctr"/>
        <c:lblOffset val="100"/>
        <c:noMultiLvlLbl val="0"/>
      </c:catAx>
      <c:valAx>
        <c:axId val="196891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 de PTC incritos en el SNI</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B2195"/>
            </a:solidFill>
            <a:ln>
              <a:noFill/>
            </a:ln>
            <a:effectLst/>
            <a:sp3d/>
          </c:spPr>
          <c:invertIfNegative val="0"/>
          <c:cat>
            <c:strRef>
              <c:f>'Indicadores Comprativos'!$M$19:$M$24</c:f>
              <c:strCache>
                <c:ptCount val="6"/>
                <c:pt idx="0">
                  <c:v>UAM-L</c:v>
                </c:pt>
                <c:pt idx="1">
                  <c:v>UAEM</c:v>
                </c:pt>
                <c:pt idx="2">
                  <c:v>UAEM-UAP-T</c:v>
                </c:pt>
                <c:pt idx="3">
                  <c:v>TEST</c:v>
                </c:pt>
                <c:pt idx="4">
                  <c:v>ITT</c:v>
                </c:pt>
                <c:pt idx="5">
                  <c:v>UTVT</c:v>
                </c:pt>
              </c:strCache>
            </c:strRef>
          </c:cat>
          <c:val>
            <c:numRef>
              <c:f>'Indicadores Comprativos'!$N$19:$N$24</c:f>
              <c:numCache>
                <c:formatCode>0%</c:formatCode>
                <c:ptCount val="6"/>
                <c:pt idx="0">
                  <c:v>0.61111111111111116</c:v>
                </c:pt>
                <c:pt idx="1">
                  <c:v>0.3403846153846154</c:v>
                </c:pt>
                <c:pt idx="2">
                  <c:v>0.33333333333333331</c:v>
                </c:pt>
                <c:pt idx="3">
                  <c:v>0.25</c:v>
                </c:pt>
                <c:pt idx="4">
                  <c:v>0.12056737588652482</c:v>
                </c:pt>
                <c:pt idx="5">
                  <c:v>8.247422680412371E-2</c:v>
                </c:pt>
              </c:numCache>
            </c:numRef>
          </c:val>
          <c:shape val="cylinder"/>
          <c:extLst>
            <c:ext xmlns:c16="http://schemas.microsoft.com/office/drawing/2014/chart" uri="{C3380CC4-5D6E-409C-BE32-E72D297353CC}">
              <c16:uniqueId val="{00000000-C65E-4F17-90F1-9A136CB2F2CA}"/>
            </c:ext>
          </c:extLst>
        </c:ser>
        <c:dLbls>
          <c:showLegendKey val="0"/>
          <c:showVal val="0"/>
          <c:showCatName val="0"/>
          <c:showSerName val="0"/>
          <c:showPercent val="0"/>
          <c:showBubbleSize val="0"/>
        </c:dLbls>
        <c:gapWidth val="219"/>
        <c:shape val="box"/>
        <c:axId val="51725504"/>
        <c:axId val="51726048"/>
        <c:axId val="0"/>
      </c:bar3DChart>
      <c:catAx>
        <c:axId val="5172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51726048"/>
        <c:crosses val="autoZero"/>
        <c:auto val="1"/>
        <c:lblAlgn val="ctr"/>
        <c:lblOffset val="100"/>
        <c:noMultiLvlLbl val="0"/>
      </c:catAx>
      <c:valAx>
        <c:axId val="51726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MX"/>
          </a:p>
        </c:txPr>
        <c:crossAx val="51725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LicenciaturaUAML</a:t>
            </a:r>
          </a:p>
        </c:rich>
      </c:tx>
      <c:layout>
        <c:manualLayout>
          <c:xMode val="edge"/>
          <c:yMode val="edge"/>
          <c:x val="0.27909328725516735"/>
          <c:y val="1.863291888048728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Aspirantes!$B$48</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Aspirantes!$C$23:$J$23</c:f>
              <c:numCache>
                <c:formatCode>General</c:formatCode>
                <c:ptCount val="8"/>
                <c:pt idx="0">
                  <c:v>2011</c:v>
                </c:pt>
                <c:pt idx="1">
                  <c:v>2012</c:v>
                </c:pt>
                <c:pt idx="2">
                  <c:v>2013</c:v>
                </c:pt>
                <c:pt idx="3">
                  <c:v>2014</c:v>
                </c:pt>
                <c:pt idx="4">
                  <c:v>2015</c:v>
                </c:pt>
                <c:pt idx="5">
                  <c:v>2016</c:v>
                </c:pt>
                <c:pt idx="6">
                  <c:v>2017</c:v>
                </c:pt>
                <c:pt idx="7">
                  <c:v>2018</c:v>
                </c:pt>
              </c:numCache>
            </c:numRef>
          </c:xVal>
          <c:yVal>
            <c:numRef>
              <c:f>Aspirantes!$C$48:$J$48</c:f>
              <c:numCache>
                <c:formatCode>#,##0</c:formatCode>
                <c:ptCount val="8"/>
                <c:pt idx="0">
                  <c:v>68</c:v>
                </c:pt>
                <c:pt idx="1">
                  <c:v>35</c:v>
                </c:pt>
                <c:pt idx="2">
                  <c:v>61</c:v>
                </c:pt>
                <c:pt idx="3">
                  <c:v>72</c:v>
                </c:pt>
                <c:pt idx="4">
                  <c:v>90</c:v>
                </c:pt>
                <c:pt idx="5">
                  <c:v>91</c:v>
                </c:pt>
                <c:pt idx="6" formatCode="General">
                  <c:v>200</c:v>
                </c:pt>
                <c:pt idx="7" formatCode="General">
                  <c:v>165</c:v>
                </c:pt>
              </c:numCache>
            </c:numRef>
          </c:yVal>
          <c:smooth val="0"/>
          <c:extLst>
            <c:ext xmlns:c16="http://schemas.microsoft.com/office/drawing/2014/chart" uri="{C3380CC4-5D6E-409C-BE32-E72D297353CC}">
              <c16:uniqueId val="{00000000-908F-4851-90E4-B631EA609490}"/>
            </c:ext>
          </c:extLst>
        </c:ser>
        <c:ser>
          <c:idx val="1"/>
          <c:order val="1"/>
          <c:tx>
            <c:strRef>
              <c:f>Aspirantes!$B$49</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Aspirantes!$C$23:$J$23</c:f>
              <c:numCache>
                <c:formatCode>General</c:formatCode>
                <c:ptCount val="8"/>
                <c:pt idx="0">
                  <c:v>2011</c:v>
                </c:pt>
                <c:pt idx="1">
                  <c:v>2012</c:v>
                </c:pt>
                <c:pt idx="2">
                  <c:v>2013</c:v>
                </c:pt>
                <c:pt idx="3">
                  <c:v>2014</c:v>
                </c:pt>
                <c:pt idx="4">
                  <c:v>2015</c:v>
                </c:pt>
                <c:pt idx="5">
                  <c:v>2016</c:v>
                </c:pt>
                <c:pt idx="6">
                  <c:v>2017</c:v>
                </c:pt>
                <c:pt idx="7">
                  <c:v>2018</c:v>
                </c:pt>
              </c:numCache>
            </c:numRef>
          </c:xVal>
          <c:yVal>
            <c:numRef>
              <c:f>Aspirantes!$C$49:$J$49</c:f>
              <c:numCache>
                <c:formatCode>#,##0</c:formatCode>
                <c:ptCount val="8"/>
                <c:pt idx="0">
                  <c:v>175</c:v>
                </c:pt>
                <c:pt idx="1">
                  <c:v>74</c:v>
                </c:pt>
                <c:pt idx="2">
                  <c:v>160</c:v>
                </c:pt>
                <c:pt idx="3">
                  <c:v>98</c:v>
                </c:pt>
                <c:pt idx="4">
                  <c:v>192</c:v>
                </c:pt>
                <c:pt idx="5">
                  <c:v>240</c:v>
                </c:pt>
                <c:pt idx="6" formatCode="General">
                  <c:v>257</c:v>
                </c:pt>
                <c:pt idx="7" formatCode="0">
                  <c:v>311.33333333333331</c:v>
                </c:pt>
              </c:numCache>
            </c:numRef>
          </c:yVal>
          <c:smooth val="0"/>
          <c:extLst>
            <c:ext xmlns:c16="http://schemas.microsoft.com/office/drawing/2014/chart" uri="{C3380CC4-5D6E-409C-BE32-E72D297353CC}">
              <c16:uniqueId val="{00000001-908F-4851-90E4-B631EA609490}"/>
            </c:ext>
          </c:extLst>
        </c:ser>
        <c:ser>
          <c:idx val="2"/>
          <c:order val="2"/>
          <c:tx>
            <c:strRef>
              <c:f>Aspirantes!$B$50</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Aspirantes!$C$23:$J$23</c:f>
              <c:numCache>
                <c:formatCode>General</c:formatCode>
                <c:ptCount val="8"/>
                <c:pt idx="0">
                  <c:v>2011</c:v>
                </c:pt>
                <c:pt idx="1">
                  <c:v>2012</c:v>
                </c:pt>
                <c:pt idx="2">
                  <c:v>2013</c:v>
                </c:pt>
                <c:pt idx="3">
                  <c:v>2014</c:v>
                </c:pt>
                <c:pt idx="4">
                  <c:v>2015</c:v>
                </c:pt>
                <c:pt idx="5">
                  <c:v>2016</c:v>
                </c:pt>
                <c:pt idx="6">
                  <c:v>2017</c:v>
                </c:pt>
                <c:pt idx="7">
                  <c:v>2018</c:v>
                </c:pt>
              </c:numCache>
            </c:numRef>
          </c:xVal>
          <c:yVal>
            <c:numRef>
              <c:f>Aspirantes!$C$50:$J$50</c:f>
              <c:numCache>
                <c:formatCode>#,##0</c:formatCode>
                <c:ptCount val="8"/>
                <c:pt idx="0">
                  <c:v>169</c:v>
                </c:pt>
                <c:pt idx="1">
                  <c:v>72</c:v>
                </c:pt>
                <c:pt idx="2">
                  <c:v>112</c:v>
                </c:pt>
                <c:pt idx="3">
                  <c:v>164</c:v>
                </c:pt>
                <c:pt idx="4">
                  <c:v>221</c:v>
                </c:pt>
                <c:pt idx="5">
                  <c:v>253</c:v>
                </c:pt>
                <c:pt idx="6" formatCode="General">
                  <c:v>218</c:v>
                </c:pt>
                <c:pt idx="7" formatCode="0">
                  <c:v>188.66666666666666</c:v>
                </c:pt>
              </c:numCache>
            </c:numRef>
          </c:yVal>
          <c:smooth val="0"/>
          <c:extLst>
            <c:ext xmlns:c16="http://schemas.microsoft.com/office/drawing/2014/chart" uri="{C3380CC4-5D6E-409C-BE32-E72D297353CC}">
              <c16:uniqueId val="{00000002-908F-4851-90E4-B631EA609490}"/>
            </c:ext>
          </c:extLst>
        </c:ser>
        <c:ser>
          <c:idx val="3"/>
          <c:order val="3"/>
          <c:tx>
            <c:strRef>
              <c:f>Aspirantes!$B$51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Aspirantes!$C$23:$J$23</c:f>
              <c:numCache>
                <c:formatCode>General</c:formatCode>
                <c:ptCount val="8"/>
                <c:pt idx="0">
                  <c:v>2011</c:v>
                </c:pt>
                <c:pt idx="1">
                  <c:v>2012</c:v>
                </c:pt>
                <c:pt idx="2">
                  <c:v>2013</c:v>
                </c:pt>
                <c:pt idx="3">
                  <c:v>2014</c:v>
                </c:pt>
                <c:pt idx="4">
                  <c:v>2015</c:v>
                </c:pt>
                <c:pt idx="5">
                  <c:v>2016</c:v>
                </c:pt>
                <c:pt idx="6">
                  <c:v>2017</c:v>
                </c:pt>
                <c:pt idx="7">
                  <c:v>2018</c:v>
                </c:pt>
              </c:numCache>
            </c:numRef>
          </c:xVal>
          <c:yVal>
            <c:numRef>
              <c:f>Aspirantes!$C$51:$J$51</c:f>
              <c:numCache>
                <c:formatCode>#,##0</c:formatCode>
                <c:ptCount val="8"/>
                <c:pt idx="0">
                  <c:v>137.33333333333334</c:v>
                </c:pt>
                <c:pt idx="1">
                  <c:v>60.333333333333336</c:v>
                </c:pt>
                <c:pt idx="2">
                  <c:v>111.25</c:v>
                </c:pt>
                <c:pt idx="3">
                  <c:v>124.5</c:v>
                </c:pt>
                <c:pt idx="4">
                  <c:v>181</c:v>
                </c:pt>
                <c:pt idx="5">
                  <c:v>209.25</c:v>
                </c:pt>
                <c:pt idx="6">
                  <c:v>225</c:v>
                </c:pt>
                <c:pt idx="7">
                  <c:v>221.66666666666666</c:v>
                </c:pt>
              </c:numCache>
            </c:numRef>
          </c:yVal>
          <c:smooth val="0"/>
          <c:extLst>
            <c:ext xmlns:c16="http://schemas.microsoft.com/office/drawing/2014/chart" uri="{C3380CC4-5D6E-409C-BE32-E72D297353CC}">
              <c16:uniqueId val="{00000003-908F-4851-90E4-B631EA609490}"/>
            </c:ext>
          </c:extLst>
        </c:ser>
        <c:dLbls>
          <c:showLegendKey val="0"/>
          <c:showVal val="0"/>
          <c:showCatName val="0"/>
          <c:showSerName val="0"/>
          <c:showPercent val="0"/>
          <c:showBubbleSize val="0"/>
        </c:dLbls>
        <c:axId val="196883408"/>
        <c:axId val="196881776"/>
      </c:scatterChart>
      <c:valAx>
        <c:axId val="196883408"/>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1776"/>
        <c:crosses val="autoZero"/>
        <c:crossBetween val="midCat"/>
      </c:valAx>
      <c:valAx>
        <c:axId val="19688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6883408"/>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sexo'!$A$7</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sexo'!$R$6:$Y$6</c:f>
              <c:numCache>
                <c:formatCode>0</c:formatCode>
                <c:ptCount val="8"/>
                <c:pt idx="0">
                  <c:v>2011</c:v>
                </c:pt>
                <c:pt idx="1">
                  <c:v>2012</c:v>
                </c:pt>
                <c:pt idx="2">
                  <c:v>2013</c:v>
                </c:pt>
                <c:pt idx="3">
                  <c:v>2014</c:v>
                </c:pt>
                <c:pt idx="4">
                  <c:v>2015</c:v>
                </c:pt>
                <c:pt idx="5">
                  <c:v>2016</c:v>
                </c:pt>
                <c:pt idx="6">
                  <c:v>2017</c:v>
                </c:pt>
                <c:pt idx="7">
                  <c:v>2018</c:v>
                </c:pt>
              </c:numCache>
            </c:numRef>
          </c:xVal>
          <c:yVal>
            <c:numRef>
              <c:f>'Aspirantes por sexo'!$R$7:$Y$7</c:f>
              <c:numCache>
                <c:formatCode>0%</c:formatCode>
                <c:ptCount val="8"/>
                <c:pt idx="0">
                  <c:v>0.30882352941176472</c:v>
                </c:pt>
                <c:pt idx="1">
                  <c:v>0.42857142857142855</c:v>
                </c:pt>
                <c:pt idx="2">
                  <c:v>0.32786885245901637</c:v>
                </c:pt>
                <c:pt idx="3">
                  <c:v>0.47222222222222221</c:v>
                </c:pt>
                <c:pt idx="4">
                  <c:v>0.41111111111111109</c:v>
                </c:pt>
                <c:pt idx="5">
                  <c:v>0.25274725274725274</c:v>
                </c:pt>
                <c:pt idx="6">
                  <c:v>0.3</c:v>
                </c:pt>
                <c:pt idx="7">
                  <c:v>0.25252525252525254</c:v>
                </c:pt>
              </c:numCache>
            </c:numRef>
          </c:yVal>
          <c:smooth val="0"/>
          <c:extLst>
            <c:ext xmlns:c16="http://schemas.microsoft.com/office/drawing/2014/chart" uri="{C3380CC4-5D6E-409C-BE32-E72D297353CC}">
              <c16:uniqueId val="{00000000-0B98-4FB4-AE77-E2A2DC30897F}"/>
            </c:ext>
          </c:extLst>
        </c:ser>
        <c:ser>
          <c:idx val="1"/>
          <c:order val="1"/>
          <c:tx>
            <c:strRef>
              <c:f>'Aspirantes por sexo'!$A$8</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sexo'!$R$6:$Y$6</c:f>
              <c:numCache>
                <c:formatCode>0</c:formatCode>
                <c:ptCount val="8"/>
                <c:pt idx="0">
                  <c:v>2011</c:v>
                </c:pt>
                <c:pt idx="1">
                  <c:v>2012</c:v>
                </c:pt>
                <c:pt idx="2">
                  <c:v>2013</c:v>
                </c:pt>
                <c:pt idx="3">
                  <c:v>2014</c:v>
                </c:pt>
                <c:pt idx="4">
                  <c:v>2015</c:v>
                </c:pt>
                <c:pt idx="5">
                  <c:v>2016</c:v>
                </c:pt>
                <c:pt idx="6">
                  <c:v>2017</c:v>
                </c:pt>
                <c:pt idx="7">
                  <c:v>2018</c:v>
                </c:pt>
              </c:numCache>
            </c:numRef>
          </c:xVal>
          <c:yVal>
            <c:numRef>
              <c:f>'Aspirantes por sexo'!$R$8:$Y$8</c:f>
              <c:numCache>
                <c:formatCode>0%</c:formatCode>
                <c:ptCount val="8"/>
                <c:pt idx="0">
                  <c:v>0.64</c:v>
                </c:pt>
                <c:pt idx="1">
                  <c:v>0.60810810810810811</c:v>
                </c:pt>
                <c:pt idx="2">
                  <c:v>0.67500000000000004</c:v>
                </c:pt>
                <c:pt idx="3">
                  <c:v>0.60204081632653061</c:v>
                </c:pt>
                <c:pt idx="4">
                  <c:v>0.67708333333333337</c:v>
                </c:pt>
                <c:pt idx="5">
                  <c:v>0.6791666666666667</c:v>
                </c:pt>
                <c:pt idx="6">
                  <c:v>0.7023346303501945</c:v>
                </c:pt>
                <c:pt idx="7">
                  <c:v>0.76873661670235549</c:v>
                </c:pt>
              </c:numCache>
            </c:numRef>
          </c:yVal>
          <c:smooth val="0"/>
          <c:extLst>
            <c:ext xmlns:c16="http://schemas.microsoft.com/office/drawing/2014/chart" uri="{C3380CC4-5D6E-409C-BE32-E72D297353CC}">
              <c16:uniqueId val="{00000001-0B98-4FB4-AE77-E2A2DC30897F}"/>
            </c:ext>
          </c:extLst>
        </c:ser>
        <c:ser>
          <c:idx val="2"/>
          <c:order val="2"/>
          <c:tx>
            <c:strRef>
              <c:f>'Aspirantes por sexo'!$A$9</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sexo'!$R$6:$Y$6</c:f>
              <c:numCache>
                <c:formatCode>0</c:formatCode>
                <c:ptCount val="8"/>
                <c:pt idx="0">
                  <c:v>2011</c:v>
                </c:pt>
                <c:pt idx="1">
                  <c:v>2012</c:v>
                </c:pt>
                <c:pt idx="2">
                  <c:v>2013</c:v>
                </c:pt>
                <c:pt idx="3">
                  <c:v>2014</c:v>
                </c:pt>
                <c:pt idx="4">
                  <c:v>2015</c:v>
                </c:pt>
                <c:pt idx="5">
                  <c:v>2016</c:v>
                </c:pt>
                <c:pt idx="6">
                  <c:v>2017</c:v>
                </c:pt>
                <c:pt idx="7">
                  <c:v>2018</c:v>
                </c:pt>
              </c:numCache>
            </c:numRef>
          </c:xVal>
          <c:yVal>
            <c:numRef>
              <c:f>'Aspirantes por sexo'!$R$9:$Y$9</c:f>
              <c:numCache>
                <c:formatCode>0%</c:formatCode>
                <c:ptCount val="8"/>
                <c:pt idx="0">
                  <c:v>0.59171597633136097</c:v>
                </c:pt>
                <c:pt idx="1">
                  <c:v>0.51388888888888884</c:v>
                </c:pt>
                <c:pt idx="2">
                  <c:v>0.5580357142857143</c:v>
                </c:pt>
                <c:pt idx="3">
                  <c:v>0.52439024390243905</c:v>
                </c:pt>
                <c:pt idx="4">
                  <c:v>0.57013574660633481</c:v>
                </c:pt>
                <c:pt idx="5">
                  <c:v>0.53754940711462451</c:v>
                </c:pt>
                <c:pt idx="6">
                  <c:v>0.53899082568807344</c:v>
                </c:pt>
                <c:pt idx="7">
                  <c:v>0.53886925795053009</c:v>
                </c:pt>
              </c:numCache>
            </c:numRef>
          </c:yVal>
          <c:smooth val="0"/>
          <c:extLst>
            <c:ext xmlns:c16="http://schemas.microsoft.com/office/drawing/2014/chart" uri="{C3380CC4-5D6E-409C-BE32-E72D297353CC}">
              <c16:uniqueId val="{00000002-0B98-4FB4-AE77-E2A2DC30897F}"/>
            </c:ext>
          </c:extLst>
        </c:ser>
        <c:ser>
          <c:idx val="3"/>
          <c:order val="3"/>
          <c:tx>
            <c:strRef>
              <c:f>'Aspirantes por sexo'!$A$10</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sexo'!$R$6:$Y$6</c:f>
              <c:numCache>
                <c:formatCode>0</c:formatCode>
                <c:ptCount val="8"/>
                <c:pt idx="0">
                  <c:v>2011</c:v>
                </c:pt>
                <c:pt idx="1">
                  <c:v>2012</c:v>
                </c:pt>
                <c:pt idx="2">
                  <c:v>2013</c:v>
                </c:pt>
                <c:pt idx="3">
                  <c:v>2014</c:v>
                </c:pt>
                <c:pt idx="4">
                  <c:v>2015</c:v>
                </c:pt>
                <c:pt idx="5">
                  <c:v>2016</c:v>
                </c:pt>
                <c:pt idx="6">
                  <c:v>2017</c:v>
                </c:pt>
                <c:pt idx="7">
                  <c:v>2018</c:v>
                </c:pt>
              </c:numCache>
            </c:numRef>
          </c:xVal>
          <c:yVal>
            <c:numRef>
              <c:f>'Aspirantes por sexo'!$R$10:$Y$10</c:f>
              <c:numCache>
                <c:formatCode>0%</c:formatCode>
                <c:ptCount val="8"/>
                <c:pt idx="0">
                  <c:v>0.56553398058252424</c:v>
                </c:pt>
                <c:pt idx="1">
                  <c:v>0.53591160220994472</c:v>
                </c:pt>
                <c:pt idx="2">
                  <c:v>0.56853932584269662</c:v>
                </c:pt>
                <c:pt idx="3">
                  <c:v>0.53212851405622486</c:v>
                </c:pt>
                <c:pt idx="4">
                  <c:v>0.57872928176795579</c:v>
                </c:pt>
                <c:pt idx="5">
                  <c:v>0.54719235364396657</c:v>
                </c:pt>
                <c:pt idx="6">
                  <c:v>0.53037037037037038</c:v>
                </c:pt>
                <c:pt idx="7">
                  <c:v>0.57543859649122808</c:v>
                </c:pt>
              </c:numCache>
            </c:numRef>
          </c:yVal>
          <c:smooth val="0"/>
          <c:extLst>
            <c:ext xmlns:c16="http://schemas.microsoft.com/office/drawing/2014/chart" uri="{C3380CC4-5D6E-409C-BE32-E72D297353CC}">
              <c16:uniqueId val="{00000003-0B98-4FB4-AE77-E2A2DC30897F}"/>
            </c:ext>
          </c:extLst>
        </c:ser>
        <c:dLbls>
          <c:showLegendKey val="0"/>
          <c:showVal val="0"/>
          <c:showCatName val="0"/>
          <c:showSerName val="0"/>
          <c:showPercent val="0"/>
          <c:showBubbleSize val="0"/>
        </c:dLbls>
        <c:axId val="196892656"/>
        <c:axId val="196884496"/>
      </c:scatterChart>
      <c:valAx>
        <c:axId val="196892656"/>
        <c:scaling>
          <c:orientation val="minMax"/>
          <c:max val="2018"/>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6884496"/>
        <c:crosses val="autoZero"/>
        <c:crossBetween val="midCat"/>
      </c:valAx>
      <c:valAx>
        <c:axId val="19688449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68926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ACUMULADO (MUJERES/TOTAL)</a:t>
            </a:r>
          </a:p>
        </c:rich>
      </c:tx>
      <c:layout>
        <c:manualLayout>
          <c:xMode val="edge"/>
          <c:yMode val="edge"/>
          <c:x val="0.1570545130633958"/>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sexo'!$A$7</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sexo'!$AP$6:$AW$6</c:f>
              <c:numCache>
                <c:formatCode>0</c:formatCode>
                <c:ptCount val="8"/>
                <c:pt idx="0">
                  <c:v>2011</c:v>
                </c:pt>
                <c:pt idx="1">
                  <c:v>2012</c:v>
                </c:pt>
                <c:pt idx="2">
                  <c:v>2013</c:v>
                </c:pt>
                <c:pt idx="3">
                  <c:v>2014</c:v>
                </c:pt>
                <c:pt idx="4">
                  <c:v>2015</c:v>
                </c:pt>
                <c:pt idx="5">
                  <c:v>2016</c:v>
                </c:pt>
                <c:pt idx="6">
                  <c:v>2017</c:v>
                </c:pt>
                <c:pt idx="7">
                  <c:v>2018</c:v>
                </c:pt>
              </c:numCache>
            </c:numRef>
          </c:xVal>
          <c:yVal>
            <c:numRef>
              <c:f>'Aspirantes por sexo'!$AP$7:$AW$7</c:f>
              <c:numCache>
                <c:formatCode>0%</c:formatCode>
                <c:ptCount val="8"/>
                <c:pt idx="0">
                  <c:v>0.30882352941176472</c:v>
                </c:pt>
                <c:pt idx="1">
                  <c:v>0.34951456310679613</c:v>
                </c:pt>
                <c:pt idx="2">
                  <c:v>0.34146341463414637</c:v>
                </c:pt>
                <c:pt idx="3">
                  <c:v>0.38135593220338981</c:v>
                </c:pt>
                <c:pt idx="4">
                  <c:v>0.38957055214723929</c:v>
                </c:pt>
                <c:pt idx="5">
                  <c:v>0.35971223021582732</c:v>
                </c:pt>
                <c:pt idx="6">
                  <c:v>0.33047735618115054</c:v>
                </c:pt>
                <c:pt idx="7">
                  <c:v>0.30106707317073172</c:v>
                </c:pt>
              </c:numCache>
            </c:numRef>
          </c:yVal>
          <c:smooth val="0"/>
          <c:extLst>
            <c:ext xmlns:c16="http://schemas.microsoft.com/office/drawing/2014/chart" uri="{C3380CC4-5D6E-409C-BE32-E72D297353CC}">
              <c16:uniqueId val="{00000000-54D9-425A-BAC8-7ABF8CB12B7F}"/>
            </c:ext>
          </c:extLst>
        </c:ser>
        <c:ser>
          <c:idx val="1"/>
          <c:order val="1"/>
          <c:tx>
            <c:strRef>
              <c:f>'Aspirantes por sexo'!$A$8</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sexo'!$AP$6:$AW$6</c:f>
              <c:numCache>
                <c:formatCode>0</c:formatCode>
                <c:ptCount val="8"/>
                <c:pt idx="0">
                  <c:v>2011</c:v>
                </c:pt>
                <c:pt idx="1">
                  <c:v>2012</c:v>
                </c:pt>
                <c:pt idx="2">
                  <c:v>2013</c:v>
                </c:pt>
                <c:pt idx="3">
                  <c:v>2014</c:v>
                </c:pt>
                <c:pt idx="4">
                  <c:v>2015</c:v>
                </c:pt>
                <c:pt idx="5">
                  <c:v>2016</c:v>
                </c:pt>
                <c:pt idx="6">
                  <c:v>2017</c:v>
                </c:pt>
                <c:pt idx="7">
                  <c:v>2018</c:v>
                </c:pt>
              </c:numCache>
            </c:numRef>
          </c:xVal>
          <c:yVal>
            <c:numRef>
              <c:f>'Aspirantes por sexo'!$AP$8:$AW$8</c:f>
              <c:numCache>
                <c:formatCode>0%</c:formatCode>
                <c:ptCount val="8"/>
                <c:pt idx="0">
                  <c:v>0.64</c:v>
                </c:pt>
                <c:pt idx="1">
                  <c:v>0.63052208835341361</c:v>
                </c:pt>
                <c:pt idx="2">
                  <c:v>0.64792176039119809</c:v>
                </c:pt>
                <c:pt idx="3">
                  <c:v>0.63905325443786987</c:v>
                </c:pt>
                <c:pt idx="4">
                  <c:v>0.64949928469241769</c:v>
                </c:pt>
                <c:pt idx="5">
                  <c:v>0.6570820021299254</c:v>
                </c:pt>
                <c:pt idx="6">
                  <c:v>0.67309015829318652</c:v>
                </c:pt>
                <c:pt idx="7">
                  <c:v>0.71051529116045242</c:v>
                </c:pt>
              </c:numCache>
            </c:numRef>
          </c:yVal>
          <c:smooth val="0"/>
          <c:extLst>
            <c:ext xmlns:c16="http://schemas.microsoft.com/office/drawing/2014/chart" uri="{C3380CC4-5D6E-409C-BE32-E72D297353CC}">
              <c16:uniqueId val="{00000001-54D9-425A-BAC8-7ABF8CB12B7F}"/>
            </c:ext>
          </c:extLst>
        </c:ser>
        <c:ser>
          <c:idx val="2"/>
          <c:order val="2"/>
          <c:tx>
            <c:strRef>
              <c:f>'Aspirantes por sexo'!$A$9</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sexo'!$AP$6:$AW$6</c:f>
              <c:numCache>
                <c:formatCode>0</c:formatCode>
                <c:ptCount val="8"/>
                <c:pt idx="0">
                  <c:v>2011</c:v>
                </c:pt>
                <c:pt idx="1">
                  <c:v>2012</c:v>
                </c:pt>
                <c:pt idx="2">
                  <c:v>2013</c:v>
                </c:pt>
                <c:pt idx="3">
                  <c:v>2014</c:v>
                </c:pt>
                <c:pt idx="4">
                  <c:v>2015</c:v>
                </c:pt>
                <c:pt idx="5">
                  <c:v>2016</c:v>
                </c:pt>
                <c:pt idx="6">
                  <c:v>2017</c:v>
                </c:pt>
                <c:pt idx="7">
                  <c:v>2018</c:v>
                </c:pt>
              </c:numCache>
            </c:numRef>
          </c:xVal>
          <c:yVal>
            <c:numRef>
              <c:f>'Aspirantes por sexo'!$AP$9:$AW$9</c:f>
              <c:numCache>
                <c:formatCode>0%</c:formatCode>
                <c:ptCount val="8"/>
                <c:pt idx="0">
                  <c:v>0.59171597633136097</c:v>
                </c:pt>
                <c:pt idx="1">
                  <c:v>0.56846473029045641</c:v>
                </c:pt>
                <c:pt idx="2">
                  <c:v>0.5634408602150538</c:v>
                </c:pt>
                <c:pt idx="3">
                  <c:v>0.54728877679697352</c:v>
                </c:pt>
                <c:pt idx="4">
                  <c:v>0.55546558704453441</c:v>
                </c:pt>
                <c:pt idx="5">
                  <c:v>0.55025847214244683</c:v>
                </c:pt>
                <c:pt idx="6">
                  <c:v>0.54800183739090491</c:v>
                </c:pt>
                <c:pt idx="7">
                  <c:v>0.54611738971928547</c:v>
                </c:pt>
              </c:numCache>
            </c:numRef>
          </c:yVal>
          <c:smooth val="0"/>
          <c:extLst>
            <c:ext xmlns:c16="http://schemas.microsoft.com/office/drawing/2014/chart" uri="{C3380CC4-5D6E-409C-BE32-E72D297353CC}">
              <c16:uniqueId val="{00000002-54D9-425A-BAC8-7ABF8CB12B7F}"/>
            </c:ext>
          </c:extLst>
        </c:ser>
        <c:ser>
          <c:idx val="3"/>
          <c:order val="3"/>
          <c:tx>
            <c:strRef>
              <c:f>'Aspirantes por sexo'!$A$10</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sexo'!$AP$6:$AW$6</c:f>
              <c:numCache>
                <c:formatCode>0</c:formatCode>
                <c:ptCount val="8"/>
                <c:pt idx="0">
                  <c:v>2011</c:v>
                </c:pt>
                <c:pt idx="1">
                  <c:v>2012</c:v>
                </c:pt>
                <c:pt idx="2">
                  <c:v>2013</c:v>
                </c:pt>
                <c:pt idx="3">
                  <c:v>2014</c:v>
                </c:pt>
                <c:pt idx="4">
                  <c:v>2015</c:v>
                </c:pt>
                <c:pt idx="5">
                  <c:v>2016</c:v>
                </c:pt>
                <c:pt idx="6">
                  <c:v>2017</c:v>
                </c:pt>
                <c:pt idx="7">
                  <c:v>2018</c:v>
                </c:pt>
              </c:numCache>
            </c:numRef>
          </c:xVal>
          <c:yVal>
            <c:numRef>
              <c:f>'Aspirantes por sexo'!$AP$10:$AW$10</c:f>
              <c:numCache>
                <c:formatCode>0%</c:formatCode>
                <c:ptCount val="8"/>
                <c:pt idx="0">
                  <c:v>0.56553398058252424</c:v>
                </c:pt>
                <c:pt idx="1">
                  <c:v>0.55649241146711637</c:v>
                </c:pt>
                <c:pt idx="2">
                  <c:v>0.56165703275529866</c:v>
                </c:pt>
                <c:pt idx="3">
                  <c:v>0.55208333333333337</c:v>
                </c:pt>
                <c:pt idx="4">
                  <c:v>0.56061946902654869</c:v>
                </c:pt>
                <c:pt idx="5">
                  <c:v>0.5569906360994511</c:v>
                </c:pt>
                <c:pt idx="6">
                  <c:v>0.54890937710816279</c:v>
                </c:pt>
                <c:pt idx="7">
                  <c:v>0.55712511642347096</c:v>
                </c:pt>
              </c:numCache>
            </c:numRef>
          </c:yVal>
          <c:smooth val="0"/>
          <c:extLst>
            <c:ext xmlns:c16="http://schemas.microsoft.com/office/drawing/2014/chart" uri="{C3380CC4-5D6E-409C-BE32-E72D297353CC}">
              <c16:uniqueId val="{00000003-54D9-425A-BAC8-7ABF8CB12B7F}"/>
            </c:ext>
          </c:extLst>
        </c:ser>
        <c:dLbls>
          <c:showLegendKey val="0"/>
          <c:showVal val="0"/>
          <c:showCatName val="0"/>
          <c:showSerName val="0"/>
          <c:showPercent val="0"/>
          <c:showBubbleSize val="0"/>
        </c:dLbls>
        <c:axId val="196893200"/>
        <c:axId val="196894288"/>
      </c:scatterChart>
      <c:valAx>
        <c:axId val="196893200"/>
        <c:scaling>
          <c:orientation val="minMax"/>
          <c:max val="2018"/>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6894288"/>
        <c:crosses val="autoZero"/>
        <c:crossBetween val="midCat"/>
      </c:valAx>
      <c:valAx>
        <c:axId val="196894288"/>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6893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licenciatura UAML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Admisión!$C$24</c:f>
              <c:strCache>
                <c:ptCount val="1"/>
                <c:pt idx="0">
                  <c:v>2011</c:v>
                </c:pt>
              </c:strCache>
            </c:strRef>
          </c:tx>
          <c:spPr>
            <a:solidFill>
              <a:srgbClr val="FFCC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Admisión!$C$25:$C$33</c:f>
              <c:numCache>
                <c:formatCode>#,##0</c:formatCode>
                <c:ptCount val="9"/>
                <c:pt idx="0">
                  <c:v>59</c:v>
                </c:pt>
                <c:pt idx="3">
                  <c:v>67</c:v>
                </c:pt>
                <c:pt idx="7">
                  <c:v>81</c:v>
                </c:pt>
              </c:numCache>
            </c:numRef>
          </c:val>
          <c:shape val="cylinder"/>
          <c:extLst>
            <c:ext xmlns:c16="http://schemas.microsoft.com/office/drawing/2014/chart" uri="{C3380CC4-5D6E-409C-BE32-E72D297353CC}">
              <c16:uniqueId val="{00000000-A754-4ABD-8D82-0814CE207E81}"/>
            </c:ext>
          </c:extLst>
        </c:ser>
        <c:ser>
          <c:idx val="1"/>
          <c:order val="1"/>
          <c:tx>
            <c:strRef>
              <c:f>Admisión!$D$24</c:f>
              <c:strCache>
                <c:ptCount val="1"/>
                <c:pt idx="0">
                  <c:v>2012</c:v>
                </c:pt>
              </c:strCache>
            </c:strRef>
          </c:tx>
          <c:spPr>
            <a:solidFill>
              <a:srgbClr val="FF99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Admisión!$D$25:$D$33</c:f>
              <c:numCache>
                <c:formatCode>#,##0</c:formatCode>
                <c:ptCount val="9"/>
                <c:pt idx="0">
                  <c:v>33</c:v>
                </c:pt>
                <c:pt idx="3">
                  <c:v>39</c:v>
                </c:pt>
                <c:pt idx="7">
                  <c:v>37</c:v>
                </c:pt>
              </c:numCache>
            </c:numRef>
          </c:val>
          <c:shape val="cylinder"/>
          <c:extLst>
            <c:ext xmlns:c16="http://schemas.microsoft.com/office/drawing/2014/chart" uri="{C3380CC4-5D6E-409C-BE32-E72D297353CC}">
              <c16:uniqueId val="{00000001-A754-4ABD-8D82-0814CE207E81}"/>
            </c:ext>
          </c:extLst>
        </c:ser>
        <c:ser>
          <c:idx val="2"/>
          <c:order val="2"/>
          <c:tx>
            <c:strRef>
              <c:f>Admisión!$E$24</c:f>
              <c:strCache>
                <c:ptCount val="1"/>
                <c:pt idx="0">
                  <c:v>2013</c:v>
                </c:pt>
              </c:strCache>
            </c:strRef>
          </c:tx>
          <c:spPr>
            <a:solidFill>
              <a:srgbClr val="FF66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Admisión!$E$25:$E$33</c:f>
              <c:numCache>
                <c:formatCode>#,##0</c:formatCode>
                <c:ptCount val="9"/>
                <c:pt idx="0">
                  <c:v>48</c:v>
                </c:pt>
                <c:pt idx="3">
                  <c:v>74</c:v>
                </c:pt>
                <c:pt idx="6">
                  <c:v>22</c:v>
                </c:pt>
                <c:pt idx="7">
                  <c:v>67</c:v>
                </c:pt>
              </c:numCache>
            </c:numRef>
          </c:val>
          <c:shape val="cylinder"/>
          <c:extLst>
            <c:ext xmlns:c16="http://schemas.microsoft.com/office/drawing/2014/chart" uri="{C3380CC4-5D6E-409C-BE32-E72D297353CC}">
              <c16:uniqueId val="{00000002-A754-4ABD-8D82-0814CE207E81}"/>
            </c:ext>
          </c:extLst>
        </c:ser>
        <c:ser>
          <c:idx val="3"/>
          <c:order val="3"/>
          <c:tx>
            <c:strRef>
              <c:f>Admisión!$F$24</c:f>
              <c:strCache>
                <c:ptCount val="1"/>
                <c:pt idx="0">
                  <c:v>2014</c:v>
                </c:pt>
              </c:strCache>
            </c:strRef>
          </c:tx>
          <c:spPr>
            <a:solidFill>
              <a:srgbClr val="FF00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Admisión!$F$25:$F$33</c:f>
              <c:numCache>
                <c:formatCode>#,##0</c:formatCode>
                <c:ptCount val="9"/>
                <c:pt idx="0">
                  <c:v>57</c:v>
                </c:pt>
                <c:pt idx="3">
                  <c:v>66</c:v>
                </c:pt>
                <c:pt idx="6">
                  <c:v>25</c:v>
                </c:pt>
                <c:pt idx="7">
                  <c:v>41</c:v>
                </c:pt>
              </c:numCache>
            </c:numRef>
          </c:val>
          <c:shape val="cylinder"/>
          <c:extLst>
            <c:ext xmlns:c16="http://schemas.microsoft.com/office/drawing/2014/chart" uri="{C3380CC4-5D6E-409C-BE32-E72D297353CC}">
              <c16:uniqueId val="{00000003-A754-4ABD-8D82-0814CE207E81}"/>
            </c:ext>
          </c:extLst>
        </c:ser>
        <c:ser>
          <c:idx val="4"/>
          <c:order val="4"/>
          <c:tx>
            <c:strRef>
              <c:f>Admisión!$G$24</c:f>
              <c:strCache>
                <c:ptCount val="1"/>
                <c:pt idx="0">
                  <c:v>2015</c:v>
                </c:pt>
              </c:strCache>
            </c:strRef>
          </c:tx>
          <c:spPr>
            <a:solidFill>
              <a:srgbClr val="CC00FF"/>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Admisión!$G$25:$G$33</c:f>
              <c:numCache>
                <c:formatCode>#,##0</c:formatCode>
                <c:ptCount val="9"/>
                <c:pt idx="0">
                  <c:v>79</c:v>
                </c:pt>
                <c:pt idx="3">
                  <c:v>85</c:v>
                </c:pt>
                <c:pt idx="6">
                  <c:v>28</c:v>
                </c:pt>
                <c:pt idx="7">
                  <c:v>50</c:v>
                </c:pt>
              </c:numCache>
            </c:numRef>
          </c:val>
          <c:shape val="cylinder"/>
          <c:extLst>
            <c:ext xmlns:c16="http://schemas.microsoft.com/office/drawing/2014/chart" uri="{C3380CC4-5D6E-409C-BE32-E72D297353CC}">
              <c16:uniqueId val="{00000004-A754-4ABD-8D82-0814CE207E81}"/>
            </c:ext>
          </c:extLst>
        </c:ser>
        <c:ser>
          <c:idx val="5"/>
          <c:order val="5"/>
          <c:tx>
            <c:strRef>
              <c:f>Admisión!$H$24</c:f>
              <c:strCache>
                <c:ptCount val="1"/>
                <c:pt idx="0">
                  <c:v>2016</c:v>
                </c:pt>
              </c:strCache>
            </c:strRef>
          </c:tx>
          <c:spPr>
            <a:solidFill>
              <a:srgbClr val="9900CC"/>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Admisión!$H$25:$H$33</c:f>
              <c:numCache>
                <c:formatCode>#,##0</c:formatCode>
                <c:ptCount val="9"/>
                <c:pt idx="0">
                  <c:v>63</c:v>
                </c:pt>
                <c:pt idx="3">
                  <c:v>100</c:v>
                </c:pt>
                <c:pt idx="6">
                  <c:v>37</c:v>
                </c:pt>
                <c:pt idx="7">
                  <c:v>78</c:v>
                </c:pt>
              </c:numCache>
            </c:numRef>
          </c:val>
          <c:shape val="cylinder"/>
          <c:extLst>
            <c:ext xmlns:c16="http://schemas.microsoft.com/office/drawing/2014/chart" uri="{C3380CC4-5D6E-409C-BE32-E72D297353CC}">
              <c16:uniqueId val="{00000005-A754-4ABD-8D82-0814CE207E81}"/>
            </c:ext>
          </c:extLst>
        </c:ser>
        <c:ser>
          <c:idx val="6"/>
          <c:order val="6"/>
          <c:tx>
            <c:strRef>
              <c:f>Admisión!$I$24</c:f>
              <c:strCache>
                <c:ptCount val="1"/>
                <c:pt idx="0">
                  <c:v>2017</c:v>
                </c:pt>
              </c:strCache>
            </c:strRef>
          </c:tx>
          <c:spPr>
            <a:solidFill>
              <a:srgbClr val="660066"/>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Admisión!$I$25:$I$33</c:f>
              <c:numCache>
                <c:formatCode>#,##0</c:formatCode>
                <c:ptCount val="9"/>
                <c:pt idx="0">
                  <c:v>63</c:v>
                </c:pt>
                <c:pt idx="1">
                  <c:v>76</c:v>
                </c:pt>
                <c:pt idx="3">
                  <c:v>74</c:v>
                </c:pt>
                <c:pt idx="4">
                  <c:v>39</c:v>
                </c:pt>
                <c:pt idx="6">
                  <c:v>46</c:v>
                </c:pt>
                <c:pt idx="7">
                  <c:v>79</c:v>
                </c:pt>
              </c:numCache>
            </c:numRef>
          </c:val>
          <c:shape val="cylinder"/>
          <c:extLst>
            <c:ext xmlns:c16="http://schemas.microsoft.com/office/drawing/2014/chart" uri="{C3380CC4-5D6E-409C-BE32-E72D297353CC}">
              <c16:uniqueId val="{00000006-A754-4ABD-8D82-0814CE207E81}"/>
            </c:ext>
          </c:extLst>
        </c:ser>
        <c:ser>
          <c:idx val="7"/>
          <c:order val="7"/>
          <c:tx>
            <c:strRef>
              <c:f>Admisión!$J$24</c:f>
              <c:strCache>
                <c:ptCount val="1"/>
                <c:pt idx="0">
                  <c:v>2018</c:v>
                </c:pt>
              </c:strCache>
            </c:strRef>
          </c:tx>
          <c:spPr>
            <a:solidFill>
              <a:sysClr val="window" lastClr="FFFFFF">
                <a:lumMod val="50000"/>
              </a:sysClr>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Admisión!$J$25:$J$33</c:f>
              <c:numCache>
                <c:formatCode>#,##0</c:formatCode>
                <c:ptCount val="9"/>
                <c:pt idx="0">
                  <c:v>50</c:v>
                </c:pt>
                <c:pt idx="1">
                  <c:v>65</c:v>
                </c:pt>
                <c:pt idx="2">
                  <c:v>43</c:v>
                </c:pt>
                <c:pt idx="3">
                  <c:v>52</c:v>
                </c:pt>
                <c:pt idx="4">
                  <c:v>52</c:v>
                </c:pt>
                <c:pt idx="5">
                  <c:v>32</c:v>
                </c:pt>
                <c:pt idx="6">
                  <c:v>37</c:v>
                </c:pt>
                <c:pt idx="7">
                  <c:v>59</c:v>
                </c:pt>
                <c:pt idx="8">
                  <c:v>68</c:v>
                </c:pt>
              </c:numCache>
            </c:numRef>
          </c:val>
          <c:shape val="cylinder"/>
          <c:extLst>
            <c:ext xmlns:c16="http://schemas.microsoft.com/office/drawing/2014/chart" uri="{C3380CC4-5D6E-409C-BE32-E72D297353CC}">
              <c16:uniqueId val="{00000000-1F0E-4C63-A0F6-E20445ACDA0A}"/>
            </c:ext>
          </c:extLst>
        </c:ser>
        <c:dLbls>
          <c:showLegendKey val="0"/>
          <c:showVal val="0"/>
          <c:showCatName val="0"/>
          <c:showSerName val="0"/>
          <c:showPercent val="0"/>
          <c:showBubbleSize val="0"/>
        </c:dLbls>
        <c:gapWidth val="219"/>
        <c:shape val="box"/>
        <c:axId val="196885584"/>
        <c:axId val="201039440"/>
        <c:axId val="0"/>
      </c:bar3DChart>
      <c:catAx>
        <c:axId val="19688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01039440"/>
        <c:crosses val="autoZero"/>
        <c:auto val="1"/>
        <c:lblAlgn val="ctr"/>
        <c:lblOffset val="100"/>
        <c:noMultiLvlLbl val="0"/>
      </c:catAx>
      <c:valAx>
        <c:axId val="201039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6885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2018 / </a:t>
            </a:r>
            <a:r>
              <a:rPr lang="es-MX" sz="1680" b="0" i="0" u="none" strike="noStrike" baseline="0">
                <a:effectLst/>
              </a:rPr>
              <a:t>Admisión</a:t>
            </a:r>
            <a:r>
              <a:rPr lang="es-MX"/>
              <a:t> 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Admisión!$K$24</c:f>
              <c:strCache>
                <c:ptCount val="1"/>
                <c:pt idx="0">
                  <c:v>2018/2017</c:v>
                </c:pt>
              </c:strCache>
            </c:strRef>
          </c:tx>
          <c:spPr>
            <a:solidFill>
              <a:srgbClr val="AD25A8"/>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Admisión!$K$25:$K$33</c:f>
              <c:numCache>
                <c:formatCode>0%</c:formatCode>
                <c:ptCount val="9"/>
                <c:pt idx="0">
                  <c:v>0.79365079365079361</c:v>
                </c:pt>
                <c:pt idx="1">
                  <c:v>0.85526315789473684</c:v>
                </c:pt>
                <c:pt idx="3">
                  <c:v>0.70270270270270274</c:v>
                </c:pt>
                <c:pt idx="4">
                  <c:v>1.3333333333333333</c:v>
                </c:pt>
                <c:pt idx="6">
                  <c:v>0.80434782608695654</c:v>
                </c:pt>
                <c:pt idx="7">
                  <c:v>0.74683544303797467</c:v>
                </c:pt>
              </c:numCache>
            </c:numRef>
          </c:val>
          <c:shape val="cylinder"/>
          <c:extLst>
            <c:ext xmlns:c16="http://schemas.microsoft.com/office/drawing/2014/chart" uri="{C3380CC4-5D6E-409C-BE32-E72D297353CC}">
              <c16:uniqueId val="{00000000-59B3-452B-B8C2-DF24035AB832}"/>
            </c:ext>
          </c:extLst>
        </c:ser>
        <c:dLbls>
          <c:showLegendKey val="0"/>
          <c:showVal val="0"/>
          <c:showCatName val="0"/>
          <c:showSerName val="0"/>
          <c:showPercent val="0"/>
          <c:showBubbleSize val="0"/>
        </c:dLbls>
        <c:gapWidth val="219"/>
        <c:shape val="box"/>
        <c:axId val="201031280"/>
        <c:axId val="201031824"/>
        <c:axId val="0"/>
      </c:bar3DChart>
      <c:catAx>
        <c:axId val="201031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1824"/>
        <c:crosses val="autoZero"/>
        <c:auto val="1"/>
        <c:lblAlgn val="ctr"/>
        <c:lblOffset val="100"/>
        <c:noMultiLvlLbl val="0"/>
      </c:catAx>
      <c:valAx>
        <c:axId val="201031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1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2018 / </a:t>
            </a:r>
            <a:r>
              <a:rPr lang="es-MX" sz="1680" b="0" i="0" u="none" strike="noStrike" baseline="0">
                <a:effectLst/>
              </a:rPr>
              <a:t>Admisión</a:t>
            </a:r>
            <a:r>
              <a:rPr lang="es-MX"/>
              <a:t> 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Admisión!$K$24</c:f>
              <c:strCache>
                <c:ptCount val="1"/>
                <c:pt idx="0">
                  <c:v>2018/2017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4159-470D-B3AB-2F80144D10A1}"/>
              </c:ext>
            </c:extLst>
          </c:dPt>
          <c:cat>
            <c:strRef>
              <c:f>Admisión!$B$35:$B$38</c:f>
              <c:strCache>
                <c:ptCount val="4"/>
                <c:pt idx="0">
                  <c:v>CBI</c:v>
                </c:pt>
                <c:pt idx="1">
                  <c:v>CBS</c:v>
                </c:pt>
                <c:pt idx="2">
                  <c:v>CSH</c:v>
                </c:pt>
                <c:pt idx="3">
                  <c:v>UAML</c:v>
                </c:pt>
              </c:strCache>
            </c:strRef>
          </c:cat>
          <c:val>
            <c:numRef>
              <c:f>Admisión!$K$35:$K$38</c:f>
              <c:numCache>
                <c:formatCode>0%</c:formatCode>
                <c:ptCount val="4"/>
                <c:pt idx="0">
                  <c:v>1.1366906474820144</c:v>
                </c:pt>
                <c:pt idx="1">
                  <c:v>1.2035398230088497</c:v>
                </c:pt>
                <c:pt idx="2">
                  <c:v>1.3120000000000001</c:v>
                </c:pt>
                <c:pt idx="3">
                  <c:v>1.2148541114058355</c:v>
                </c:pt>
              </c:numCache>
            </c:numRef>
          </c:val>
          <c:shape val="cylinder"/>
          <c:extLst>
            <c:ext xmlns:c16="http://schemas.microsoft.com/office/drawing/2014/chart" uri="{C3380CC4-5D6E-409C-BE32-E72D297353CC}">
              <c16:uniqueId val="{00000002-4159-470D-B3AB-2F80144D10A1}"/>
            </c:ext>
          </c:extLst>
        </c:ser>
        <c:dLbls>
          <c:showLegendKey val="0"/>
          <c:showVal val="0"/>
          <c:showCatName val="0"/>
          <c:showSerName val="0"/>
          <c:showPercent val="0"/>
          <c:showBubbleSize val="0"/>
        </c:dLbls>
        <c:gapWidth val="219"/>
        <c:shape val="box"/>
        <c:axId val="201037808"/>
        <c:axId val="201032368"/>
        <c:axId val="0"/>
      </c:bar3DChart>
      <c:catAx>
        <c:axId val="201037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2368"/>
        <c:crosses val="autoZero"/>
        <c:auto val="1"/>
        <c:lblAlgn val="ctr"/>
        <c:lblOffset val="100"/>
        <c:noMultiLvlLbl val="0"/>
      </c:catAx>
      <c:valAx>
        <c:axId val="201032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7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Admisión!$C$24</c:f>
              <c:strCache>
                <c:ptCount val="1"/>
                <c:pt idx="0">
                  <c:v>2011</c:v>
                </c:pt>
              </c:strCache>
            </c:strRef>
          </c:tx>
          <c:spPr>
            <a:solidFill>
              <a:srgbClr val="FFCCFF"/>
            </a:solidFill>
            <a:ln>
              <a:noFill/>
            </a:ln>
            <a:effectLst/>
            <a:sp3d/>
          </c:spPr>
          <c:invertIfNegative val="0"/>
          <c:cat>
            <c:strRef>
              <c:f>Admisión!$B$35:$B$37</c:f>
              <c:strCache>
                <c:ptCount val="3"/>
                <c:pt idx="0">
                  <c:v>CBI</c:v>
                </c:pt>
                <c:pt idx="1">
                  <c:v>CBS</c:v>
                </c:pt>
                <c:pt idx="2">
                  <c:v>CSH</c:v>
                </c:pt>
              </c:strCache>
            </c:strRef>
          </c:cat>
          <c:val>
            <c:numRef>
              <c:f>Admisión!$C$35:$C$37</c:f>
              <c:numCache>
                <c:formatCode>#,##0</c:formatCode>
                <c:ptCount val="3"/>
                <c:pt idx="0">
                  <c:v>59</c:v>
                </c:pt>
                <c:pt idx="1">
                  <c:v>67</c:v>
                </c:pt>
                <c:pt idx="2">
                  <c:v>81</c:v>
                </c:pt>
              </c:numCache>
            </c:numRef>
          </c:val>
          <c:shape val="cylinder"/>
          <c:extLst>
            <c:ext xmlns:c16="http://schemas.microsoft.com/office/drawing/2014/chart" uri="{C3380CC4-5D6E-409C-BE32-E72D297353CC}">
              <c16:uniqueId val="{00000000-3F62-4B40-AB94-1424179C5B67}"/>
            </c:ext>
          </c:extLst>
        </c:ser>
        <c:ser>
          <c:idx val="1"/>
          <c:order val="1"/>
          <c:tx>
            <c:strRef>
              <c:f>Admisión!$D$24</c:f>
              <c:strCache>
                <c:ptCount val="1"/>
                <c:pt idx="0">
                  <c:v>2012</c:v>
                </c:pt>
              </c:strCache>
            </c:strRef>
          </c:tx>
          <c:spPr>
            <a:solidFill>
              <a:srgbClr val="FF99FF"/>
            </a:solidFill>
            <a:ln>
              <a:noFill/>
            </a:ln>
            <a:effectLst/>
            <a:sp3d/>
          </c:spPr>
          <c:invertIfNegative val="0"/>
          <c:cat>
            <c:strRef>
              <c:f>Admisión!$B$35:$B$37</c:f>
              <c:strCache>
                <c:ptCount val="3"/>
                <c:pt idx="0">
                  <c:v>CBI</c:v>
                </c:pt>
                <c:pt idx="1">
                  <c:v>CBS</c:v>
                </c:pt>
                <c:pt idx="2">
                  <c:v>CSH</c:v>
                </c:pt>
              </c:strCache>
            </c:strRef>
          </c:cat>
          <c:val>
            <c:numRef>
              <c:f>Admisión!$D$35:$D$37</c:f>
              <c:numCache>
                <c:formatCode>#,##0</c:formatCode>
                <c:ptCount val="3"/>
                <c:pt idx="0">
                  <c:v>33</c:v>
                </c:pt>
                <c:pt idx="1">
                  <c:v>39</c:v>
                </c:pt>
                <c:pt idx="2" formatCode="General">
                  <c:v>37</c:v>
                </c:pt>
              </c:numCache>
            </c:numRef>
          </c:val>
          <c:shape val="cylinder"/>
          <c:extLst>
            <c:ext xmlns:c16="http://schemas.microsoft.com/office/drawing/2014/chart" uri="{C3380CC4-5D6E-409C-BE32-E72D297353CC}">
              <c16:uniqueId val="{00000001-3F62-4B40-AB94-1424179C5B67}"/>
            </c:ext>
          </c:extLst>
        </c:ser>
        <c:ser>
          <c:idx val="2"/>
          <c:order val="2"/>
          <c:tx>
            <c:strRef>
              <c:f>Admisión!$E$24</c:f>
              <c:strCache>
                <c:ptCount val="1"/>
                <c:pt idx="0">
                  <c:v>2013</c:v>
                </c:pt>
              </c:strCache>
            </c:strRef>
          </c:tx>
          <c:spPr>
            <a:solidFill>
              <a:srgbClr val="FF66FF"/>
            </a:solidFill>
            <a:ln>
              <a:noFill/>
            </a:ln>
            <a:effectLst/>
            <a:sp3d/>
          </c:spPr>
          <c:invertIfNegative val="0"/>
          <c:cat>
            <c:strRef>
              <c:f>Admisión!$B$35:$B$37</c:f>
              <c:strCache>
                <c:ptCount val="3"/>
                <c:pt idx="0">
                  <c:v>CBI</c:v>
                </c:pt>
                <c:pt idx="1">
                  <c:v>CBS</c:v>
                </c:pt>
                <c:pt idx="2">
                  <c:v>CSH</c:v>
                </c:pt>
              </c:strCache>
            </c:strRef>
          </c:cat>
          <c:val>
            <c:numRef>
              <c:f>Admisión!$E$35:$E$37</c:f>
              <c:numCache>
                <c:formatCode>#,##0</c:formatCode>
                <c:ptCount val="3"/>
                <c:pt idx="0">
                  <c:v>48</c:v>
                </c:pt>
                <c:pt idx="1">
                  <c:v>74</c:v>
                </c:pt>
                <c:pt idx="2">
                  <c:v>89</c:v>
                </c:pt>
              </c:numCache>
            </c:numRef>
          </c:val>
          <c:shape val="cylinder"/>
          <c:extLst>
            <c:ext xmlns:c16="http://schemas.microsoft.com/office/drawing/2014/chart" uri="{C3380CC4-5D6E-409C-BE32-E72D297353CC}">
              <c16:uniqueId val="{00000002-3F62-4B40-AB94-1424179C5B67}"/>
            </c:ext>
          </c:extLst>
        </c:ser>
        <c:ser>
          <c:idx val="3"/>
          <c:order val="3"/>
          <c:tx>
            <c:strRef>
              <c:f>Admisión!$F$24</c:f>
              <c:strCache>
                <c:ptCount val="1"/>
                <c:pt idx="0">
                  <c:v>2014</c:v>
                </c:pt>
              </c:strCache>
            </c:strRef>
          </c:tx>
          <c:spPr>
            <a:solidFill>
              <a:srgbClr val="FF00FF"/>
            </a:solidFill>
            <a:ln>
              <a:noFill/>
            </a:ln>
            <a:effectLst/>
            <a:sp3d/>
          </c:spPr>
          <c:invertIfNegative val="0"/>
          <c:cat>
            <c:strRef>
              <c:f>Admisión!$B$35:$B$37</c:f>
              <c:strCache>
                <c:ptCount val="3"/>
                <c:pt idx="0">
                  <c:v>CBI</c:v>
                </c:pt>
                <c:pt idx="1">
                  <c:v>CBS</c:v>
                </c:pt>
                <c:pt idx="2">
                  <c:v>CSH</c:v>
                </c:pt>
              </c:strCache>
            </c:strRef>
          </c:cat>
          <c:val>
            <c:numRef>
              <c:f>Admisión!$F$35:$F$37</c:f>
              <c:numCache>
                <c:formatCode>#,##0</c:formatCode>
                <c:ptCount val="3"/>
                <c:pt idx="0">
                  <c:v>57</c:v>
                </c:pt>
                <c:pt idx="1">
                  <c:v>66</c:v>
                </c:pt>
                <c:pt idx="2">
                  <c:v>66</c:v>
                </c:pt>
              </c:numCache>
            </c:numRef>
          </c:val>
          <c:shape val="cylinder"/>
          <c:extLst>
            <c:ext xmlns:c16="http://schemas.microsoft.com/office/drawing/2014/chart" uri="{C3380CC4-5D6E-409C-BE32-E72D297353CC}">
              <c16:uniqueId val="{00000003-3F62-4B40-AB94-1424179C5B67}"/>
            </c:ext>
          </c:extLst>
        </c:ser>
        <c:ser>
          <c:idx val="4"/>
          <c:order val="4"/>
          <c:tx>
            <c:strRef>
              <c:f>Admisión!$G$24</c:f>
              <c:strCache>
                <c:ptCount val="1"/>
                <c:pt idx="0">
                  <c:v>2015</c:v>
                </c:pt>
              </c:strCache>
            </c:strRef>
          </c:tx>
          <c:spPr>
            <a:solidFill>
              <a:srgbClr val="CC00FF"/>
            </a:solidFill>
            <a:ln>
              <a:noFill/>
            </a:ln>
            <a:effectLst/>
            <a:sp3d/>
          </c:spPr>
          <c:invertIfNegative val="0"/>
          <c:cat>
            <c:strRef>
              <c:f>Admisión!$B$35:$B$37</c:f>
              <c:strCache>
                <c:ptCount val="3"/>
                <c:pt idx="0">
                  <c:v>CBI</c:v>
                </c:pt>
                <c:pt idx="1">
                  <c:v>CBS</c:v>
                </c:pt>
                <c:pt idx="2">
                  <c:v>CSH</c:v>
                </c:pt>
              </c:strCache>
            </c:strRef>
          </c:cat>
          <c:val>
            <c:numRef>
              <c:f>Admisión!$G$35:$G$37</c:f>
              <c:numCache>
                <c:formatCode>#,##0</c:formatCode>
                <c:ptCount val="3"/>
                <c:pt idx="0">
                  <c:v>79</c:v>
                </c:pt>
                <c:pt idx="1">
                  <c:v>85</c:v>
                </c:pt>
                <c:pt idx="2">
                  <c:v>78</c:v>
                </c:pt>
              </c:numCache>
            </c:numRef>
          </c:val>
          <c:shape val="cylinder"/>
          <c:extLst>
            <c:ext xmlns:c16="http://schemas.microsoft.com/office/drawing/2014/chart" uri="{C3380CC4-5D6E-409C-BE32-E72D297353CC}">
              <c16:uniqueId val="{00000004-3F62-4B40-AB94-1424179C5B67}"/>
            </c:ext>
          </c:extLst>
        </c:ser>
        <c:ser>
          <c:idx val="5"/>
          <c:order val="5"/>
          <c:tx>
            <c:strRef>
              <c:f>Admisión!$H$24</c:f>
              <c:strCache>
                <c:ptCount val="1"/>
                <c:pt idx="0">
                  <c:v>2016</c:v>
                </c:pt>
              </c:strCache>
            </c:strRef>
          </c:tx>
          <c:spPr>
            <a:solidFill>
              <a:srgbClr val="9900CC"/>
            </a:solidFill>
            <a:ln>
              <a:noFill/>
            </a:ln>
            <a:effectLst/>
            <a:sp3d/>
          </c:spPr>
          <c:invertIfNegative val="0"/>
          <c:cat>
            <c:strRef>
              <c:f>Admisión!$B$35:$B$37</c:f>
              <c:strCache>
                <c:ptCount val="3"/>
                <c:pt idx="0">
                  <c:v>CBI</c:v>
                </c:pt>
                <c:pt idx="1">
                  <c:v>CBS</c:v>
                </c:pt>
                <c:pt idx="2">
                  <c:v>CSH</c:v>
                </c:pt>
              </c:strCache>
            </c:strRef>
          </c:cat>
          <c:val>
            <c:numRef>
              <c:f>Admisión!$H$35:$H$37</c:f>
              <c:numCache>
                <c:formatCode>#,##0</c:formatCode>
                <c:ptCount val="3"/>
                <c:pt idx="0">
                  <c:v>63</c:v>
                </c:pt>
                <c:pt idx="1">
                  <c:v>100</c:v>
                </c:pt>
                <c:pt idx="2">
                  <c:v>115</c:v>
                </c:pt>
              </c:numCache>
            </c:numRef>
          </c:val>
          <c:shape val="cylinder"/>
          <c:extLst>
            <c:ext xmlns:c16="http://schemas.microsoft.com/office/drawing/2014/chart" uri="{C3380CC4-5D6E-409C-BE32-E72D297353CC}">
              <c16:uniqueId val="{00000005-3F62-4B40-AB94-1424179C5B67}"/>
            </c:ext>
          </c:extLst>
        </c:ser>
        <c:ser>
          <c:idx val="6"/>
          <c:order val="6"/>
          <c:tx>
            <c:strRef>
              <c:f>Admisión!$I$24</c:f>
              <c:strCache>
                <c:ptCount val="1"/>
                <c:pt idx="0">
                  <c:v>2017</c:v>
                </c:pt>
              </c:strCache>
            </c:strRef>
          </c:tx>
          <c:spPr>
            <a:solidFill>
              <a:srgbClr val="660066"/>
            </a:solidFill>
            <a:ln>
              <a:noFill/>
            </a:ln>
            <a:effectLst/>
            <a:sp3d/>
          </c:spPr>
          <c:invertIfNegative val="0"/>
          <c:cat>
            <c:strRef>
              <c:f>Admisión!$B$35:$B$37</c:f>
              <c:strCache>
                <c:ptCount val="3"/>
                <c:pt idx="0">
                  <c:v>CBI</c:v>
                </c:pt>
                <c:pt idx="1">
                  <c:v>CBS</c:v>
                </c:pt>
                <c:pt idx="2">
                  <c:v>CSH</c:v>
                </c:pt>
              </c:strCache>
            </c:strRef>
          </c:cat>
          <c:val>
            <c:numRef>
              <c:f>Admisión!$I$35:$I$37</c:f>
              <c:numCache>
                <c:formatCode>#,##0</c:formatCode>
                <c:ptCount val="3"/>
                <c:pt idx="0">
                  <c:v>139</c:v>
                </c:pt>
                <c:pt idx="1">
                  <c:v>113</c:v>
                </c:pt>
                <c:pt idx="2">
                  <c:v>125</c:v>
                </c:pt>
              </c:numCache>
            </c:numRef>
          </c:val>
          <c:shape val="cylinder"/>
          <c:extLst>
            <c:ext xmlns:c16="http://schemas.microsoft.com/office/drawing/2014/chart" uri="{C3380CC4-5D6E-409C-BE32-E72D297353CC}">
              <c16:uniqueId val="{00000000-77BE-4A7F-9425-F8BD89454361}"/>
            </c:ext>
          </c:extLst>
        </c:ser>
        <c:ser>
          <c:idx val="7"/>
          <c:order val="7"/>
          <c:tx>
            <c:strRef>
              <c:f>Admisión!$J$24</c:f>
              <c:strCache>
                <c:ptCount val="1"/>
                <c:pt idx="0">
                  <c:v>2018</c:v>
                </c:pt>
              </c:strCache>
            </c:strRef>
          </c:tx>
          <c:spPr>
            <a:solidFill>
              <a:sysClr val="window" lastClr="FFFFFF">
                <a:lumMod val="50000"/>
              </a:sysClr>
            </a:solidFill>
            <a:ln>
              <a:noFill/>
            </a:ln>
            <a:effectLst/>
            <a:sp3d/>
          </c:spPr>
          <c:invertIfNegative val="0"/>
          <c:cat>
            <c:strRef>
              <c:f>Admisión!$B$35:$B$37</c:f>
              <c:strCache>
                <c:ptCount val="3"/>
                <c:pt idx="0">
                  <c:v>CBI</c:v>
                </c:pt>
                <c:pt idx="1">
                  <c:v>CBS</c:v>
                </c:pt>
                <c:pt idx="2">
                  <c:v>CSH</c:v>
                </c:pt>
              </c:strCache>
            </c:strRef>
          </c:cat>
          <c:val>
            <c:numRef>
              <c:f>Admisión!$J$35:$J$37</c:f>
              <c:numCache>
                <c:formatCode>#,##0</c:formatCode>
                <c:ptCount val="3"/>
                <c:pt idx="0">
                  <c:v>158</c:v>
                </c:pt>
                <c:pt idx="1">
                  <c:v>136</c:v>
                </c:pt>
                <c:pt idx="2">
                  <c:v>164</c:v>
                </c:pt>
              </c:numCache>
            </c:numRef>
          </c:val>
          <c:shape val="cylinder"/>
          <c:extLst>
            <c:ext xmlns:c16="http://schemas.microsoft.com/office/drawing/2014/chart" uri="{C3380CC4-5D6E-409C-BE32-E72D297353CC}">
              <c16:uniqueId val="{00000000-8FBE-4B38-89CD-DEC6481AB19A}"/>
            </c:ext>
          </c:extLst>
        </c:ser>
        <c:dLbls>
          <c:showLegendKey val="0"/>
          <c:showVal val="0"/>
          <c:showCatName val="0"/>
          <c:showSerName val="0"/>
          <c:showPercent val="0"/>
          <c:showBubbleSize val="0"/>
        </c:dLbls>
        <c:gapWidth val="219"/>
        <c:shape val="box"/>
        <c:axId val="201040528"/>
        <c:axId val="201038352"/>
        <c:axId val="0"/>
      </c:bar3DChart>
      <c:catAx>
        <c:axId val="20104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8352"/>
        <c:crosses val="autoZero"/>
        <c:auto val="1"/>
        <c:lblAlgn val="ctr"/>
        <c:lblOffset val="100"/>
        <c:noMultiLvlLbl val="0"/>
      </c:catAx>
      <c:valAx>
        <c:axId val="201038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4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Admisión!$B$38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Admisión!$C$24:$J$24</c:f>
              <c:numCache>
                <c:formatCode>General</c:formatCode>
                <c:ptCount val="8"/>
                <c:pt idx="0">
                  <c:v>2011</c:v>
                </c:pt>
                <c:pt idx="1">
                  <c:v>2012</c:v>
                </c:pt>
                <c:pt idx="2">
                  <c:v>2013</c:v>
                </c:pt>
                <c:pt idx="3">
                  <c:v>2014</c:v>
                </c:pt>
                <c:pt idx="4">
                  <c:v>2015</c:v>
                </c:pt>
                <c:pt idx="5">
                  <c:v>2016</c:v>
                </c:pt>
                <c:pt idx="6">
                  <c:v>2017</c:v>
                </c:pt>
                <c:pt idx="7">
                  <c:v>2018</c:v>
                </c:pt>
              </c:numCache>
            </c:numRef>
          </c:xVal>
          <c:yVal>
            <c:numRef>
              <c:f>Admisión!$C$38:$J$38</c:f>
              <c:numCache>
                <c:formatCode>#,##0</c:formatCode>
                <c:ptCount val="8"/>
                <c:pt idx="0">
                  <c:v>207</c:v>
                </c:pt>
                <c:pt idx="1">
                  <c:v>109</c:v>
                </c:pt>
                <c:pt idx="2">
                  <c:v>211</c:v>
                </c:pt>
                <c:pt idx="3">
                  <c:v>189</c:v>
                </c:pt>
                <c:pt idx="4">
                  <c:v>242</c:v>
                </c:pt>
                <c:pt idx="5">
                  <c:v>278</c:v>
                </c:pt>
                <c:pt idx="6">
                  <c:v>377</c:v>
                </c:pt>
                <c:pt idx="7">
                  <c:v>458</c:v>
                </c:pt>
              </c:numCache>
            </c:numRef>
          </c:yVal>
          <c:smooth val="0"/>
          <c:extLst>
            <c:ext xmlns:c16="http://schemas.microsoft.com/office/drawing/2014/chart" uri="{C3380CC4-5D6E-409C-BE32-E72D297353CC}">
              <c16:uniqueId val="{00000000-1335-4F06-AC44-A5E95075F1E6}"/>
            </c:ext>
          </c:extLst>
        </c:ser>
        <c:dLbls>
          <c:showLegendKey val="0"/>
          <c:showVal val="0"/>
          <c:showCatName val="0"/>
          <c:showSerName val="0"/>
          <c:showPercent val="0"/>
          <c:showBubbleSize val="0"/>
        </c:dLbls>
        <c:axId val="201036720"/>
        <c:axId val="201044880"/>
      </c:scatterChart>
      <c:valAx>
        <c:axId val="201036720"/>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44880"/>
        <c:crosses val="autoZero"/>
        <c:crossBetween val="midCat"/>
      </c:valAx>
      <c:valAx>
        <c:axId val="20104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67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2018 / Admisión 2017</a:t>
            </a:r>
          </a:p>
        </c:rich>
      </c:tx>
      <c:layout>
        <c:manualLayout>
          <c:xMode val="edge"/>
          <c:yMode val="edge"/>
          <c:x val="0.2926476101374757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Admisión!$K$24</c:f>
              <c:strCache>
                <c:ptCount val="1"/>
                <c:pt idx="0">
                  <c:v>2018/2017</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5150-4BDC-A071-6B30F3FAB70C}"/>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5150-4BDC-A071-6B30F3FAB70C}"/>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5150-4BDC-A071-6B30F3FAB70C}"/>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5150-4BDC-A071-6B30F3FAB70C}"/>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5150-4BDC-A071-6B30F3FAB70C}"/>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5150-4BDC-A071-6B30F3FAB70C}"/>
              </c:ext>
            </c:extLst>
          </c:dPt>
          <c:cat>
            <c:strRef>
              <c:f>Admisión!$B$40:$B$40</c:f>
              <c:strCache>
                <c:ptCount val="1"/>
                <c:pt idx="0">
                  <c:v>UAML</c:v>
                </c:pt>
              </c:strCache>
            </c:strRef>
          </c:cat>
          <c:val>
            <c:numRef>
              <c:f>Admisión!$K$40:$K$40</c:f>
              <c:numCache>
                <c:formatCode>0%</c:formatCode>
                <c:ptCount val="1"/>
                <c:pt idx="0">
                  <c:v>1.2148541114058355</c:v>
                </c:pt>
              </c:numCache>
            </c:numRef>
          </c:val>
          <c:shape val="cylinder"/>
          <c:extLst>
            <c:ext xmlns:c16="http://schemas.microsoft.com/office/drawing/2014/chart" uri="{C3380CC4-5D6E-409C-BE32-E72D297353CC}">
              <c16:uniqueId val="{0000000C-5150-4BDC-A071-6B30F3FAB70C}"/>
            </c:ext>
          </c:extLst>
        </c:ser>
        <c:dLbls>
          <c:showLegendKey val="0"/>
          <c:showVal val="0"/>
          <c:showCatName val="0"/>
          <c:showSerName val="0"/>
          <c:showPercent val="0"/>
          <c:showBubbleSize val="0"/>
        </c:dLbls>
        <c:gapWidth val="124"/>
        <c:gapDepth val="295"/>
        <c:shape val="box"/>
        <c:axId val="201037264"/>
        <c:axId val="201041072"/>
        <c:axId val="0"/>
      </c:bar3DChart>
      <c:catAx>
        <c:axId val="201037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01041072"/>
        <c:crosses val="autoZero"/>
        <c:auto val="1"/>
        <c:lblAlgn val="ctr"/>
        <c:lblOffset val="100"/>
        <c:noMultiLvlLbl val="0"/>
      </c:catAx>
      <c:valAx>
        <c:axId val="201041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a:t>
            </a:r>
            <a:r>
              <a:rPr lang="es-MX" baseline="0"/>
              <a:t> </a:t>
            </a:r>
            <a:r>
              <a:rPr lang="es-MX"/>
              <a:t>Licenciatura UAM</a:t>
            </a:r>
          </a:p>
        </c:rich>
      </c:tx>
      <c:layout>
        <c:manualLayout>
          <c:xMode val="edge"/>
          <c:yMode val="edge"/>
          <c:x val="0.30523943038352658"/>
          <c:y val="3.386960203217612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Admisión!$B$52</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Admisión!$C$24:$J$24</c:f>
              <c:numCache>
                <c:formatCode>General</c:formatCode>
                <c:ptCount val="8"/>
                <c:pt idx="0">
                  <c:v>2011</c:v>
                </c:pt>
                <c:pt idx="1">
                  <c:v>2012</c:v>
                </c:pt>
                <c:pt idx="2">
                  <c:v>2013</c:v>
                </c:pt>
                <c:pt idx="3">
                  <c:v>2014</c:v>
                </c:pt>
                <c:pt idx="4">
                  <c:v>2015</c:v>
                </c:pt>
                <c:pt idx="5">
                  <c:v>2016</c:v>
                </c:pt>
                <c:pt idx="6">
                  <c:v>2017</c:v>
                </c:pt>
                <c:pt idx="7">
                  <c:v>2018</c:v>
                </c:pt>
              </c:numCache>
            </c:numRef>
          </c:xVal>
          <c:yVal>
            <c:numRef>
              <c:f>Admisión!$C$52:$J$52</c:f>
              <c:numCache>
                <c:formatCode>#,##0</c:formatCode>
                <c:ptCount val="8"/>
                <c:pt idx="0">
                  <c:v>69</c:v>
                </c:pt>
                <c:pt idx="1">
                  <c:v>36.333333333333336</c:v>
                </c:pt>
                <c:pt idx="2">
                  <c:v>52.75</c:v>
                </c:pt>
                <c:pt idx="3">
                  <c:v>47.25</c:v>
                </c:pt>
                <c:pt idx="4">
                  <c:v>60.5</c:v>
                </c:pt>
                <c:pt idx="5">
                  <c:v>69.5</c:v>
                </c:pt>
                <c:pt idx="6">
                  <c:v>62.833333333333336</c:v>
                </c:pt>
                <c:pt idx="7">
                  <c:v>50.888888888888886</c:v>
                </c:pt>
              </c:numCache>
            </c:numRef>
          </c:yVal>
          <c:smooth val="0"/>
          <c:extLst>
            <c:ext xmlns:c16="http://schemas.microsoft.com/office/drawing/2014/chart" uri="{C3380CC4-5D6E-409C-BE32-E72D297353CC}">
              <c16:uniqueId val="{00000004-59C6-4E5D-95C1-DFCA7B8461E7}"/>
            </c:ext>
          </c:extLst>
        </c:ser>
        <c:dLbls>
          <c:showLegendKey val="0"/>
          <c:showVal val="0"/>
          <c:showCatName val="0"/>
          <c:showSerName val="0"/>
          <c:showPercent val="0"/>
          <c:showBubbleSize val="0"/>
        </c:dLbls>
        <c:axId val="201033456"/>
        <c:axId val="201039984"/>
      </c:scatterChart>
      <c:valAx>
        <c:axId val="201033456"/>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9984"/>
        <c:crosses val="autoZero"/>
        <c:crossBetween val="midCat"/>
      </c:valAx>
      <c:valAx>
        <c:axId val="201039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3456"/>
        <c:crosses val="autoZero"/>
        <c:crossBetween val="midCat"/>
      </c:valAx>
      <c:spPr>
        <a:noFill/>
        <a:ln>
          <a:noFill/>
        </a:ln>
        <a:effectLst/>
      </c:spPr>
    </c:plotArea>
    <c:legend>
      <c:legendPos val="b"/>
      <c:layout>
        <c:manualLayout>
          <c:xMode val="edge"/>
          <c:yMode val="edge"/>
          <c:x val="0.10877594711376345"/>
          <c:y val="8.4683072532952847E-2"/>
          <c:w val="0.84367545629017437"/>
          <c:h val="0.15044881162707846"/>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 de PTC con perfil PROMEP</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B2195"/>
            </a:solidFill>
            <a:ln>
              <a:noFill/>
            </a:ln>
            <a:effectLst/>
            <a:sp3d/>
          </c:spPr>
          <c:invertIfNegative val="0"/>
          <c:cat>
            <c:strRef>
              <c:f>'Indicadores Comprativos'!$V$4:$V$9</c:f>
              <c:strCache>
                <c:ptCount val="6"/>
                <c:pt idx="0">
                  <c:v>UAEM</c:v>
                </c:pt>
                <c:pt idx="1">
                  <c:v>UAM-L</c:v>
                </c:pt>
                <c:pt idx="2">
                  <c:v>UTVT</c:v>
                </c:pt>
                <c:pt idx="3">
                  <c:v>UAEM-UAP-T</c:v>
                </c:pt>
                <c:pt idx="4">
                  <c:v>ITT</c:v>
                </c:pt>
                <c:pt idx="5">
                  <c:v>TEST</c:v>
                </c:pt>
              </c:strCache>
            </c:strRef>
          </c:cat>
          <c:val>
            <c:numRef>
              <c:f>'Indicadores Comprativos'!$W$4:$W$9</c:f>
              <c:numCache>
                <c:formatCode>0%</c:formatCode>
                <c:ptCount val="6"/>
                <c:pt idx="0">
                  <c:v>0.60192307692307689</c:v>
                </c:pt>
                <c:pt idx="1">
                  <c:v>0.45833333333333331</c:v>
                </c:pt>
                <c:pt idx="2">
                  <c:v>0.44329896907216493</c:v>
                </c:pt>
                <c:pt idx="3">
                  <c:v>0.33333333333333331</c:v>
                </c:pt>
                <c:pt idx="4">
                  <c:v>0.15602836879432624</c:v>
                </c:pt>
                <c:pt idx="5">
                  <c:v>0.05</c:v>
                </c:pt>
              </c:numCache>
            </c:numRef>
          </c:val>
          <c:shape val="cylinder"/>
          <c:extLst>
            <c:ext xmlns:c16="http://schemas.microsoft.com/office/drawing/2014/chart" uri="{C3380CC4-5D6E-409C-BE32-E72D297353CC}">
              <c16:uniqueId val="{00000000-C65E-4F17-90F1-9A136CB2F2CA}"/>
            </c:ext>
          </c:extLst>
        </c:ser>
        <c:dLbls>
          <c:showLegendKey val="0"/>
          <c:showVal val="0"/>
          <c:showCatName val="0"/>
          <c:showSerName val="0"/>
          <c:showPercent val="0"/>
          <c:showBubbleSize val="0"/>
        </c:dLbls>
        <c:gapWidth val="219"/>
        <c:shape val="box"/>
        <c:axId val="51727136"/>
        <c:axId val="51728224"/>
        <c:axId val="0"/>
      </c:bar3DChart>
      <c:catAx>
        <c:axId val="5172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51728224"/>
        <c:crosses val="autoZero"/>
        <c:auto val="1"/>
        <c:lblAlgn val="ctr"/>
        <c:lblOffset val="100"/>
        <c:noMultiLvlLbl val="0"/>
      </c:catAx>
      <c:valAx>
        <c:axId val="51728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51727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2018 / </a:t>
            </a:r>
            <a:r>
              <a:rPr lang="es-MX" sz="1680" b="0" i="0" u="none" strike="noStrike" baseline="0">
                <a:effectLst/>
              </a:rPr>
              <a:t>Admisión</a:t>
            </a:r>
            <a:r>
              <a:rPr lang="es-MX"/>
              <a:t> 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Admisión!$L$24</c:f>
              <c:strCache>
                <c:ptCount val="1"/>
                <c:pt idx="0">
                  <c:v>2018/2016</c:v>
                </c:pt>
              </c:strCache>
            </c:strRef>
          </c:tx>
          <c:spPr>
            <a:solidFill>
              <a:srgbClr val="AD25A8"/>
            </a:solidFill>
            <a:ln>
              <a:noFill/>
            </a:ln>
            <a:effectLst/>
            <a:sp3d/>
          </c:spPr>
          <c:invertIfNegative val="0"/>
          <c:cat>
            <c:strRef>
              <c:f>Admisión!$B$25:$B$33</c:f>
              <c:strCache>
                <c:ptCount val="9"/>
                <c:pt idx="0">
                  <c:v>IRH</c:v>
                </c:pt>
                <c:pt idx="1">
                  <c:v>ICT</c:v>
                </c:pt>
                <c:pt idx="2">
                  <c:v>ISMI</c:v>
                </c:pt>
                <c:pt idx="3">
                  <c:v>BA</c:v>
                </c:pt>
                <c:pt idx="4">
                  <c:v>PB</c:v>
                </c:pt>
                <c:pt idx="5">
                  <c:v>CTA</c:v>
                </c:pt>
                <c:pt idx="6">
                  <c:v>ACD</c:v>
                </c:pt>
                <c:pt idx="7">
                  <c:v>PP</c:v>
                </c:pt>
                <c:pt idx="8">
                  <c:v>ETD</c:v>
                </c:pt>
              </c:strCache>
            </c:strRef>
          </c:cat>
          <c:val>
            <c:numRef>
              <c:f>Admisión!$L$25:$L$33</c:f>
              <c:numCache>
                <c:formatCode>0%</c:formatCode>
                <c:ptCount val="9"/>
                <c:pt idx="0">
                  <c:v>0.79365079365079361</c:v>
                </c:pt>
                <c:pt idx="3">
                  <c:v>0.52</c:v>
                </c:pt>
                <c:pt idx="6">
                  <c:v>1</c:v>
                </c:pt>
                <c:pt idx="7">
                  <c:v>0.75641025641025639</c:v>
                </c:pt>
              </c:numCache>
            </c:numRef>
          </c:val>
          <c:shape val="cylinder"/>
          <c:extLst>
            <c:ext xmlns:c16="http://schemas.microsoft.com/office/drawing/2014/chart" uri="{C3380CC4-5D6E-409C-BE32-E72D297353CC}">
              <c16:uniqueId val="{00000000-BC09-498A-8970-0C2A59356D78}"/>
            </c:ext>
          </c:extLst>
        </c:ser>
        <c:dLbls>
          <c:showLegendKey val="0"/>
          <c:showVal val="0"/>
          <c:showCatName val="0"/>
          <c:showSerName val="0"/>
          <c:showPercent val="0"/>
          <c:showBubbleSize val="0"/>
        </c:dLbls>
        <c:gapWidth val="219"/>
        <c:shape val="box"/>
        <c:axId val="201038896"/>
        <c:axId val="201041616"/>
        <c:axId val="0"/>
      </c:bar3DChart>
      <c:catAx>
        <c:axId val="2010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41616"/>
        <c:crosses val="autoZero"/>
        <c:auto val="1"/>
        <c:lblAlgn val="ctr"/>
        <c:lblOffset val="100"/>
        <c:noMultiLvlLbl val="0"/>
      </c:catAx>
      <c:valAx>
        <c:axId val="201041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8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2018 / </a:t>
            </a:r>
            <a:r>
              <a:rPr lang="es-MX" sz="1680" b="0" i="0" u="none" strike="noStrike" baseline="0">
                <a:effectLst/>
              </a:rPr>
              <a:t>Admisión</a:t>
            </a:r>
            <a:r>
              <a:rPr lang="es-MX"/>
              <a:t> 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Admisión!$L$24</c:f>
              <c:strCache>
                <c:ptCount val="1"/>
                <c:pt idx="0">
                  <c:v>2018/2016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7E48-4251-BA5B-C56D7A1DD80C}"/>
              </c:ext>
            </c:extLst>
          </c:dPt>
          <c:cat>
            <c:strRef>
              <c:f>Admisión!$B$35:$B$38</c:f>
              <c:strCache>
                <c:ptCount val="4"/>
                <c:pt idx="0">
                  <c:v>CBI</c:v>
                </c:pt>
                <c:pt idx="1">
                  <c:v>CBS</c:v>
                </c:pt>
                <c:pt idx="2">
                  <c:v>CSH</c:v>
                </c:pt>
                <c:pt idx="3">
                  <c:v>UAML</c:v>
                </c:pt>
              </c:strCache>
            </c:strRef>
          </c:cat>
          <c:val>
            <c:numRef>
              <c:f>Admisión!$L$35:$L$38</c:f>
              <c:numCache>
                <c:formatCode>0%</c:formatCode>
                <c:ptCount val="4"/>
                <c:pt idx="0">
                  <c:v>2.5079365079365079</c:v>
                </c:pt>
                <c:pt idx="1">
                  <c:v>1.36</c:v>
                </c:pt>
                <c:pt idx="2">
                  <c:v>1.4260869565217391</c:v>
                </c:pt>
                <c:pt idx="3">
                  <c:v>1.6474820143884892</c:v>
                </c:pt>
              </c:numCache>
            </c:numRef>
          </c:val>
          <c:shape val="cylinder"/>
          <c:extLst>
            <c:ext xmlns:c16="http://schemas.microsoft.com/office/drawing/2014/chart" uri="{C3380CC4-5D6E-409C-BE32-E72D297353CC}">
              <c16:uniqueId val="{00000002-7E48-4251-BA5B-C56D7A1DD80C}"/>
            </c:ext>
          </c:extLst>
        </c:ser>
        <c:dLbls>
          <c:showLegendKey val="0"/>
          <c:showVal val="0"/>
          <c:showCatName val="0"/>
          <c:showSerName val="0"/>
          <c:showPercent val="0"/>
          <c:showBubbleSize val="0"/>
        </c:dLbls>
        <c:gapWidth val="219"/>
        <c:shape val="box"/>
        <c:axId val="201042160"/>
        <c:axId val="201032912"/>
        <c:axId val="0"/>
      </c:bar3DChart>
      <c:catAx>
        <c:axId val="201042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2912"/>
        <c:crosses val="autoZero"/>
        <c:auto val="1"/>
        <c:lblAlgn val="ctr"/>
        <c:lblOffset val="100"/>
        <c:noMultiLvlLbl val="0"/>
      </c:catAx>
      <c:valAx>
        <c:axId val="201032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4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2018 / Admisión 2016</a:t>
            </a:r>
          </a:p>
        </c:rich>
      </c:tx>
      <c:layout>
        <c:manualLayout>
          <c:xMode val="edge"/>
          <c:yMode val="edge"/>
          <c:x val="0.2926476101374757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Admisión!$L$24</c:f>
              <c:strCache>
                <c:ptCount val="1"/>
                <c:pt idx="0">
                  <c:v>2018/2016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7FDB-46C5-B8F2-E35AFED489D2}"/>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7FDB-46C5-B8F2-E35AFED489D2}"/>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7FDB-46C5-B8F2-E35AFED489D2}"/>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7FDB-46C5-B8F2-E35AFED489D2}"/>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7FDB-46C5-B8F2-E35AFED489D2}"/>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7FDB-46C5-B8F2-E35AFED489D2}"/>
              </c:ext>
            </c:extLst>
          </c:dPt>
          <c:cat>
            <c:strRef>
              <c:f>Admisión!$B$40:$B$40</c:f>
              <c:strCache>
                <c:ptCount val="1"/>
                <c:pt idx="0">
                  <c:v>UAML</c:v>
                </c:pt>
              </c:strCache>
            </c:strRef>
          </c:cat>
          <c:val>
            <c:numRef>
              <c:f>Admisión!$L$40:$L$40</c:f>
              <c:numCache>
                <c:formatCode>0%</c:formatCode>
                <c:ptCount val="1"/>
                <c:pt idx="0">
                  <c:v>1.6474820143884892</c:v>
                </c:pt>
              </c:numCache>
            </c:numRef>
          </c:val>
          <c:shape val="cylinder"/>
          <c:extLst>
            <c:ext xmlns:c16="http://schemas.microsoft.com/office/drawing/2014/chart" uri="{C3380CC4-5D6E-409C-BE32-E72D297353CC}">
              <c16:uniqueId val="{0000000C-7FDB-46C5-B8F2-E35AFED489D2}"/>
            </c:ext>
          </c:extLst>
        </c:ser>
        <c:dLbls>
          <c:showLegendKey val="0"/>
          <c:showVal val="0"/>
          <c:showCatName val="0"/>
          <c:showSerName val="0"/>
          <c:showPercent val="0"/>
          <c:showBubbleSize val="0"/>
        </c:dLbls>
        <c:gapWidth val="124"/>
        <c:gapDepth val="295"/>
        <c:shape val="box"/>
        <c:axId val="201042704"/>
        <c:axId val="201043248"/>
        <c:axId val="0"/>
      </c:bar3DChart>
      <c:catAx>
        <c:axId val="201042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01043248"/>
        <c:crosses val="autoZero"/>
        <c:auto val="1"/>
        <c:lblAlgn val="ctr"/>
        <c:lblOffset val="100"/>
        <c:noMultiLvlLbl val="0"/>
      </c:catAx>
      <c:valAx>
        <c:axId val="201043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42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 Licenciatura UAML</a:t>
            </a:r>
          </a:p>
        </c:rich>
      </c:tx>
      <c:layout>
        <c:manualLayout>
          <c:xMode val="edge"/>
          <c:yMode val="edge"/>
          <c:x val="0.32108238195012151"/>
          <c:y val="2.368866328257191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Admisión!$B$49</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Admisión!$C$24:$J$24</c:f>
              <c:numCache>
                <c:formatCode>General</c:formatCode>
                <c:ptCount val="8"/>
                <c:pt idx="0">
                  <c:v>2011</c:v>
                </c:pt>
                <c:pt idx="1">
                  <c:v>2012</c:v>
                </c:pt>
                <c:pt idx="2">
                  <c:v>2013</c:v>
                </c:pt>
                <c:pt idx="3">
                  <c:v>2014</c:v>
                </c:pt>
                <c:pt idx="4">
                  <c:v>2015</c:v>
                </c:pt>
                <c:pt idx="5">
                  <c:v>2016</c:v>
                </c:pt>
                <c:pt idx="6">
                  <c:v>2017</c:v>
                </c:pt>
                <c:pt idx="7">
                  <c:v>2018</c:v>
                </c:pt>
              </c:numCache>
            </c:numRef>
          </c:xVal>
          <c:yVal>
            <c:numRef>
              <c:f>Admisión!$C$49:$J$49</c:f>
              <c:numCache>
                <c:formatCode>#,##0</c:formatCode>
                <c:ptCount val="8"/>
                <c:pt idx="0">
                  <c:v>59</c:v>
                </c:pt>
                <c:pt idx="1">
                  <c:v>33</c:v>
                </c:pt>
                <c:pt idx="2">
                  <c:v>48</c:v>
                </c:pt>
                <c:pt idx="3">
                  <c:v>57</c:v>
                </c:pt>
                <c:pt idx="4">
                  <c:v>79</c:v>
                </c:pt>
                <c:pt idx="5">
                  <c:v>63</c:v>
                </c:pt>
                <c:pt idx="6">
                  <c:v>69.5</c:v>
                </c:pt>
                <c:pt idx="7">
                  <c:v>52.666666666666664</c:v>
                </c:pt>
              </c:numCache>
            </c:numRef>
          </c:yVal>
          <c:smooth val="0"/>
          <c:extLst>
            <c:ext xmlns:c16="http://schemas.microsoft.com/office/drawing/2014/chart" uri="{C3380CC4-5D6E-409C-BE32-E72D297353CC}">
              <c16:uniqueId val="{00000000-628A-4687-93C8-8C3F3B014B66}"/>
            </c:ext>
          </c:extLst>
        </c:ser>
        <c:ser>
          <c:idx val="1"/>
          <c:order val="1"/>
          <c:tx>
            <c:strRef>
              <c:f>Admisión!$B$50</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Admisión!$C$24:$J$24</c:f>
              <c:numCache>
                <c:formatCode>General</c:formatCode>
                <c:ptCount val="8"/>
                <c:pt idx="0">
                  <c:v>2011</c:v>
                </c:pt>
                <c:pt idx="1">
                  <c:v>2012</c:v>
                </c:pt>
                <c:pt idx="2">
                  <c:v>2013</c:v>
                </c:pt>
                <c:pt idx="3">
                  <c:v>2014</c:v>
                </c:pt>
                <c:pt idx="4">
                  <c:v>2015</c:v>
                </c:pt>
                <c:pt idx="5">
                  <c:v>2016</c:v>
                </c:pt>
                <c:pt idx="6">
                  <c:v>2017</c:v>
                </c:pt>
                <c:pt idx="7">
                  <c:v>2018</c:v>
                </c:pt>
              </c:numCache>
            </c:numRef>
          </c:xVal>
          <c:yVal>
            <c:numRef>
              <c:f>Admisión!$C$50:$J$50</c:f>
              <c:numCache>
                <c:formatCode>#,##0</c:formatCode>
                <c:ptCount val="8"/>
                <c:pt idx="0">
                  <c:v>67</c:v>
                </c:pt>
                <c:pt idx="1">
                  <c:v>39</c:v>
                </c:pt>
                <c:pt idx="2">
                  <c:v>74</c:v>
                </c:pt>
                <c:pt idx="3">
                  <c:v>66</c:v>
                </c:pt>
                <c:pt idx="4">
                  <c:v>85</c:v>
                </c:pt>
                <c:pt idx="5">
                  <c:v>100</c:v>
                </c:pt>
                <c:pt idx="6">
                  <c:v>56.5</c:v>
                </c:pt>
                <c:pt idx="7">
                  <c:v>45.333333333333336</c:v>
                </c:pt>
              </c:numCache>
            </c:numRef>
          </c:yVal>
          <c:smooth val="0"/>
          <c:extLst>
            <c:ext xmlns:c16="http://schemas.microsoft.com/office/drawing/2014/chart" uri="{C3380CC4-5D6E-409C-BE32-E72D297353CC}">
              <c16:uniqueId val="{00000001-628A-4687-93C8-8C3F3B014B66}"/>
            </c:ext>
          </c:extLst>
        </c:ser>
        <c:ser>
          <c:idx val="2"/>
          <c:order val="2"/>
          <c:tx>
            <c:strRef>
              <c:f>Admisión!$B$51</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Admisión!$C$24:$J$24</c:f>
              <c:numCache>
                <c:formatCode>General</c:formatCode>
                <c:ptCount val="8"/>
                <c:pt idx="0">
                  <c:v>2011</c:v>
                </c:pt>
                <c:pt idx="1">
                  <c:v>2012</c:v>
                </c:pt>
                <c:pt idx="2">
                  <c:v>2013</c:v>
                </c:pt>
                <c:pt idx="3">
                  <c:v>2014</c:v>
                </c:pt>
                <c:pt idx="4">
                  <c:v>2015</c:v>
                </c:pt>
                <c:pt idx="5">
                  <c:v>2016</c:v>
                </c:pt>
                <c:pt idx="6">
                  <c:v>2017</c:v>
                </c:pt>
                <c:pt idx="7">
                  <c:v>2018</c:v>
                </c:pt>
              </c:numCache>
            </c:numRef>
          </c:xVal>
          <c:yVal>
            <c:numRef>
              <c:f>Admisión!$C$51:$J$51</c:f>
              <c:numCache>
                <c:formatCode>#,##0</c:formatCode>
                <c:ptCount val="8"/>
                <c:pt idx="0">
                  <c:v>81</c:v>
                </c:pt>
                <c:pt idx="1">
                  <c:v>37</c:v>
                </c:pt>
                <c:pt idx="2">
                  <c:v>44.5</c:v>
                </c:pt>
                <c:pt idx="3">
                  <c:v>33</c:v>
                </c:pt>
                <c:pt idx="4">
                  <c:v>39</c:v>
                </c:pt>
                <c:pt idx="5">
                  <c:v>57.5</c:v>
                </c:pt>
                <c:pt idx="6">
                  <c:v>62.5</c:v>
                </c:pt>
                <c:pt idx="7">
                  <c:v>54.666666666666664</c:v>
                </c:pt>
              </c:numCache>
            </c:numRef>
          </c:yVal>
          <c:smooth val="0"/>
          <c:extLst>
            <c:ext xmlns:c16="http://schemas.microsoft.com/office/drawing/2014/chart" uri="{C3380CC4-5D6E-409C-BE32-E72D297353CC}">
              <c16:uniqueId val="{00000002-628A-4687-93C8-8C3F3B014B66}"/>
            </c:ext>
          </c:extLst>
        </c:ser>
        <c:ser>
          <c:idx val="3"/>
          <c:order val="3"/>
          <c:tx>
            <c:strRef>
              <c:f>Admisión!$B$52</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Admisión!$C$24:$J$24</c:f>
              <c:numCache>
                <c:formatCode>General</c:formatCode>
                <c:ptCount val="8"/>
                <c:pt idx="0">
                  <c:v>2011</c:v>
                </c:pt>
                <c:pt idx="1">
                  <c:v>2012</c:v>
                </c:pt>
                <c:pt idx="2">
                  <c:v>2013</c:v>
                </c:pt>
                <c:pt idx="3">
                  <c:v>2014</c:v>
                </c:pt>
                <c:pt idx="4">
                  <c:v>2015</c:v>
                </c:pt>
                <c:pt idx="5">
                  <c:v>2016</c:v>
                </c:pt>
                <c:pt idx="6">
                  <c:v>2017</c:v>
                </c:pt>
                <c:pt idx="7">
                  <c:v>2018</c:v>
                </c:pt>
              </c:numCache>
            </c:numRef>
          </c:xVal>
          <c:yVal>
            <c:numRef>
              <c:f>Admisión!$C$52:$J$52</c:f>
              <c:numCache>
                <c:formatCode>#,##0</c:formatCode>
                <c:ptCount val="8"/>
                <c:pt idx="0">
                  <c:v>69</c:v>
                </c:pt>
                <c:pt idx="1">
                  <c:v>36.333333333333336</c:v>
                </c:pt>
                <c:pt idx="2">
                  <c:v>52.75</c:v>
                </c:pt>
                <c:pt idx="3">
                  <c:v>47.25</c:v>
                </c:pt>
                <c:pt idx="4">
                  <c:v>60.5</c:v>
                </c:pt>
                <c:pt idx="5">
                  <c:v>69.5</c:v>
                </c:pt>
                <c:pt idx="6">
                  <c:v>62.833333333333336</c:v>
                </c:pt>
                <c:pt idx="7">
                  <c:v>50.888888888888886</c:v>
                </c:pt>
              </c:numCache>
            </c:numRef>
          </c:yVal>
          <c:smooth val="0"/>
          <c:extLst>
            <c:ext xmlns:c16="http://schemas.microsoft.com/office/drawing/2014/chart" uri="{C3380CC4-5D6E-409C-BE32-E72D297353CC}">
              <c16:uniqueId val="{00000003-628A-4687-93C8-8C3F3B014B66}"/>
            </c:ext>
          </c:extLst>
        </c:ser>
        <c:dLbls>
          <c:showLegendKey val="0"/>
          <c:showVal val="0"/>
          <c:showCatName val="0"/>
          <c:showSerName val="0"/>
          <c:showPercent val="0"/>
          <c:showBubbleSize val="0"/>
        </c:dLbls>
        <c:axId val="201043792"/>
        <c:axId val="201044336"/>
      </c:scatterChart>
      <c:valAx>
        <c:axId val="201043792"/>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44336"/>
        <c:crosses val="autoZero"/>
        <c:crossBetween val="midCat"/>
      </c:valAx>
      <c:valAx>
        <c:axId val="20104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43792"/>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(2018)</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E8F-4627-9DA2-0D85EA1D28D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E8F-4627-9DA2-0D85EA1D28D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E8F-4627-9DA2-0D85EA1D28D8}"/>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E8F-4627-9DA2-0D85EA1D28D8}"/>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E8F-4627-9DA2-0D85EA1D28D8}"/>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E8F-4627-9DA2-0D85EA1D28D8}"/>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Admisión!$B$35:$B$37</c:f>
              <c:strCache>
                <c:ptCount val="3"/>
                <c:pt idx="0">
                  <c:v>CBI</c:v>
                </c:pt>
                <c:pt idx="1">
                  <c:v>CBS</c:v>
                </c:pt>
                <c:pt idx="2">
                  <c:v>CSH</c:v>
                </c:pt>
              </c:strCache>
            </c:strRef>
          </c:cat>
          <c:val>
            <c:numRef>
              <c:f>Admisión!$J$35:$J$37</c:f>
              <c:numCache>
                <c:formatCode>#,##0</c:formatCode>
                <c:ptCount val="3"/>
                <c:pt idx="0">
                  <c:v>158</c:v>
                </c:pt>
                <c:pt idx="1">
                  <c:v>136</c:v>
                </c:pt>
                <c:pt idx="2">
                  <c:v>164</c:v>
                </c:pt>
              </c:numCache>
            </c:numRef>
          </c:val>
          <c:extLst>
            <c:ext xmlns:c16="http://schemas.microsoft.com/office/drawing/2014/chart" uri="{C3380CC4-5D6E-409C-BE32-E72D297353CC}">
              <c16:uniqueId val="{00000006-DE8F-4627-9DA2-0D85EA1D28D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(Acumulado</a:t>
            </a:r>
            <a:r>
              <a:rPr lang="es-MX" baseline="0"/>
              <a:t> al </a:t>
            </a:r>
            <a:r>
              <a:rPr lang="es-MX"/>
              <a:t>2018)</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8F3-422C-947B-4A44833D2F7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8F3-422C-947B-4A44833D2F77}"/>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8F3-422C-947B-4A44833D2F77}"/>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8F3-422C-947B-4A44833D2F77}"/>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8F3-422C-947B-4A44833D2F77}"/>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8F3-422C-947B-4A44833D2F77}"/>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Admisión!$B$35:$B$37</c:f>
              <c:strCache>
                <c:ptCount val="3"/>
                <c:pt idx="0">
                  <c:v>CBI</c:v>
                </c:pt>
                <c:pt idx="1">
                  <c:v>CBS</c:v>
                </c:pt>
                <c:pt idx="2">
                  <c:v>CSH</c:v>
                </c:pt>
              </c:strCache>
            </c:strRef>
          </c:cat>
          <c:val>
            <c:numRef>
              <c:f>Admisión!$T$35:$T$37</c:f>
              <c:numCache>
                <c:formatCode>#,##0</c:formatCode>
                <c:ptCount val="3"/>
                <c:pt idx="0">
                  <c:v>636</c:v>
                </c:pt>
                <c:pt idx="1">
                  <c:v>680</c:v>
                </c:pt>
                <c:pt idx="2">
                  <c:v>755</c:v>
                </c:pt>
              </c:numCache>
            </c:numRef>
          </c:val>
          <c:extLst>
            <c:ext xmlns:c16="http://schemas.microsoft.com/office/drawing/2014/chart" uri="{C3380CC4-5D6E-409C-BE32-E72D297353CC}">
              <c16:uniqueId val="{00000006-D8F3-422C-947B-4A44833D2F77}"/>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acumulada licenciaturas</a:t>
            </a:r>
            <a:r>
              <a:rPr lang="es-MX" baseline="0"/>
              <a:t> UAML</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Admisión!$B$25</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Admisión!$M$24:$S$24</c:f>
              <c:numCache>
                <c:formatCode>General</c:formatCode>
                <c:ptCount val="7"/>
                <c:pt idx="0">
                  <c:v>2011</c:v>
                </c:pt>
                <c:pt idx="1">
                  <c:v>2012</c:v>
                </c:pt>
                <c:pt idx="2">
                  <c:v>2013</c:v>
                </c:pt>
                <c:pt idx="3">
                  <c:v>2014</c:v>
                </c:pt>
                <c:pt idx="4">
                  <c:v>2015</c:v>
                </c:pt>
                <c:pt idx="5">
                  <c:v>2016</c:v>
                </c:pt>
                <c:pt idx="6">
                  <c:v>2017</c:v>
                </c:pt>
              </c:numCache>
            </c:numRef>
          </c:xVal>
          <c:yVal>
            <c:numRef>
              <c:f>Admisión!$M$25:$S$25</c:f>
              <c:numCache>
                <c:formatCode>#,##0</c:formatCode>
                <c:ptCount val="7"/>
                <c:pt idx="0">
                  <c:v>59</c:v>
                </c:pt>
                <c:pt idx="1">
                  <c:v>92</c:v>
                </c:pt>
                <c:pt idx="2">
                  <c:v>140</c:v>
                </c:pt>
                <c:pt idx="3">
                  <c:v>197</c:v>
                </c:pt>
                <c:pt idx="4">
                  <c:v>276</c:v>
                </c:pt>
                <c:pt idx="5">
                  <c:v>339</c:v>
                </c:pt>
                <c:pt idx="6">
                  <c:v>402</c:v>
                </c:pt>
              </c:numCache>
            </c:numRef>
          </c:yVal>
          <c:smooth val="0"/>
          <c:extLst>
            <c:ext xmlns:c16="http://schemas.microsoft.com/office/drawing/2014/chart" uri="{C3380CC4-5D6E-409C-BE32-E72D297353CC}">
              <c16:uniqueId val="{00000000-E72A-432A-AB0E-B9EFB03336C6}"/>
            </c:ext>
          </c:extLst>
        </c:ser>
        <c:ser>
          <c:idx val="1"/>
          <c:order val="1"/>
          <c:tx>
            <c:strRef>
              <c:f>Admisión!$B$28</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Admisión!$M$24:$T$24</c:f>
              <c:numCache>
                <c:formatCode>General</c:formatCode>
                <c:ptCount val="8"/>
                <c:pt idx="0">
                  <c:v>2011</c:v>
                </c:pt>
                <c:pt idx="1">
                  <c:v>2012</c:v>
                </c:pt>
                <c:pt idx="2">
                  <c:v>2013</c:v>
                </c:pt>
                <c:pt idx="3">
                  <c:v>2014</c:v>
                </c:pt>
                <c:pt idx="4">
                  <c:v>2015</c:v>
                </c:pt>
                <c:pt idx="5">
                  <c:v>2016</c:v>
                </c:pt>
                <c:pt idx="6">
                  <c:v>2017</c:v>
                </c:pt>
                <c:pt idx="7">
                  <c:v>2018</c:v>
                </c:pt>
              </c:numCache>
            </c:numRef>
          </c:xVal>
          <c:yVal>
            <c:numRef>
              <c:f>Admisión!$M$28:$T$28</c:f>
              <c:numCache>
                <c:formatCode>#,##0</c:formatCode>
                <c:ptCount val="8"/>
                <c:pt idx="0">
                  <c:v>67</c:v>
                </c:pt>
                <c:pt idx="1">
                  <c:v>106</c:v>
                </c:pt>
                <c:pt idx="2">
                  <c:v>180</c:v>
                </c:pt>
                <c:pt idx="3">
                  <c:v>246</c:v>
                </c:pt>
                <c:pt idx="4">
                  <c:v>331</c:v>
                </c:pt>
                <c:pt idx="5">
                  <c:v>431</c:v>
                </c:pt>
                <c:pt idx="6">
                  <c:v>505</c:v>
                </c:pt>
                <c:pt idx="7">
                  <c:v>557</c:v>
                </c:pt>
              </c:numCache>
            </c:numRef>
          </c:yVal>
          <c:smooth val="0"/>
          <c:extLst>
            <c:ext xmlns:c16="http://schemas.microsoft.com/office/drawing/2014/chart" uri="{C3380CC4-5D6E-409C-BE32-E72D297353CC}">
              <c16:uniqueId val="{00000001-E72A-432A-AB0E-B9EFB03336C6}"/>
            </c:ext>
          </c:extLst>
        </c:ser>
        <c:ser>
          <c:idx val="2"/>
          <c:order val="2"/>
          <c:tx>
            <c:strRef>
              <c:f>Admisión!$B$31</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Admisión!$M$24:$S$24</c:f>
              <c:numCache>
                <c:formatCode>General</c:formatCode>
                <c:ptCount val="7"/>
                <c:pt idx="0">
                  <c:v>2011</c:v>
                </c:pt>
                <c:pt idx="1">
                  <c:v>2012</c:v>
                </c:pt>
                <c:pt idx="2">
                  <c:v>2013</c:v>
                </c:pt>
                <c:pt idx="3">
                  <c:v>2014</c:v>
                </c:pt>
                <c:pt idx="4">
                  <c:v>2015</c:v>
                </c:pt>
                <c:pt idx="5">
                  <c:v>2016</c:v>
                </c:pt>
                <c:pt idx="6">
                  <c:v>2017</c:v>
                </c:pt>
              </c:numCache>
            </c:numRef>
          </c:xVal>
          <c:yVal>
            <c:numRef>
              <c:f>Admisión!$M$31:$S$31</c:f>
              <c:numCache>
                <c:formatCode>#,##0</c:formatCode>
                <c:ptCount val="7"/>
                <c:pt idx="0">
                  <c:v>0</c:v>
                </c:pt>
                <c:pt idx="1">
                  <c:v>0</c:v>
                </c:pt>
                <c:pt idx="2">
                  <c:v>22</c:v>
                </c:pt>
                <c:pt idx="3">
                  <c:v>47</c:v>
                </c:pt>
                <c:pt idx="4">
                  <c:v>75</c:v>
                </c:pt>
                <c:pt idx="5">
                  <c:v>112</c:v>
                </c:pt>
                <c:pt idx="6">
                  <c:v>158</c:v>
                </c:pt>
              </c:numCache>
            </c:numRef>
          </c:yVal>
          <c:smooth val="0"/>
          <c:extLst>
            <c:ext xmlns:c16="http://schemas.microsoft.com/office/drawing/2014/chart" uri="{C3380CC4-5D6E-409C-BE32-E72D297353CC}">
              <c16:uniqueId val="{00000002-E72A-432A-AB0E-B9EFB03336C6}"/>
            </c:ext>
          </c:extLst>
        </c:ser>
        <c:ser>
          <c:idx val="3"/>
          <c:order val="3"/>
          <c:tx>
            <c:strRef>
              <c:f>Admisión!$B$32</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Admisión!$M$24:$S$24</c:f>
              <c:numCache>
                <c:formatCode>General</c:formatCode>
                <c:ptCount val="7"/>
                <c:pt idx="0">
                  <c:v>2011</c:v>
                </c:pt>
                <c:pt idx="1">
                  <c:v>2012</c:v>
                </c:pt>
                <c:pt idx="2">
                  <c:v>2013</c:v>
                </c:pt>
                <c:pt idx="3">
                  <c:v>2014</c:v>
                </c:pt>
                <c:pt idx="4">
                  <c:v>2015</c:v>
                </c:pt>
                <c:pt idx="5">
                  <c:v>2016</c:v>
                </c:pt>
                <c:pt idx="6">
                  <c:v>2017</c:v>
                </c:pt>
              </c:numCache>
            </c:numRef>
          </c:xVal>
          <c:yVal>
            <c:numRef>
              <c:f>Admisión!$M$32:$S$32</c:f>
              <c:numCache>
                <c:formatCode>#,##0</c:formatCode>
                <c:ptCount val="7"/>
                <c:pt idx="0">
                  <c:v>81</c:v>
                </c:pt>
                <c:pt idx="1">
                  <c:v>118</c:v>
                </c:pt>
                <c:pt idx="2">
                  <c:v>185</c:v>
                </c:pt>
                <c:pt idx="3">
                  <c:v>226</c:v>
                </c:pt>
                <c:pt idx="4">
                  <c:v>276</c:v>
                </c:pt>
                <c:pt idx="5">
                  <c:v>354</c:v>
                </c:pt>
                <c:pt idx="6">
                  <c:v>433</c:v>
                </c:pt>
              </c:numCache>
            </c:numRef>
          </c:yVal>
          <c:smooth val="0"/>
          <c:extLst>
            <c:ext xmlns:c16="http://schemas.microsoft.com/office/drawing/2014/chart" uri="{C3380CC4-5D6E-409C-BE32-E72D297353CC}">
              <c16:uniqueId val="{00000003-E72A-432A-AB0E-B9EFB03336C6}"/>
            </c:ext>
          </c:extLst>
        </c:ser>
        <c:ser>
          <c:idx val="4"/>
          <c:order val="4"/>
          <c:tx>
            <c:strRef>
              <c:f>Admisión!$B$26</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Admisión!$M$24:$S$24</c:f>
              <c:numCache>
                <c:formatCode>General</c:formatCode>
                <c:ptCount val="7"/>
                <c:pt idx="0">
                  <c:v>2011</c:v>
                </c:pt>
                <c:pt idx="1">
                  <c:v>2012</c:v>
                </c:pt>
                <c:pt idx="2">
                  <c:v>2013</c:v>
                </c:pt>
                <c:pt idx="3">
                  <c:v>2014</c:v>
                </c:pt>
                <c:pt idx="4">
                  <c:v>2015</c:v>
                </c:pt>
                <c:pt idx="5">
                  <c:v>2016</c:v>
                </c:pt>
                <c:pt idx="6">
                  <c:v>2017</c:v>
                </c:pt>
              </c:numCache>
            </c:numRef>
          </c:xVal>
          <c:yVal>
            <c:numRef>
              <c:f>Admisión!$M$26:$S$26</c:f>
              <c:numCache>
                <c:formatCode>#,##0</c:formatCode>
                <c:ptCount val="7"/>
                <c:pt idx="6">
                  <c:v>76</c:v>
                </c:pt>
              </c:numCache>
            </c:numRef>
          </c:yVal>
          <c:smooth val="0"/>
          <c:extLst>
            <c:ext xmlns:c16="http://schemas.microsoft.com/office/drawing/2014/chart" uri="{C3380CC4-5D6E-409C-BE32-E72D297353CC}">
              <c16:uniqueId val="{00000002-E149-4F2A-B705-D46744A5D7D4}"/>
            </c:ext>
          </c:extLst>
        </c:ser>
        <c:ser>
          <c:idx val="5"/>
          <c:order val="5"/>
          <c:tx>
            <c:strRef>
              <c:f>Admisión!$B$29</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Admisión!$M$24:$S$24</c:f>
              <c:numCache>
                <c:formatCode>General</c:formatCode>
                <c:ptCount val="7"/>
                <c:pt idx="0">
                  <c:v>2011</c:v>
                </c:pt>
                <c:pt idx="1">
                  <c:v>2012</c:v>
                </c:pt>
                <c:pt idx="2">
                  <c:v>2013</c:v>
                </c:pt>
                <c:pt idx="3">
                  <c:v>2014</c:v>
                </c:pt>
                <c:pt idx="4">
                  <c:v>2015</c:v>
                </c:pt>
                <c:pt idx="5">
                  <c:v>2016</c:v>
                </c:pt>
                <c:pt idx="6">
                  <c:v>2017</c:v>
                </c:pt>
              </c:numCache>
            </c:numRef>
          </c:xVal>
          <c:yVal>
            <c:numRef>
              <c:f>Admisión!$M$29:$S$29</c:f>
              <c:numCache>
                <c:formatCode>#,##0</c:formatCode>
                <c:ptCount val="7"/>
                <c:pt idx="6">
                  <c:v>39</c:v>
                </c:pt>
              </c:numCache>
            </c:numRef>
          </c:yVal>
          <c:smooth val="0"/>
          <c:extLst>
            <c:ext xmlns:c16="http://schemas.microsoft.com/office/drawing/2014/chart" uri="{C3380CC4-5D6E-409C-BE32-E72D297353CC}">
              <c16:uniqueId val="{00000003-E149-4F2A-B705-D46744A5D7D4}"/>
            </c:ext>
          </c:extLst>
        </c:ser>
        <c:dLbls>
          <c:showLegendKey val="0"/>
          <c:showVal val="0"/>
          <c:showCatName val="0"/>
          <c:showSerName val="0"/>
          <c:showPercent val="0"/>
          <c:showBubbleSize val="0"/>
        </c:dLbls>
        <c:axId val="201034544"/>
        <c:axId val="201045424"/>
      </c:scatterChart>
      <c:valAx>
        <c:axId val="201034544"/>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45424"/>
        <c:crosses val="autoZero"/>
        <c:crossBetween val="midCat"/>
      </c:valAx>
      <c:valAx>
        <c:axId val="201045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4544"/>
        <c:crosses val="autoZero"/>
        <c:crossBetween val="midCat"/>
      </c:valAx>
      <c:spPr>
        <a:noFill/>
        <a:ln>
          <a:noFill/>
        </a:ln>
        <a:effectLst/>
      </c:spPr>
    </c:plotArea>
    <c:legend>
      <c:legendPos val="b"/>
      <c:layout>
        <c:manualLayout>
          <c:xMode val="edge"/>
          <c:yMode val="edge"/>
          <c:x val="0.10406361594468069"/>
          <c:y val="0.18938051890931604"/>
          <c:w val="0.70308522789653782"/>
          <c:h val="9.43872728245554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acumulada divisiones UAML</a:t>
            </a:r>
          </a:p>
        </c:rich>
      </c:tx>
      <c:layout>
        <c:manualLayout>
          <c:xMode val="edge"/>
          <c:yMode val="edge"/>
          <c:x val="0.26202223371903749"/>
          <c:y val="2.730376404961402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Admisión!$B$35</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Admisión!$M$24:$S$24</c:f>
              <c:numCache>
                <c:formatCode>General</c:formatCode>
                <c:ptCount val="7"/>
                <c:pt idx="0">
                  <c:v>2011</c:v>
                </c:pt>
                <c:pt idx="1">
                  <c:v>2012</c:v>
                </c:pt>
                <c:pt idx="2">
                  <c:v>2013</c:v>
                </c:pt>
                <c:pt idx="3">
                  <c:v>2014</c:v>
                </c:pt>
                <c:pt idx="4">
                  <c:v>2015</c:v>
                </c:pt>
                <c:pt idx="5">
                  <c:v>2016</c:v>
                </c:pt>
                <c:pt idx="6">
                  <c:v>2017</c:v>
                </c:pt>
              </c:numCache>
            </c:numRef>
          </c:xVal>
          <c:yVal>
            <c:numRef>
              <c:f>Admisión!$M$35:$S$35</c:f>
              <c:numCache>
                <c:formatCode>#,##0</c:formatCode>
                <c:ptCount val="7"/>
                <c:pt idx="0">
                  <c:v>59</c:v>
                </c:pt>
                <c:pt idx="1">
                  <c:v>92</c:v>
                </c:pt>
                <c:pt idx="2">
                  <c:v>140</c:v>
                </c:pt>
                <c:pt idx="3">
                  <c:v>197</c:v>
                </c:pt>
                <c:pt idx="4">
                  <c:v>276</c:v>
                </c:pt>
                <c:pt idx="5">
                  <c:v>339</c:v>
                </c:pt>
                <c:pt idx="6">
                  <c:v>478</c:v>
                </c:pt>
              </c:numCache>
            </c:numRef>
          </c:yVal>
          <c:smooth val="0"/>
          <c:extLst>
            <c:ext xmlns:c16="http://schemas.microsoft.com/office/drawing/2014/chart" uri="{C3380CC4-5D6E-409C-BE32-E72D297353CC}">
              <c16:uniqueId val="{00000000-5DB2-478B-8966-456B545962B1}"/>
            </c:ext>
          </c:extLst>
        </c:ser>
        <c:ser>
          <c:idx val="1"/>
          <c:order val="1"/>
          <c:tx>
            <c:strRef>
              <c:f>Admisión!$B$36</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Admisión!$M$24:$S$24</c:f>
              <c:numCache>
                <c:formatCode>General</c:formatCode>
                <c:ptCount val="7"/>
                <c:pt idx="0">
                  <c:v>2011</c:v>
                </c:pt>
                <c:pt idx="1">
                  <c:v>2012</c:v>
                </c:pt>
                <c:pt idx="2">
                  <c:v>2013</c:v>
                </c:pt>
                <c:pt idx="3">
                  <c:v>2014</c:v>
                </c:pt>
                <c:pt idx="4">
                  <c:v>2015</c:v>
                </c:pt>
                <c:pt idx="5">
                  <c:v>2016</c:v>
                </c:pt>
                <c:pt idx="6">
                  <c:v>2017</c:v>
                </c:pt>
              </c:numCache>
            </c:numRef>
          </c:xVal>
          <c:yVal>
            <c:numRef>
              <c:f>Admisión!$M$36:$S$36</c:f>
              <c:numCache>
                <c:formatCode>#,##0</c:formatCode>
                <c:ptCount val="7"/>
                <c:pt idx="0">
                  <c:v>67</c:v>
                </c:pt>
                <c:pt idx="1">
                  <c:v>106</c:v>
                </c:pt>
                <c:pt idx="2">
                  <c:v>180</c:v>
                </c:pt>
                <c:pt idx="3">
                  <c:v>246</c:v>
                </c:pt>
                <c:pt idx="4">
                  <c:v>331</c:v>
                </c:pt>
                <c:pt idx="5">
                  <c:v>431</c:v>
                </c:pt>
                <c:pt idx="6">
                  <c:v>544</c:v>
                </c:pt>
              </c:numCache>
            </c:numRef>
          </c:yVal>
          <c:smooth val="0"/>
          <c:extLst>
            <c:ext xmlns:c16="http://schemas.microsoft.com/office/drawing/2014/chart" uri="{C3380CC4-5D6E-409C-BE32-E72D297353CC}">
              <c16:uniqueId val="{00000001-5DB2-478B-8966-456B545962B1}"/>
            </c:ext>
          </c:extLst>
        </c:ser>
        <c:ser>
          <c:idx val="2"/>
          <c:order val="2"/>
          <c:tx>
            <c:strRef>
              <c:f>Admisión!$B$37</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Admisión!$M$24:$S$24</c:f>
              <c:numCache>
                <c:formatCode>General</c:formatCode>
                <c:ptCount val="7"/>
                <c:pt idx="0">
                  <c:v>2011</c:v>
                </c:pt>
                <c:pt idx="1">
                  <c:v>2012</c:v>
                </c:pt>
                <c:pt idx="2">
                  <c:v>2013</c:v>
                </c:pt>
                <c:pt idx="3">
                  <c:v>2014</c:v>
                </c:pt>
                <c:pt idx="4">
                  <c:v>2015</c:v>
                </c:pt>
                <c:pt idx="5">
                  <c:v>2016</c:v>
                </c:pt>
                <c:pt idx="6">
                  <c:v>2017</c:v>
                </c:pt>
              </c:numCache>
            </c:numRef>
          </c:xVal>
          <c:yVal>
            <c:numRef>
              <c:f>Admisión!$M$37:$S$37</c:f>
              <c:numCache>
                <c:formatCode>#,##0</c:formatCode>
                <c:ptCount val="7"/>
                <c:pt idx="0">
                  <c:v>81</c:v>
                </c:pt>
                <c:pt idx="1">
                  <c:v>118</c:v>
                </c:pt>
                <c:pt idx="2">
                  <c:v>207</c:v>
                </c:pt>
                <c:pt idx="3">
                  <c:v>273</c:v>
                </c:pt>
                <c:pt idx="4">
                  <c:v>351</c:v>
                </c:pt>
                <c:pt idx="5">
                  <c:v>466</c:v>
                </c:pt>
                <c:pt idx="6">
                  <c:v>591</c:v>
                </c:pt>
              </c:numCache>
            </c:numRef>
          </c:yVal>
          <c:smooth val="0"/>
          <c:extLst>
            <c:ext xmlns:c16="http://schemas.microsoft.com/office/drawing/2014/chart" uri="{C3380CC4-5D6E-409C-BE32-E72D297353CC}">
              <c16:uniqueId val="{00000002-5DB2-478B-8966-456B545962B1}"/>
            </c:ext>
          </c:extLst>
        </c:ser>
        <c:dLbls>
          <c:showLegendKey val="0"/>
          <c:showVal val="0"/>
          <c:showCatName val="0"/>
          <c:showSerName val="0"/>
          <c:showPercent val="0"/>
          <c:showBubbleSize val="0"/>
        </c:dLbls>
        <c:axId val="201030192"/>
        <c:axId val="201030736"/>
      </c:scatterChart>
      <c:valAx>
        <c:axId val="201030192"/>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0736"/>
        <c:crosses val="autoZero"/>
        <c:crossBetween val="midCat"/>
      </c:valAx>
      <c:valAx>
        <c:axId val="201030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0192"/>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acumulada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Admisión!$B$38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Admisión!$M$24:$S$24</c:f>
              <c:numCache>
                <c:formatCode>General</c:formatCode>
                <c:ptCount val="7"/>
                <c:pt idx="0">
                  <c:v>2011</c:v>
                </c:pt>
                <c:pt idx="1">
                  <c:v>2012</c:v>
                </c:pt>
                <c:pt idx="2">
                  <c:v>2013</c:v>
                </c:pt>
                <c:pt idx="3">
                  <c:v>2014</c:v>
                </c:pt>
                <c:pt idx="4">
                  <c:v>2015</c:v>
                </c:pt>
                <c:pt idx="5">
                  <c:v>2016</c:v>
                </c:pt>
                <c:pt idx="6">
                  <c:v>2017</c:v>
                </c:pt>
              </c:numCache>
            </c:numRef>
          </c:xVal>
          <c:yVal>
            <c:numRef>
              <c:f>Admisión!$M$38:$S$38</c:f>
              <c:numCache>
                <c:formatCode>#,##0</c:formatCode>
                <c:ptCount val="7"/>
                <c:pt idx="0">
                  <c:v>207</c:v>
                </c:pt>
                <c:pt idx="1">
                  <c:v>316</c:v>
                </c:pt>
                <c:pt idx="2">
                  <c:v>527</c:v>
                </c:pt>
                <c:pt idx="3">
                  <c:v>716</c:v>
                </c:pt>
                <c:pt idx="4">
                  <c:v>958</c:v>
                </c:pt>
                <c:pt idx="5">
                  <c:v>1236</c:v>
                </c:pt>
                <c:pt idx="6">
                  <c:v>1613</c:v>
                </c:pt>
              </c:numCache>
            </c:numRef>
          </c:yVal>
          <c:smooth val="0"/>
          <c:extLst>
            <c:ext xmlns:c16="http://schemas.microsoft.com/office/drawing/2014/chart" uri="{C3380CC4-5D6E-409C-BE32-E72D297353CC}">
              <c16:uniqueId val="{00000000-FF51-483D-862E-AE57E3A51A5E}"/>
            </c:ext>
          </c:extLst>
        </c:ser>
        <c:dLbls>
          <c:showLegendKey val="0"/>
          <c:showVal val="0"/>
          <c:showCatName val="0"/>
          <c:showSerName val="0"/>
          <c:showPercent val="0"/>
          <c:showBubbleSize val="0"/>
        </c:dLbls>
        <c:axId val="201034000"/>
        <c:axId val="201035088"/>
      </c:scatterChart>
      <c:valAx>
        <c:axId val="201034000"/>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5088"/>
        <c:crosses val="autoZero"/>
        <c:crossBetween val="midCat"/>
      </c:valAx>
      <c:valAx>
        <c:axId val="20103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1034000"/>
        <c:crosses val="autoZero"/>
        <c:crossBetween val="midCat"/>
      </c:valAx>
      <c:spPr>
        <a:noFill/>
        <a:ln>
          <a:noFill/>
        </a:ln>
        <a:effectLst/>
      </c:spPr>
    </c:plotArea>
    <c:legend>
      <c:legendPos val="b"/>
      <c:layout>
        <c:manualLayout>
          <c:xMode val="edge"/>
          <c:yMode val="edge"/>
          <c:x val="0.14853953204456841"/>
          <c:y val="0.21766080555420192"/>
          <c:w val="0.17708622506277683"/>
          <c:h val="0.104295720547049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Admisión</a:t>
            </a:r>
            <a:r>
              <a:rPr lang="es-MX" baseline="0"/>
              <a:t> anual UAM Lerma</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Admisión!$B$25</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Admisión!$C$24:$I$24</c:f>
              <c:numCache>
                <c:formatCode>General</c:formatCode>
                <c:ptCount val="7"/>
                <c:pt idx="0">
                  <c:v>2011</c:v>
                </c:pt>
                <c:pt idx="1">
                  <c:v>2012</c:v>
                </c:pt>
                <c:pt idx="2">
                  <c:v>2013</c:v>
                </c:pt>
                <c:pt idx="3">
                  <c:v>2014</c:v>
                </c:pt>
                <c:pt idx="4">
                  <c:v>2015</c:v>
                </c:pt>
                <c:pt idx="5">
                  <c:v>2016</c:v>
                </c:pt>
                <c:pt idx="6">
                  <c:v>2017</c:v>
                </c:pt>
              </c:numCache>
            </c:numRef>
          </c:cat>
          <c:val>
            <c:numRef>
              <c:f>Admisión!$C$25:$I$25</c:f>
              <c:numCache>
                <c:formatCode>#,##0</c:formatCode>
                <c:ptCount val="7"/>
                <c:pt idx="0">
                  <c:v>59</c:v>
                </c:pt>
                <c:pt idx="1">
                  <c:v>33</c:v>
                </c:pt>
                <c:pt idx="2">
                  <c:v>48</c:v>
                </c:pt>
                <c:pt idx="3">
                  <c:v>57</c:v>
                </c:pt>
                <c:pt idx="4">
                  <c:v>79</c:v>
                </c:pt>
                <c:pt idx="5">
                  <c:v>63</c:v>
                </c:pt>
                <c:pt idx="6">
                  <c:v>63</c:v>
                </c:pt>
              </c:numCache>
            </c:numRef>
          </c:val>
          <c:smooth val="0"/>
          <c:extLst>
            <c:ext xmlns:c16="http://schemas.microsoft.com/office/drawing/2014/chart" uri="{C3380CC4-5D6E-409C-BE32-E72D297353CC}">
              <c16:uniqueId val="{00000000-60FE-478B-961C-338B043614A7}"/>
            </c:ext>
          </c:extLst>
        </c:ser>
        <c:ser>
          <c:idx val="1"/>
          <c:order val="1"/>
          <c:tx>
            <c:strRef>
              <c:f>Admisión!$B$28</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Admisión!$C$24:$I$24</c:f>
              <c:numCache>
                <c:formatCode>General</c:formatCode>
                <c:ptCount val="7"/>
                <c:pt idx="0">
                  <c:v>2011</c:v>
                </c:pt>
                <c:pt idx="1">
                  <c:v>2012</c:v>
                </c:pt>
                <c:pt idx="2">
                  <c:v>2013</c:v>
                </c:pt>
                <c:pt idx="3">
                  <c:v>2014</c:v>
                </c:pt>
                <c:pt idx="4">
                  <c:v>2015</c:v>
                </c:pt>
                <c:pt idx="5">
                  <c:v>2016</c:v>
                </c:pt>
                <c:pt idx="6">
                  <c:v>2017</c:v>
                </c:pt>
              </c:numCache>
            </c:numRef>
          </c:cat>
          <c:val>
            <c:numRef>
              <c:f>Admisión!$C$28:$I$28</c:f>
              <c:numCache>
                <c:formatCode>#,##0</c:formatCode>
                <c:ptCount val="7"/>
                <c:pt idx="0">
                  <c:v>67</c:v>
                </c:pt>
                <c:pt idx="1">
                  <c:v>39</c:v>
                </c:pt>
                <c:pt idx="2">
                  <c:v>74</c:v>
                </c:pt>
                <c:pt idx="3">
                  <c:v>66</c:v>
                </c:pt>
                <c:pt idx="4">
                  <c:v>85</c:v>
                </c:pt>
                <c:pt idx="5">
                  <c:v>100</c:v>
                </c:pt>
                <c:pt idx="6">
                  <c:v>74</c:v>
                </c:pt>
              </c:numCache>
            </c:numRef>
          </c:val>
          <c:smooth val="0"/>
          <c:extLst>
            <c:ext xmlns:c16="http://schemas.microsoft.com/office/drawing/2014/chart" uri="{C3380CC4-5D6E-409C-BE32-E72D297353CC}">
              <c16:uniqueId val="{00000001-60FE-478B-961C-338B043614A7}"/>
            </c:ext>
          </c:extLst>
        </c:ser>
        <c:ser>
          <c:idx val="2"/>
          <c:order val="2"/>
          <c:tx>
            <c:strRef>
              <c:f>Admisión!$B$31</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Admisión!$C$24:$I$24</c:f>
              <c:numCache>
                <c:formatCode>General</c:formatCode>
                <c:ptCount val="7"/>
                <c:pt idx="0">
                  <c:v>2011</c:v>
                </c:pt>
                <c:pt idx="1">
                  <c:v>2012</c:v>
                </c:pt>
                <c:pt idx="2">
                  <c:v>2013</c:v>
                </c:pt>
                <c:pt idx="3">
                  <c:v>2014</c:v>
                </c:pt>
                <c:pt idx="4">
                  <c:v>2015</c:v>
                </c:pt>
                <c:pt idx="5">
                  <c:v>2016</c:v>
                </c:pt>
                <c:pt idx="6">
                  <c:v>2017</c:v>
                </c:pt>
              </c:numCache>
            </c:numRef>
          </c:cat>
          <c:val>
            <c:numRef>
              <c:f>Admisión!$C$31:$I$31</c:f>
              <c:numCache>
                <c:formatCode>General</c:formatCode>
                <c:ptCount val="7"/>
                <c:pt idx="2" formatCode="#,##0">
                  <c:v>22</c:v>
                </c:pt>
                <c:pt idx="3" formatCode="#,##0">
                  <c:v>25</c:v>
                </c:pt>
                <c:pt idx="4" formatCode="#,##0">
                  <c:v>28</c:v>
                </c:pt>
                <c:pt idx="5" formatCode="#,##0">
                  <c:v>37</c:v>
                </c:pt>
                <c:pt idx="6" formatCode="#,##0">
                  <c:v>46</c:v>
                </c:pt>
              </c:numCache>
            </c:numRef>
          </c:val>
          <c:smooth val="0"/>
          <c:extLst>
            <c:ext xmlns:c16="http://schemas.microsoft.com/office/drawing/2014/chart" uri="{C3380CC4-5D6E-409C-BE32-E72D297353CC}">
              <c16:uniqueId val="{00000002-60FE-478B-961C-338B043614A7}"/>
            </c:ext>
          </c:extLst>
        </c:ser>
        <c:ser>
          <c:idx val="3"/>
          <c:order val="3"/>
          <c:tx>
            <c:strRef>
              <c:f>Admisión!$B$32</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Admisión!$C$24:$I$24</c:f>
              <c:numCache>
                <c:formatCode>General</c:formatCode>
                <c:ptCount val="7"/>
                <c:pt idx="0">
                  <c:v>2011</c:v>
                </c:pt>
                <c:pt idx="1">
                  <c:v>2012</c:v>
                </c:pt>
                <c:pt idx="2">
                  <c:v>2013</c:v>
                </c:pt>
                <c:pt idx="3">
                  <c:v>2014</c:v>
                </c:pt>
                <c:pt idx="4">
                  <c:v>2015</c:v>
                </c:pt>
                <c:pt idx="5">
                  <c:v>2016</c:v>
                </c:pt>
                <c:pt idx="6">
                  <c:v>2017</c:v>
                </c:pt>
              </c:numCache>
            </c:numRef>
          </c:cat>
          <c:val>
            <c:numRef>
              <c:f>Admisión!$C$32:$I$32</c:f>
              <c:numCache>
                <c:formatCode>#,##0</c:formatCode>
                <c:ptCount val="7"/>
                <c:pt idx="0">
                  <c:v>81</c:v>
                </c:pt>
                <c:pt idx="1">
                  <c:v>37</c:v>
                </c:pt>
                <c:pt idx="2">
                  <c:v>67</c:v>
                </c:pt>
                <c:pt idx="3">
                  <c:v>41</c:v>
                </c:pt>
                <c:pt idx="4">
                  <c:v>50</c:v>
                </c:pt>
                <c:pt idx="5">
                  <c:v>78</c:v>
                </c:pt>
                <c:pt idx="6">
                  <c:v>79</c:v>
                </c:pt>
              </c:numCache>
            </c:numRef>
          </c:val>
          <c:smooth val="0"/>
          <c:extLst>
            <c:ext xmlns:c16="http://schemas.microsoft.com/office/drawing/2014/chart" uri="{C3380CC4-5D6E-409C-BE32-E72D297353CC}">
              <c16:uniqueId val="{00000003-60FE-478B-961C-338B043614A7}"/>
            </c:ext>
          </c:extLst>
        </c:ser>
        <c:ser>
          <c:idx val="4"/>
          <c:order val="4"/>
          <c:tx>
            <c:strRef>
              <c:f>Admisión!$B$26</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Admisión!$C$26:$I$26</c:f>
              <c:numCache>
                <c:formatCode>#,##0</c:formatCode>
                <c:ptCount val="7"/>
                <c:pt idx="6">
                  <c:v>76</c:v>
                </c:pt>
              </c:numCache>
            </c:numRef>
          </c:val>
          <c:smooth val="0"/>
          <c:extLst>
            <c:ext xmlns:c16="http://schemas.microsoft.com/office/drawing/2014/chart" uri="{C3380CC4-5D6E-409C-BE32-E72D297353CC}">
              <c16:uniqueId val="{00000000-1E64-479B-B7DB-24A337D271C1}"/>
            </c:ext>
          </c:extLst>
        </c:ser>
        <c:ser>
          <c:idx val="5"/>
          <c:order val="5"/>
          <c:tx>
            <c:strRef>
              <c:f>Admisión!$B$29</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Admisión!$C$29:$I$29</c:f>
              <c:numCache>
                <c:formatCode>#,##0</c:formatCode>
                <c:ptCount val="7"/>
                <c:pt idx="6">
                  <c:v>39</c:v>
                </c:pt>
              </c:numCache>
            </c:numRef>
          </c:val>
          <c:smooth val="0"/>
          <c:extLst>
            <c:ext xmlns:c16="http://schemas.microsoft.com/office/drawing/2014/chart" uri="{C3380CC4-5D6E-409C-BE32-E72D297353CC}">
              <c16:uniqueId val="{00000001-1E64-479B-B7DB-24A337D271C1}"/>
            </c:ext>
          </c:extLst>
        </c:ser>
        <c:dLbls>
          <c:showLegendKey val="0"/>
          <c:showVal val="0"/>
          <c:showCatName val="0"/>
          <c:showSerName val="0"/>
          <c:showPercent val="0"/>
          <c:showBubbleSize val="0"/>
        </c:dLbls>
        <c:marker val="1"/>
        <c:smooth val="0"/>
        <c:axId val="201035632"/>
        <c:axId val="201036176"/>
      </c:lineChart>
      <c:catAx>
        <c:axId val="20103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1036176"/>
        <c:crosses val="autoZero"/>
        <c:auto val="1"/>
        <c:lblAlgn val="ctr"/>
        <c:lblOffset val="100"/>
        <c:noMultiLvlLbl val="0"/>
      </c:catAx>
      <c:valAx>
        <c:axId val="201036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1035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Promedio de alumnos por PTC</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B2195"/>
            </a:solidFill>
            <a:ln>
              <a:noFill/>
            </a:ln>
            <a:effectLst/>
            <a:sp3d/>
          </c:spPr>
          <c:invertIfNegative val="0"/>
          <c:cat>
            <c:strRef>
              <c:f>'Indicadores Comprativos'!$L$37:$L$45</c:f>
              <c:strCache>
                <c:ptCount val="9"/>
                <c:pt idx="0">
                  <c:v>UAM-L</c:v>
                </c:pt>
                <c:pt idx="1">
                  <c:v>UTVT</c:v>
                </c:pt>
                <c:pt idx="2">
                  <c:v>UAEM</c:v>
                </c:pt>
                <c:pt idx="3">
                  <c:v>ITT</c:v>
                </c:pt>
                <c:pt idx="4">
                  <c:v>UPN-151</c:v>
                </c:pt>
                <c:pt idx="5">
                  <c:v>UAEM-UAP-T</c:v>
                </c:pt>
                <c:pt idx="6">
                  <c:v>TEST</c:v>
                </c:pt>
                <c:pt idx="7">
                  <c:v>UEVT</c:v>
                </c:pt>
                <c:pt idx="8">
                  <c:v>TES-H</c:v>
                </c:pt>
              </c:strCache>
            </c:strRef>
          </c:cat>
          <c:val>
            <c:numRef>
              <c:f>'Indicadores Comprativos'!$M$37:$M$45</c:f>
              <c:numCache>
                <c:formatCode>0</c:formatCode>
                <c:ptCount val="9"/>
                <c:pt idx="0">
                  <c:v>14.152777777777779</c:v>
                </c:pt>
                <c:pt idx="1">
                  <c:v>17.577319587628867</c:v>
                </c:pt>
                <c:pt idx="2" formatCode="General">
                  <c:v>28</c:v>
                </c:pt>
                <c:pt idx="3" formatCode="General">
                  <c:v>35</c:v>
                </c:pt>
                <c:pt idx="4" formatCode="General">
                  <c:v>45</c:v>
                </c:pt>
                <c:pt idx="5" formatCode="General">
                  <c:v>78</c:v>
                </c:pt>
                <c:pt idx="6" formatCode="General">
                  <c:v>101</c:v>
                </c:pt>
                <c:pt idx="7" formatCode="General">
                  <c:v>151</c:v>
                </c:pt>
                <c:pt idx="8" formatCode="General">
                  <c:v>595</c:v>
                </c:pt>
              </c:numCache>
            </c:numRef>
          </c:val>
          <c:shape val="cylinder"/>
          <c:extLst>
            <c:ext xmlns:c16="http://schemas.microsoft.com/office/drawing/2014/chart" uri="{C3380CC4-5D6E-409C-BE32-E72D297353CC}">
              <c16:uniqueId val="{00000000-C65E-4F17-90F1-9A136CB2F2CA}"/>
            </c:ext>
          </c:extLst>
        </c:ser>
        <c:dLbls>
          <c:showLegendKey val="0"/>
          <c:showVal val="0"/>
          <c:showCatName val="0"/>
          <c:showSerName val="0"/>
          <c:showPercent val="0"/>
          <c:showBubbleSize val="0"/>
        </c:dLbls>
        <c:gapWidth val="219"/>
        <c:shape val="box"/>
        <c:axId val="51713536"/>
        <c:axId val="51714080"/>
        <c:axId val="0"/>
      </c:bar3DChart>
      <c:catAx>
        <c:axId val="5171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51714080"/>
        <c:crosses val="autoZero"/>
        <c:auto val="1"/>
        <c:lblAlgn val="ctr"/>
        <c:lblOffset val="100"/>
        <c:noMultiLvlLbl val="0"/>
      </c:catAx>
      <c:valAx>
        <c:axId val="51714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crossAx val="51713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sexo'!$A$7</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sexo'!$R$6:$Y$6</c:f>
              <c:numCache>
                <c:formatCode>0</c:formatCode>
                <c:ptCount val="8"/>
                <c:pt idx="0">
                  <c:v>2011</c:v>
                </c:pt>
                <c:pt idx="1">
                  <c:v>2012</c:v>
                </c:pt>
                <c:pt idx="2">
                  <c:v>2013</c:v>
                </c:pt>
                <c:pt idx="3">
                  <c:v>2014</c:v>
                </c:pt>
                <c:pt idx="4">
                  <c:v>2015</c:v>
                </c:pt>
                <c:pt idx="5">
                  <c:v>2016</c:v>
                </c:pt>
                <c:pt idx="6">
                  <c:v>2017</c:v>
                </c:pt>
                <c:pt idx="7">
                  <c:v>2018</c:v>
                </c:pt>
              </c:numCache>
            </c:numRef>
          </c:xVal>
          <c:yVal>
            <c:numRef>
              <c:f>'Admisión por sexo'!$R$7:$Y$7</c:f>
              <c:numCache>
                <c:formatCode>0%</c:formatCode>
                <c:ptCount val="8"/>
                <c:pt idx="0">
                  <c:v>0.28813559322033899</c:v>
                </c:pt>
                <c:pt idx="1">
                  <c:v>0.45454545454545453</c:v>
                </c:pt>
                <c:pt idx="2">
                  <c:v>0.33333333333333331</c:v>
                </c:pt>
                <c:pt idx="3">
                  <c:v>0.47368421052631576</c:v>
                </c:pt>
                <c:pt idx="4">
                  <c:v>0.41772151898734178</c:v>
                </c:pt>
                <c:pt idx="5">
                  <c:v>0.20634920634920634</c:v>
                </c:pt>
                <c:pt idx="6">
                  <c:v>0.39568345323741005</c:v>
                </c:pt>
                <c:pt idx="7">
                  <c:v>0.27215189873417722</c:v>
                </c:pt>
              </c:numCache>
            </c:numRef>
          </c:yVal>
          <c:smooth val="0"/>
          <c:extLst>
            <c:ext xmlns:c16="http://schemas.microsoft.com/office/drawing/2014/chart" uri="{C3380CC4-5D6E-409C-BE32-E72D297353CC}">
              <c16:uniqueId val="{00000000-5662-4993-A685-8B7B1FB0FAF2}"/>
            </c:ext>
          </c:extLst>
        </c:ser>
        <c:ser>
          <c:idx val="1"/>
          <c:order val="1"/>
          <c:tx>
            <c:strRef>
              <c:f>'Admisión por sexo'!$A$8</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sexo'!$R$6:$Y$6</c:f>
              <c:numCache>
                <c:formatCode>0</c:formatCode>
                <c:ptCount val="8"/>
                <c:pt idx="0">
                  <c:v>2011</c:v>
                </c:pt>
                <c:pt idx="1">
                  <c:v>2012</c:v>
                </c:pt>
                <c:pt idx="2">
                  <c:v>2013</c:v>
                </c:pt>
                <c:pt idx="3">
                  <c:v>2014</c:v>
                </c:pt>
                <c:pt idx="4">
                  <c:v>2015</c:v>
                </c:pt>
                <c:pt idx="5">
                  <c:v>2016</c:v>
                </c:pt>
                <c:pt idx="6">
                  <c:v>2017</c:v>
                </c:pt>
                <c:pt idx="7">
                  <c:v>2018</c:v>
                </c:pt>
              </c:numCache>
            </c:numRef>
          </c:xVal>
          <c:yVal>
            <c:numRef>
              <c:f>'Admisión por sexo'!$R$8:$Y$8</c:f>
              <c:numCache>
                <c:formatCode>0%</c:formatCode>
                <c:ptCount val="8"/>
                <c:pt idx="0">
                  <c:v>0.67164179104477617</c:v>
                </c:pt>
                <c:pt idx="1">
                  <c:v>0.58974358974358976</c:v>
                </c:pt>
                <c:pt idx="2">
                  <c:v>0.70270270270270274</c:v>
                </c:pt>
                <c:pt idx="3">
                  <c:v>0.63636363636363635</c:v>
                </c:pt>
                <c:pt idx="4">
                  <c:v>0.69411764705882351</c:v>
                </c:pt>
                <c:pt idx="5">
                  <c:v>0.66</c:v>
                </c:pt>
                <c:pt idx="6">
                  <c:v>0.66371681415929207</c:v>
                </c:pt>
                <c:pt idx="7">
                  <c:v>0.71323529411764708</c:v>
                </c:pt>
              </c:numCache>
            </c:numRef>
          </c:yVal>
          <c:smooth val="0"/>
          <c:extLst>
            <c:ext xmlns:c16="http://schemas.microsoft.com/office/drawing/2014/chart" uri="{C3380CC4-5D6E-409C-BE32-E72D297353CC}">
              <c16:uniqueId val="{00000001-5662-4993-A685-8B7B1FB0FAF2}"/>
            </c:ext>
          </c:extLst>
        </c:ser>
        <c:ser>
          <c:idx val="2"/>
          <c:order val="2"/>
          <c:tx>
            <c:strRef>
              <c:f>'Admisión por sexo'!$A$9</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sexo'!$R$6:$Y$6</c:f>
              <c:numCache>
                <c:formatCode>0</c:formatCode>
                <c:ptCount val="8"/>
                <c:pt idx="0">
                  <c:v>2011</c:v>
                </c:pt>
                <c:pt idx="1">
                  <c:v>2012</c:v>
                </c:pt>
                <c:pt idx="2">
                  <c:v>2013</c:v>
                </c:pt>
                <c:pt idx="3">
                  <c:v>2014</c:v>
                </c:pt>
                <c:pt idx="4">
                  <c:v>2015</c:v>
                </c:pt>
                <c:pt idx="5">
                  <c:v>2016</c:v>
                </c:pt>
                <c:pt idx="6">
                  <c:v>2017</c:v>
                </c:pt>
                <c:pt idx="7">
                  <c:v>2018</c:v>
                </c:pt>
              </c:numCache>
            </c:numRef>
          </c:xVal>
          <c:yVal>
            <c:numRef>
              <c:f>'Admisión por sexo'!$R$9:$Y$9</c:f>
              <c:numCache>
                <c:formatCode>0%</c:formatCode>
                <c:ptCount val="8"/>
                <c:pt idx="0">
                  <c:v>0.58024691358024694</c:v>
                </c:pt>
                <c:pt idx="1">
                  <c:v>0.48648648648648651</c:v>
                </c:pt>
                <c:pt idx="2">
                  <c:v>0.5056179775280899</c:v>
                </c:pt>
                <c:pt idx="3">
                  <c:v>0.48484848484848486</c:v>
                </c:pt>
                <c:pt idx="4">
                  <c:v>0.61538461538461542</c:v>
                </c:pt>
                <c:pt idx="5">
                  <c:v>0.59130434782608698</c:v>
                </c:pt>
                <c:pt idx="6">
                  <c:v>0.52800000000000002</c:v>
                </c:pt>
                <c:pt idx="7">
                  <c:v>0.53048780487804881</c:v>
                </c:pt>
              </c:numCache>
            </c:numRef>
          </c:yVal>
          <c:smooth val="0"/>
          <c:extLst>
            <c:ext xmlns:c16="http://schemas.microsoft.com/office/drawing/2014/chart" uri="{C3380CC4-5D6E-409C-BE32-E72D297353CC}">
              <c16:uniqueId val="{00000002-5662-4993-A685-8B7B1FB0FAF2}"/>
            </c:ext>
          </c:extLst>
        </c:ser>
        <c:ser>
          <c:idx val="3"/>
          <c:order val="3"/>
          <c:tx>
            <c:strRef>
              <c:f>'Admisión por sexo'!$A$10</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sexo'!$R$6:$Y$6</c:f>
              <c:numCache>
                <c:formatCode>0</c:formatCode>
                <c:ptCount val="8"/>
                <c:pt idx="0">
                  <c:v>2011</c:v>
                </c:pt>
                <c:pt idx="1">
                  <c:v>2012</c:v>
                </c:pt>
                <c:pt idx="2">
                  <c:v>2013</c:v>
                </c:pt>
                <c:pt idx="3">
                  <c:v>2014</c:v>
                </c:pt>
                <c:pt idx="4">
                  <c:v>2015</c:v>
                </c:pt>
                <c:pt idx="5">
                  <c:v>2016</c:v>
                </c:pt>
                <c:pt idx="6">
                  <c:v>2017</c:v>
                </c:pt>
                <c:pt idx="7">
                  <c:v>2018</c:v>
                </c:pt>
              </c:numCache>
            </c:numRef>
          </c:xVal>
          <c:yVal>
            <c:numRef>
              <c:f>'Admisión por sexo'!$R$10:$Y$10</c:f>
              <c:numCache>
                <c:formatCode>0%</c:formatCode>
                <c:ptCount val="8"/>
                <c:pt idx="0">
                  <c:v>0.52657004830917875</c:v>
                </c:pt>
                <c:pt idx="1">
                  <c:v>0.51376146788990829</c:v>
                </c:pt>
                <c:pt idx="2">
                  <c:v>0.53554502369668244</c:v>
                </c:pt>
                <c:pt idx="3">
                  <c:v>0.53439153439153442</c:v>
                </c:pt>
                <c:pt idx="4">
                  <c:v>0.57851239669421484</c:v>
                </c:pt>
                <c:pt idx="5">
                  <c:v>0.52877697841726623</c:v>
                </c:pt>
                <c:pt idx="6">
                  <c:v>0.519893899204244</c:v>
                </c:pt>
                <c:pt idx="7">
                  <c:v>0.49563318777292575</c:v>
                </c:pt>
              </c:numCache>
            </c:numRef>
          </c:yVal>
          <c:smooth val="0"/>
          <c:extLst>
            <c:ext xmlns:c16="http://schemas.microsoft.com/office/drawing/2014/chart" uri="{C3380CC4-5D6E-409C-BE32-E72D297353CC}">
              <c16:uniqueId val="{00000003-5662-4993-A685-8B7B1FB0FAF2}"/>
            </c:ext>
          </c:extLst>
        </c:ser>
        <c:dLbls>
          <c:showLegendKey val="0"/>
          <c:showVal val="0"/>
          <c:showCatName val="0"/>
          <c:showSerName val="0"/>
          <c:showPercent val="0"/>
          <c:showBubbleSize val="0"/>
        </c:dLbls>
        <c:axId val="190527744"/>
        <c:axId val="190539712"/>
      </c:scatterChart>
      <c:valAx>
        <c:axId val="190527744"/>
        <c:scaling>
          <c:orientation val="minMax"/>
          <c:max val="2018"/>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0539712"/>
        <c:crosses val="autoZero"/>
        <c:crossBetween val="midCat"/>
      </c:valAx>
      <c:valAx>
        <c:axId val="190539712"/>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05277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AMISIÓN ACUMULADA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sexo'!$A$7</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sexo'!$AP$6:$AU$6</c:f>
              <c:numCache>
                <c:formatCode>0</c:formatCode>
                <c:ptCount val="6"/>
                <c:pt idx="0">
                  <c:v>2012</c:v>
                </c:pt>
                <c:pt idx="1">
                  <c:v>2013</c:v>
                </c:pt>
                <c:pt idx="2">
                  <c:v>2014</c:v>
                </c:pt>
                <c:pt idx="3">
                  <c:v>2015</c:v>
                </c:pt>
                <c:pt idx="4">
                  <c:v>2016</c:v>
                </c:pt>
                <c:pt idx="5">
                  <c:v>2017</c:v>
                </c:pt>
              </c:numCache>
            </c:numRef>
          </c:xVal>
          <c:yVal>
            <c:numRef>
              <c:f>'Admisión por sexo'!$AP$7:$AU$7</c:f>
              <c:numCache>
                <c:formatCode>0%</c:formatCode>
                <c:ptCount val="6"/>
                <c:pt idx="0">
                  <c:v>0.34782608695652173</c:v>
                </c:pt>
                <c:pt idx="1">
                  <c:v>0.34285714285714286</c:v>
                </c:pt>
                <c:pt idx="2">
                  <c:v>0.38071065989847713</c:v>
                </c:pt>
                <c:pt idx="3">
                  <c:v>0.39130434782608697</c:v>
                </c:pt>
                <c:pt idx="4">
                  <c:v>0.35693215339233036</c:v>
                </c:pt>
                <c:pt idx="5">
                  <c:v>0.3682008368200837</c:v>
                </c:pt>
              </c:numCache>
            </c:numRef>
          </c:yVal>
          <c:smooth val="0"/>
          <c:extLst>
            <c:ext xmlns:c16="http://schemas.microsoft.com/office/drawing/2014/chart" uri="{C3380CC4-5D6E-409C-BE32-E72D297353CC}">
              <c16:uniqueId val="{00000000-08D5-4639-8A18-10EF425EDA3D}"/>
            </c:ext>
          </c:extLst>
        </c:ser>
        <c:ser>
          <c:idx val="1"/>
          <c:order val="1"/>
          <c:tx>
            <c:strRef>
              <c:f>'Admisión por sexo'!$A$8</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sexo'!$AP$6:$AU$6</c:f>
              <c:numCache>
                <c:formatCode>0</c:formatCode>
                <c:ptCount val="6"/>
                <c:pt idx="0">
                  <c:v>2012</c:v>
                </c:pt>
                <c:pt idx="1">
                  <c:v>2013</c:v>
                </c:pt>
                <c:pt idx="2">
                  <c:v>2014</c:v>
                </c:pt>
                <c:pt idx="3">
                  <c:v>2015</c:v>
                </c:pt>
                <c:pt idx="4">
                  <c:v>2016</c:v>
                </c:pt>
                <c:pt idx="5">
                  <c:v>2017</c:v>
                </c:pt>
              </c:numCache>
            </c:numRef>
          </c:xVal>
          <c:yVal>
            <c:numRef>
              <c:f>'Admisión por sexo'!$AP$8:$AU$8</c:f>
              <c:numCache>
                <c:formatCode>0%</c:formatCode>
                <c:ptCount val="6"/>
                <c:pt idx="0">
                  <c:v>0.64150943396226412</c:v>
                </c:pt>
                <c:pt idx="1">
                  <c:v>0.66666666666666663</c:v>
                </c:pt>
                <c:pt idx="2">
                  <c:v>0.65853658536585369</c:v>
                </c:pt>
                <c:pt idx="3">
                  <c:v>0.66767371601208458</c:v>
                </c:pt>
                <c:pt idx="4">
                  <c:v>0.66589327146171695</c:v>
                </c:pt>
                <c:pt idx="5">
                  <c:v>0.6654411764705882</c:v>
                </c:pt>
              </c:numCache>
            </c:numRef>
          </c:yVal>
          <c:smooth val="0"/>
          <c:extLst>
            <c:ext xmlns:c16="http://schemas.microsoft.com/office/drawing/2014/chart" uri="{C3380CC4-5D6E-409C-BE32-E72D297353CC}">
              <c16:uniqueId val="{00000001-08D5-4639-8A18-10EF425EDA3D}"/>
            </c:ext>
          </c:extLst>
        </c:ser>
        <c:ser>
          <c:idx val="2"/>
          <c:order val="2"/>
          <c:tx>
            <c:strRef>
              <c:f>'Admisión por sexo'!$A$9</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sexo'!$AP$6:$AU$6</c:f>
              <c:numCache>
                <c:formatCode>0</c:formatCode>
                <c:ptCount val="6"/>
                <c:pt idx="0">
                  <c:v>2012</c:v>
                </c:pt>
                <c:pt idx="1">
                  <c:v>2013</c:v>
                </c:pt>
                <c:pt idx="2">
                  <c:v>2014</c:v>
                </c:pt>
                <c:pt idx="3">
                  <c:v>2015</c:v>
                </c:pt>
                <c:pt idx="4">
                  <c:v>2016</c:v>
                </c:pt>
                <c:pt idx="5">
                  <c:v>2017</c:v>
                </c:pt>
              </c:numCache>
            </c:numRef>
          </c:xVal>
          <c:yVal>
            <c:numRef>
              <c:f>'Admisión por sexo'!$AP$9:$AU$9</c:f>
              <c:numCache>
                <c:formatCode>0%</c:formatCode>
                <c:ptCount val="6"/>
                <c:pt idx="0">
                  <c:v>0.55084745762711862</c:v>
                </c:pt>
                <c:pt idx="1">
                  <c:v>0.53140096618357491</c:v>
                </c:pt>
                <c:pt idx="2">
                  <c:v>0.52014652014652019</c:v>
                </c:pt>
                <c:pt idx="3">
                  <c:v>0.54131054131054135</c:v>
                </c:pt>
                <c:pt idx="4">
                  <c:v>0.55364806866952787</c:v>
                </c:pt>
                <c:pt idx="5">
                  <c:v>0.54822335025380708</c:v>
                </c:pt>
              </c:numCache>
            </c:numRef>
          </c:yVal>
          <c:smooth val="0"/>
          <c:extLst>
            <c:ext xmlns:c16="http://schemas.microsoft.com/office/drawing/2014/chart" uri="{C3380CC4-5D6E-409C-BE32-E72D297353CC}">
              <c16:uniqueId val="{00000002-08D5-4639-8A18-10EF425EDA3D}"/>
            </c:ext>
          </c:extLst>
        </c:ser>
        <c:ser>
          <c:idx val="3"/>
          <c:order val="3"/>
          <c:tx>
            <c:strRef>
              <c:f>'Admisión por sexo'!$A$10</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sexo'!$AP$6:$AU$6</c:f>
              <c:numCache>
                <c:formatCode>0</c:formatCode>
                <c:ptCount val="6"/>
                <c:pt idx="0">
                  <c:v>2012</c:v>
                </c:pt>
                <c:pt idx="1">
                  <c:v>2013</c:v>
                </c:pt>
                <c:pt idx="2">
                  <c:v>2014</c:v>
                </c:pt>
                <c:pt idx="3">
                  <c:v>2015</c:v>
                </c:pt>
                <c:pt idx="4">
                  <c:v>2016</c:v>
                </c:pt>
                <c:pt idx="5">
                  <c:v>2017</c:v>
                </c:pt>
              </c:numCache>
            </c:numRef>
          </c:xVal>
          <c:yVal>
            <c:numRef>
              <c:f>'Admisión por sexo'!$AP$10:$AU$10</c:f>
              <c:numCache>
                <c:formatCode>0%</c:formatCode>
                <c:ptCount val="6"/>
                <c:pt idx="0">
                  <c:v>0.52215189873417722</c:v>
                </c:pt>
                <c:pt idx="1">
                  <c:v>0.52751423149905119</c:v>
                </c:pt>
                <c:pt idx="2">
                  <c:v>0.52932960893854752</c:v>
                </c:pt>
                <c:pt idx="3">
                  <c:v>0.54175365344467641</c:v>
                </c:pt>
                <c:pt idx="4">
                  <c:v>0.53883495145631066</c:v>
                </c:pt>
                <c:pt idx="5">
                  <c:v>0.53440793552386856</c:v>
                </c:pt>
              </c:numCache>
            </c:numRef>
          </c:yVal>
          <c:smooth val="0"/>
          <c:extLst>
            <c:ext xmlns:c16="http://schemas.microsoft.com/office/drawing/2014/chart" uri="{C3380CC4-5D6E-409C-BE32-E72D297353CC}">
              <c16:uniqueId val="{00000003-08D5-4639-8A18-10EF425EDA3D}"/>
            </c:ext>
          </c:extLst>
        </c:ser>
        <c:dLbls>
          <c:showLegendKey val="0"/>
          <c:showVal val="0"/>
          <c:showCatName val="0"/>
          <c:showSerName val="0"/>
          <c:showPercent val="0"/>
          <c:showBubbleSize val="0"/>
        </c:dLbls>
        <c:axId val="190539168"/>
        <c:axId val="190526112"/>
      </c:scatterChart>
      <c:valAx>
        <c:axId val="190539168"/>
        <c:scaling>
          <c:orientation val="minMax"/>
          <c:max val="2018"/>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0526112"/>
        <c:crosses val="autoZero"/>
        <c:crossBetween val="midCat"/>
      </c:valAx>
      <c:valAx>
        <c:axId val="190526112"/>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905391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Admisión'!$C$23:$I$23</c:f>
              <c:numCache>
                <c:formatCode>General</c:formatCode>
                <c:ptCount val="7"/>
                <c:pt idx="0">
                  <c:v>2011</c:v>
                </c:pt>
                <c:pt idx="1">
                  <c:v>2012</c:v>
                </c:pt>
                <c:pt idx="2">
                  <c:v>2013</c:v>
                </c:pt>
                <c:pt idx="3">
                  <c:v>2014</c:v>
                </c:pt>
                <c:pt idx="4">
                  <c:v>2015</c:v>
                </c:pt>
                <c:pt idx="5">
                  <c:v>2016</c:v>
                </c:pt>
                <c:pt idx="6">
                  <c:v>2017</c:v>
                </c:pt>
              </c:numCache>
            </c:numRef>
          </c:xVal>
          <c:yVal>
            <c:numRef>
              <c:f>'% de Admisión'!$C$24:$I$24</c:f>
              <c:numCache>
                <c:formatCode>0%</c:formatCode>
                <c:ptCount val="7"/>
                <c:pt idx="0">
                  <c:v>0.86764705882352944</c:v>
                </c:pt>
                <c:pt idx="1">
                  <c:v>0.94285714285714284</c:v>
                </c:pt>
                <c:pt idx="2">
                  <c:v>0.78688524590163933</c:v>
                </c:pt>
                <c:pt idx="3">
                  <c:v>0.79166666666666663</c:v>
                </c:pt>
                <c:pt idx="4">
                  <c:v>0.87777777777777777</c:v>
                </c:pt>
                <c:pt idx="5">
                  <c:v>0.69230769230769229</c:v>
                </c:pt>
                <c:pt idx="6">
                  <c:v>0.72413793103448276</c:v>
                </c:pt>
              </c:numCache>
            </c:numRef>
          </c:yVal>
          <c:smooth val="0"/>
          <c:extLst>
            <c:ext xmlns:c16="http://schemas.microsoft.com/office/drawing/2014/chart" uri="{C3380CC4-5D6E-409C-BE32-E72D297353CC}">
              <c16:uniqueId val="{00000000-B919-41AD-A6BA-55D646CDB215}"/>
            </c:ext>
          </c:extLst>
        </c:ser>
        <c:ser>
          <c:idx val="1"/>
          <c:order val="1"/>
          <c:tx>
            <c:strRef>
              <c:f>'% de Admisión'!$B$27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Admisión'!$C$23:$I$23</c:f>
              <c:numCache>
                <c:formatCode>General</c:formatCode>
                <c:ptCount val="7"/>
                <c:pt idx="0">
                  <c:v>2011</c:v>
                </c:pt>
                <c:pt idx="1">
                  <c:v>2012</c:v>
                </c:pt>
                <c:pt idx="2">
                  <c:v>2013</c:v>
                </c:pt>
                <c:pt idx="3">
                  <c:v>2014</c:v>
                </c:pt>
                <c:pt idx="4">
                  <c:v>2015</c:v>
                </c:pt>
                <c:pt idx="5">
                  <c:v>2016</c:v>
                </c:pt>
                <c:pt idx="6">
                  <c:v>2017</c:v>
                </c:pt>
              </c:numCache>
            </c:numRef>
          </c:xVal>
          <c:yVal>
            <c:numRef>
              <c:f>'% de Admisión'!$C$27:$I$27</c:f>
              <c:numCache>
                <c:formatCode>0%</c:formatCode>
                <c:ptCount val="7"/>
                <c:pt idx="0">
                  <c:v>0.38285714285714284</c:v>
                </c:pt>
                <c:pt idx="1">
                  <c:v>0.52702702702702697</c:v>
                </c:pt>
                <c:pt idx="2">
                  <c:v>0.46250000000000002</c:v>
                </c:pt>
                <c:pt idx="3">
                  <c:v>0.67346938775510201</c:v>
                </c:pt>
                <c:pt idx="4">
                  <c:v>0.44270833333333331</c:v>
                </c:pt>
                <c:pt idx="5">
                  <c:v>0.41666666666666669</c:v>
                </c:pt>
                <c:pt idx="6">
                  <c:v>0.37</c:v>
                </c:pt>
              </c:numCache>
            </c:numRef>
          </c:yVal>
          <c:smooth val="0"/>
          <c:extLst>
            <c:ext xmlns:c16="http://schemas.microsoft.com/office/drawing/2014/chart" uri="{C3380CC4-5D6E-409C-BE32-E72D297353CC}">
              <c16:uniqueId val="{00000001-B919-41AD-A6BA-55D646CDB215}"/>
            </c:ext>
          </c:extLst>
        </c:ser>
        <c:ser>
          <c:idx val="2"/>
          <c:order val="2"/>
          <c:tx>
            <c:strRef>
              <c:f>'% de Admisión'!$B$30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Admisión'!$C$23:$I$23</c:f>
              <c:numCache>
                <c:formatCode>General</c:formatCode>
                <c:ptCount val="7"/>
                <c:pt idx="0">
                  <c:v>2011</c:v>
                </c:pt>
                <c:pt idx="1">
                  <c:v>2012</c:v>
                </c:pt>
                <c:pt idx="2">
                  <c:v>2013</c:v>
                </c:pt>
                <c:pt idx="3">
                  <c:v>2014</c:v>
                </c:pt>
                <c:pt idx="4">
                  <c:v>2015</c:v>
                </c:pt>
                <c:pt idx="5">
                  <c:v>2016</c:v>
                </c:pt>
                <c:pt idx="6">
                  <c:v>2017</c:v>
                </c:pt>
              </c:numCache>
            </c:numRef>
          </c:xVal>
          <c:yVal>
            <c:numRef>
              <c:f>'% de Admisión'!$C$30:$I$30</c:f>
              <c:numCache>
                <c:formatCode>0%</c:formatCode>
                <c:ptCount val="7"/>
                <c:pt idx="2">
                  <c:v>0.20560747663551401</c:v>
                </c:pt>
                <c:pt idx="3">
                  <c:v>0.1111111111111111</c:v>
                </c:pt>
                <c:pt idx="4">
                  <c:v>9.8245614035087719E-2</c:v>
                </c:pt>
                <c:pt idx="5">
                  <c:v>0.11635220125786164</c:v>
                </c:pt>
                <c:pt idx="6">
                  <c:v>0.17557251908396945</c:v>
                </c:pt>
              </c:numCache>
            </c:numRef>
          </c:yVal>
          <c:smooth val="0"/>
          <c:extLst>
            <c:ext xmlns:c16="http://schemas.microsoft.com/office/drawing/2014/chart" uri="{C3380CC4-5D6E-409C-BE32-E72D297353CC}">
              <c16:uniqueId val="{00000002-B919-41AD-A6BA-55D646CDB215}"/>
            </c:ext>
          </c:extLst>
        </c:ser>
        <c:ser>
          <c:idx val="3"/>
          <c:order val="3"/>
          <c:tx>
            <c:strRef>
              <c:f>'% de Admisión'!$B$31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de Admisión'!$C$23:$I$23</c:f>
              <c:numCache>
                <c:formatCode>General</c:formatCode>
                <c:ptCount val="7"/>
                <c:pt idx="0">
                  <c:v>2011</c:v>
                </c:pt>
                <c:pt idx="1">
                  <c:v>2012</c:v>
                </c:pt>
                <c:pt idx="2">
                  <c:v>2013</c:v>
                </c:pt>
                <c:pt idx="3">
                  <c:v>2014</c:v>
                </c:pt>
                <c:pt idx="4">
                  <c:v>2015</c:v>
                </c:pt>
                <c:pt idx="5">
                  <c:v>2016</c:v>
                </c:pt>
                <c:pt idx="6">
                  <c:v>2017</c:v>
                </c:pt>
              </c:numCache>
            </c:numRef>
          </c:xVal>
          <c:yVal>
            <c:numRef>
              <c:f>'% de Admisión'!$C$31:$I$31</c:f>
              <c:numCache>
                <c:formatCode>0%</c:formatCode>
                <c:ptCount val="7"/>
                <c:pt idx="0">
                  <c:v>0.47928994082840237</c:v>
                </c:pt>
                <c:pt idx="1">
                  <c:v>0.51388888888888884</c:v>
                </c:pt>
                <c:pt idx="2">
                  <c:v>0.57264957264957261</c:v>
                </c:pt>
                <c:pt idx="3">
                  <c:v>0.39805825242718446</c:v>
                </c:pt>
                <c:pt idx="4">
                  <c:v>0.31847133757961782</c:v>
                </c:pt>
                <c:pt idx="5">
                  <c:v>0.41489361702127658</c:v>
                </c:pt>
                <c:pt idx="6">
                  <c:v>0.45402298850574713</c:v>
                </c:pt>
              </c:numCache>
            </c:numRef>
          </c:yVal>
          <c:smooth val="0"/>
          <c:extLst>
            <c:ext xmlns:c16="http://schemas.microsoft.com/office/drawing/2014/chart" uri="{C3380CC4-5D6E-409C-BE32-E72D297353CC}">
              <c16:uniqueId val="{00000003-B919-41AD-A6BA-55D646CDB215}"/>
            </c:ext>
          </c:extLst>
        </c:ser>
        <c:ser>
          <c:idx val="4"/>
          <c:order val="4"/>
          <c:tx>
            <c:strRef>
              <c:f>'% de Admisión'!$B$25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de Admisión'!$C$23:$I$23</c:f>
              <c:numCache>
                <c:formatCode>General</c:formatCode>
                <c:ptCount val="7"/>
                <c:pt idx="0">
                  <c:v>2011</c:v>
                </c:pt>
                <c:pt idx="1">
                  <c:v>2012</c:v>
                </c:pt>
                <c:pt idx="2">
                  <c:v>2013</c:v>
                </c:pt>
                <c:pt idx="3">
                  <c:v>2014</c:v>
                </c:pt>
                <c:pt idx="4">
                  <c:v>2015</c:v>
                </c:pt>
                <c:pt idx="5">
                  <c:v>2016</c:v>
                </c:pt>
                <c:pt idx="6">
                  <c:v>2017</c:v>
                </c:pt>
              </c:numCache>
            </c:numRef>
          </c:xVal>
          <c:yVal>
            <c:numRef>
              <c:f>'% de Admisión'!$C$25:$I$25</c:f>
              <c:numCache>
                <c:formatCode>0%</c:formatCode>
                <c:ptCount val="7"/>
                <c:pt idx="6">
                  <c:v>0.24281150159744408</c:v>
                </c:pt>
              </c:numCache>
            </c:numRef>
          </c:yVal>
          <c:smooth val="0"/>
          <c:extLst>
            <c:ext xmlns:c16="http://schemas.microsoft.com/office/drawing/2014/chart" uri="{C3380CC4-5D6E-409C-BE32-E72D297353CC}">
              <c16:uniqueId val="{00000000-216C-418D-A7FD-A4D582174957}"/>
            </c:ext>
          </c:extLst>
        </c:ser>
        <c:ser>
          <c:idx val="5"/>
          <c:order val="5"/>
          <c:tx>
            <c:strRef>
              <c:f>'% de Admisión'!$B$28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de Admisión'!$C$23:$I$23</c:f>
              <c:numCache>
                <c:formatCode>General</c:formatCode>
                <c:ptCount val="7"/>
                <c:pt idx="0">
                  <c:v>2011</c:v>
                </c:pt>
                <c:pt idx="1">
                  <c:v>2012</c:v>
                </c:pt>
                <c:pt idx="2">
                  <c:v>2013</c:v>
                </c:pt>
                <c:pt idx="3">
                  <c:v>2014</c:v>
                </c:pt>
                <c:pt idx="4">
                  <c:v>2015</c:v>
                </c:pt>
                <c:pt idx="5">
                  <c:v>2016</c:v>
                </c:pt>
                <c:pt idx="6">
                  <c:v>2017</c:v>
                </c:pt>
              </c:numCache>
            </c:numRef>
          </c:xVal>
          <c:yVal>
            <c:numRef>
              <c:f>'% de Admisión'!$C$28:$I$28</c:f>
              <c:numCache>
                <c:formatCode>0%</c:formatCode>
                <c:ptCount val="7"/>
                <c:pt idx="6">
                  <c:v>0.12420382165605096</c:v>
                </c:pt>
              </c:numCache>
            </c:numRef>
          </c:yVal>
          <c:smooth val="0"/>
          <c:extLst>
            <c:ext xmlns:c16="http://schemas.microsoft.com/office/drawing/2014/chart" uri="{C3380CC4-5D6E-409C-BE32-E72D297353CC}">
              <c16:uniqueId val="{00000001-216C-418D-A7FD-A4D582174957}"/>
            </c:ext>
          </c:extLst>
        </c:ser>
        <c:dLbls>
          <c:showLegendKey val="0"/>
          <c:showVal val="0"/>
          <c:showCatName val="0"/>
          <c:showSerName val="0"/>
          <c:showPercent val="0"/>
          <c:showBubbleSize val="0"/>
        </c:dLbls>
        <c:axId val="190529376"/>
        <c:axId val="190536992"/>
      </c:scatterChart>
      <c:valAx>
        <c:axId val="190529376"/>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6992"/>
        <c:crosses val="autoZero"/>
        <c:crossBetween val="midCat"/>
      </c:valAx>
      <c:valAx>
        <c:axId val="190536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293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Admisión'!$B$34</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Admisión'!$C$23:$I$23</c:f>
              <c:numCache>
                <c:formatCode>General</c:formatCode>
                <c:ptCount val="7"/>
                <c:pt idx="0">
                  <c:v>2011</c:v>
                </c:pt>
                <c:pt idx="1">
                  <c:v>2012</c:v>
                </c:pt>
                <c:pt idx="2">
                  <c:v>2013</c:v>
                </c:pt>
                <c:pt idx="3">
                  <c:v>2014</c:v>
                </c:pt>
                <c:pt idx="4">
                  <c:v>2015</c:v>
                </c:pt>
                <c:pt idx="5">
                  <c:v>2016</c:v>
                </c:pt>
                <c:pt idx="6">
                  <c:v>2017</c:v>
                </c:pt>
              </c:numCache>
            </c:numRef>
          </c:xVal>
          <c:yVal>
            <c:numRef>
              <c:f>'% de Admisión'!$C$34:$I$34</c:f>
              <c:numCache>
                <c:formatCode>0%</c:formatCode>
                <c:ptCount val="7"/>
                <c:pt idx="0">
                  <c:v>0.86764705882352944</c:v>
                </c:pt>
                <c:pt idx="1">
                  <c:v>0.94285714285714284</c:v>
                </c:pt>
                <c:pt idx="2">
                  <c:v>0.78688524590163933</c:v>
                </c:pt>
                <c:pt idx="3">
                  <c:v>0.79166666666666663</c:v>
                </c:pt>
                <c:pt idx="4">
                  <c:v>0.87777777777777777</c:v>
                </c:pt>
                <c:pt idx="5">
                  <c:v>0.69230769230769229</c:v>
                </c:pt>
                <c:pt idx="6">
                  <c:v>0.34749999999999998</c:v>
                </c:pt>
              </c:numCache>
            </c:numRef>
          </c:yVal>
          <c:smooth val="0"/>
          <c:extLst>
            <c:ext xmlns:c16="http://schemas.microsoft.com/office/drawing/2014/chart" uri="{C3380CC4-5D6E-409C-BE32-E72D297353CC}">
              <c16:uniqueId val="{00000000-43AE-4045-8CE7-792C93416782}"/>
            </c:ext>
          </c:extLst>
        </c:ser>
        <c:ser>
          <c:idx val="1"/>
          <c:order val="1"/>
          <c:tx>
            <c:strRef>
              <c:f>'% de Admisión'!$B$35</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Admisión'!$C$23:$I$23</c:f>
              <c:numCache>
                <c:formatCode>General</c:formatCode>
                <c:ptCount val="7"/>
                <c:pt idx="0">
                  <c:v>2011</c:v>
                </c:pt>
                <c:pt idx="1">
                  <c:v>2012</c:v>
                </c:pt>
                <c:pt idx="2">
                  <c:v>2013</c:v>
                </c:pt>
                <c:pt idx="3">
                  <c:v>2014</c:v>
                </c:pt>
                <c:pt idx="4">
                  <c:v>2015</c:v>
                </c:pt>
                <c:pt idx="5">
                  <c:v>2016</c:v>
                </c:pt>
                <c:pt idx="6">
                  <c:v>2017</c:v>
                </c:pt>
              </c:numCache>
            </c:numRef>
          </c:xVal>
          <c:yVal>
            <c:numRef>
              <c:f>'% de Admisión'!$C$35:$I$35</c:f>
              <c:numCache>
                <c:formatCode>0%</c:formatCode>
                <c:ptCount val="7"/>
                <c:pt idx="0">
                  <c:v>0.38285714285714284</c:v>
                </c:pt>
                <c:pt idx="1">
                  <c:v>0.52702702702702697</c:v>
                </c:pt>
                <c:pt idx="2">
                  <c:v>0.46250000000000002</c:v>
                </c:pt>
                <c:pt idx="3">
                  <c:v>0.67346938775510201</c:v>
                </c:pt>
                <c:pt idx="4">
                  <c:v>0.44270833333333331</c:v>
                </c:pt>
                <c:pt idx="5">
                  <c:v>0.41666666666666669</c:v>
                </c:pt>
                <c:pt idx="6">
                  <c:v>0.21984435797665369</c:v>
                </c:pt>
              </c:numCache>
            </c:numRef>
          </c:yVal>
          <c:smooth val="0"/>
          <c:extLst>
            <c:ext xmlns:c16="http://schemas.microsoft.com/office/drawing/2014/chart" uri="{C3380CC4-5D6E-409C-BE32-E72D297353CC}">
              <c16:uniqueId val="{00000001-43AE-4045-8CE7-792C93416782}"/>
            </c:ext>
          </c:extLst>
        </c:ser>
        <c:ser>
          <c:idx val="2"/>
          <c:order val="2"/>
          <c:tx>
            <c:strRef>
              <c:f>'% de Admisión'!$B$36</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Admisión'!$C$23:$I$23</c:f>
              <c:numCache>
                <c:formatCode>General</c:formatCode>
                <c:ptCount val="7"/>
                <c:pt idx="0">
                  <c:v>2011</c:v>
                </c:pt>
                <c:pt idx="1">
                  <c:v>2012</c:v>
                </c:pt>
                <c:pt idx="2">
                  <c:v>2013</c:v>
                </c:pt>
                <c:pt idx="3">
                  <c:v>2014</c:v>
                </c:pt>
                <c:pt idx="4">
                  <c:v>2015</c:v>
                </c:pt>
                <c:pt idx="5">
                  <c:v>2016</c:v>
                </c:pt>
                <c:pt idx="6">
                  <c:v>2017</c:v>
                </c:pt>
              </c:numCache>
            </c:numRef>
          </c:xVal>
          <c:yVal>
            <c:numRef>
              <c:f>'% de Admisión'!$C$36:$I$36</c:f>
              <c:numCache>
                <c:formatCode>0%</c:formatCode>
                <c:ptCount val="7"/>
                <c:pt idx="0">
                  <c:v>0.47928994082840237</c:v>
                </c:pt>
                <c:pt idx="1">
                  <c:v>0.51388888888888884</c:v>
                </c:pt>
                <c:pt idx="2">
                  <c:v>0.39732142857142855</c:v>
                </c:pt>
                <c:pt idx="3">
                  <c:v>0.20121951219512196</c:v>
                </c:pt>
                <c:pt idx="4">
                  <c:v>0.17647058823529413</c:v>
                </c:pt>
                <c:pt idx="5">
                  <c:v>0.22727272727272727</c:v>
                </c:pt>
                <c:pt idx="6">
                  <c:v>0.28669724770642202</c:v>
                </c:pt>
              </c:numCache>
            </c:numRef>
          </c:yVal>
          <c:smooth val="0"/>
          <c:extLs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190535360"/>
        <c:axId val="190529920"/>
      </c:scatterChart>
      <c:valAx>
        <c:axId val="190535360"/>
        <c:scaling>
          <c:orientation val="minMax"/>
          <c:max val="2017"/>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29920"/>
        <c:crosses val="autoZero"/>
        <c:crossBetween val="midCat"/>
      </c:valAx>
      <c:valAx>
        <c:axId val="19052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53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de Admisión'!$B$37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de Admisión'!$C$23:$J$23</c:f>
              <c:numCache>
                <c:formatCode>General</c:formatCode>
                <c:ptCount val="8"/>
                <c:pt idx="0">
                  <c:v>2011</c:v>
                </c:pt>
                <c:pt idx="1">
                  <c:v>2012</c:v>
                </c:pt>
                <c:pt idx="2">
                  <c:v>2013</c:v>
                </c:pt>
                <c:pt idx="3">
                  <c:v>2014</c:v>
                </c:pt>
                <c:pt idx="4">
                  <c:v>2015</c:v>
                </c:pt>
                <c:pt idx="5">
                  <c:v>2016</c:v>
                </c:pt>
                <c:pt idx="6">
                  <c:v>2017</c:v>
                </c:pt>
                <c:pt idx="7">
                  <c:v>2018</c:v>
                </c:pt>
              </c:numCache>
            </c:numRef>
          </c:xVal>
          <c:yVal>
            <c:numRef>
              <c:f>'% de Admisión'!$C$37:$J$37</c:f>
              <c:numCache>
                <c:formatCode>0%</c:formatCode>
                <c:ptCount val="8"/>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numCache>
            </c:numRef>
          </c:yVal>
          <c:smooth val="0"/>
          <c:extLs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190526656"/>
        <c:axId val="190530464"/>
      </c:scatterChart>
      <c:valAx>
        <c:axId val="190526656"/>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0464"/>
        <c:crosses val="autoZero"/>
        <c:crossBetween val="midCat"/>
      </c:valAx>
      <c:valAx>
        <c:axId val="19053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266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 Aspirantes UAM</a:t>
            </a:r>
          </a:p>
        </c:rich>
      </c:tx>
      <c:layout>
        <c:manualLayout>
          <c:xMode val="edge"/>
          <c:yMode val="edge"/>
          <c:x val="0.36347182158119651"/>
          <c:y val="2.64961850262279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 de Admisión'!$B$39</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 de Admisión'!$C$23:$J$23</c:f>
              <c:numCache>
                <c:formatCode>General</c:formatCode>
                <c:ptCount val="8"/>
                <c:pt idx="0">
                  <c:v>2011</c:v>
                </c:pt>
                <c:pt idx="1">
                  <c:v>2012</c:v>
                </c:pt>
                <c:pt idx="2">
                  <c:v>2013</c:v>
                </c:pt>
                <c:pt idx="3">
                  <c:v>2014</c:v>
                </c:pt>
                <c:pt idx="4">
                  <c:v>2015</c:v>
                </c:pt>
                <c:pt idx="5">
                  <c:v>2016</c:v>
                </c:pt>
                <c:pt idx="6">
                  <c:v>2017</c:v>
                </c:pt>
                <c:pt idx="7">
                  <c:v>2018</c:v>
                </c:pt>
              </c:numCache>
            </c:numRef>
          </c:xVal>
          <c:yVal>
            <c:numRef>
              <c:f>'% de Admisión'!$C$39:$J$39</c:f>
              <c:numCache>
                <c:formatCode>0%</c:formatCode>
                <c:ptCount val="8"/>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numCache>
            </c:numRef>
          </c:yVal>
          <c:smooth val="0"/>
          <c:extLst>
            <c:ext xmlns:c16="http://schemas.microsoft.com/office/drawing/2014/chart" uri="{C3380CC4-5D6E-409C-BE32-E72D297353CC}">
              <c16:uniqueId val="{00000004-1A48-40F7-AA62-8E7D53245259}"/>
            </c:ext>
          </c:extLst>
        </c:ser>
        <c:dLbls>
          <c:showLegendKey val="0"/>
          <c:showVal val="0"/>
          <c:showCatName val="0"/>
          <c:showSerName val="0"/>
          <c:showPercent val="0"/>
          <c:showBubbleSize val="0"/>
        </c:dLbls>
        <c:axId val="190527200"/>
        <c:axId val="190533184"/>
      </c:scatterChart>
      <c:valAx>
        <c:axId val="190527200"/>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3184"/>
        <c:crosses val="autoZero"/>
        <c:crossBetween val="midCat"/>
      </c:valAx>
      <c:valAx>
        <c:axId val="19053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27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Admisión / Aspirantes 2018 UAML</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cat>
            <c:strRef>
              <c:f>('% de Admisión'!$B$24:$B$32,'% de Admisión'!$B$37)</c:f>
              <c:strCache>
                <c:ptCount val="10"/>
                <c:pt idx="0">
                  <c:v>IRH</c:v>
                </c:pt>
                <c:pt idx="1">
                  <c:v>ICT</c:v>
                </c:pt>
                <c:pt idx="2">
                  <c:v>ISMI</c:v>
                </c:pt>
                <c:pt idx="3">
                  <c:v>BA</c:v>
                </c:pt>
                <c:pt idx="4">
                  <c:v>PB</c:v>
                </c:pt>
                <c:pt idx="5">
                  <c:v>CTA</c:v>
                </c:pt>
                <c:pt idx="6">
                  <c:v>ACD</c:v>
                </c:pt>
                <c:pt idx="7">
                  <c:v>PP</c:v>
                </c:pt>
                <c:pt idx="8">
                  <c:v>ETD</c:v>
                </c:pt>
                <c:pt idx="9">
                  <c:v>UAML</c:v>
                </c:pt>
              </c:strCache>
            </c:strRef>
          </c:cat>
          <c:val>
            <c:numRef>
              <c:f>('% de Admisión'!$J$24:$J$32,'% de Admisión'!$J$37)</c:f>
              <c:numCache>
                <c:formatCode>0%</c:formatCode>
                <c:ptCount val="10"/>
                <c:pt idx="0">
                  <c:v>0.5376344086021505</c:v>
                </c:pt>
                <c:pt idx="1">
                  <c:v>0.25691699604743085</c:v>
                </c:pt>
                <c:pt idx="2">
                  <c:v>0.28859060402684567</c:v>
                </c:pt>
                <c:pt idx="3">
                  <c:v>0.22222222222222221</c:v>
                </c:pt>
                <c:pt idx="4">
                  <c:v>8.4006462035541199E-2</c:v>
                </c:pt>
                <c:pt idx="5">
                  <c:v>0.39506172839506171</c:v>
                </c:pt>
                <c:pt idx="6">
                  <c:v>0.15546218487394958</c:v>
                </c:pt>
                <c:pt idx="7">
                  <c:v>0.26576576576576577</c:v>
                </c:pt>
                <c:pt idx="8">
                  <c:v>0.64150943396226412</c:v>
                </c:pt>
                <c:pt idx="9">
                  <c:v>0.22957393483709274</c:v>
                </c:pt>
              </c:numCache>
            </c:numRef>
          </c:val>
          <c:shape val="cylinder"/>
          <c:extLs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190531008"/>
        <c:axId val="190528832"/>
        <c:axId val="0"/>
      </c:bar3DChart>
      <c:catAx>
        <c:axId val="1905310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90528832"/>
        <c:crosses val="autoZero"/>
        <c:auto val="1"/>
        <c:lblAlgn val="ctr"/>
        <c:lblOffset val="100"/>
        <c:noMultiLvlLbl val="0"/>
      </c:catAx>
      <c:valAx>
        <c:axId val="190528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sexo'!$B$6</c:f>
              <c:strCache>
                <c:ptCount val="1"/>
                <c:pt idx="0">
                  <c:v>2011</c:v>
                </c:pt>
              </c:strCache>
            </c:strRef>
          </c:tx>
          <c:spPr>
            <a:solidFill>
              <a:srgbClr val="FFCC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sexo'!$B$7:$B$10</c:f>
              <c:numCache>
                <c:formatCode>0%</c:formatCode>
                <c:ptCount val="4"/>
                <c:pt idx="0">
                  <c:v>0.80952380952380953</c:v>
                </c:pt>
                <c:pt idx="1">
                  <c:v>0.4017857142857143</c:v>
                </c:pt>
                <c:pt idx="2">
                  <c:v>0.47</c:v>
                </c:pt>
                <c:pt idx="3">
                  <c:v>0.46781115879828328</c:v>
                </c:pt>
              </c:numCache>
            </c:numRef>
          </c:val>
          <c:shape val="cylinder"/>
          <c:extLst>
            <c:ext xmlns:c16="http://schemas.microsoft.com/office/drawing/2014/chart" uri="{C3380CC4-5D6E-409C-BE32-E72D297353CC}">
              <c16:uniqueId val="{00000000-3F62-4B40-AB94-1424179C5B67}"/>
            </c:ext>
          </c:extLst>
        </c:ser>
        <c:ser>
          <c:idx val="1"/>
          <c:order val="1"/>
          <c:tx>
            <c:strRef>
              <c:f>'% de Admisión por sexo'!$C$6</c:f>
              <c:strCache>
                <c:ptCount val="1"/>
                <c:pt idx="0">
                  <c:v>2012</c:v>
                </c:pt>
              </c:strCache>
            </c:strRef>
          </c:tx>
          <c:spPr>
            <a:solidFill>
              <a:srgbClr val="FF99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sexo'!$C$7:$C$10</c:f>
              <c:numCache>
                <c:formatCode>0%</c:formatCode>
                <c:ptCount val="4"/>
                <c:pt idx="0">
                  <c:v>1</c:v>
                </c:pt>
                <c:pt idx="1">
                  <c:v>0.51111111111111107</c:v>
                </c:pt>
                <c:pt idx="2">
                  <c:v>0.48648648648648651</c:v>
                </c:pt>
                <c:pt idx="3">
                  <c:v>0.57731958762886593</c:v>
                </c:pt>
              </c:numCache>
            </c:numRef>
          </c:val>
          <c:shape val="cylinder"/>
          <c:extLst>
            <c:ext xmlns:c16="http://schemas.microsoft.com/office/drawing/2014/chart" uri="{C3380CC4-5D6E-409C-BE32-E72D297353CC}">
              <c16:uniqueId val="{00000001-3F62-4B40-AB94-1424179C5B67}"/>
            </c:ext>
          </c:extLst>
        </c:ser>
        <c:ser>
          <c:idx val="2"/>
          <c:order val="2"/>
          <c:tx>
            <c:strRef>
              <c:f>'% de Admisión por sexo'!$D$6</c:f>
              <c:strCache>
                <c:ptCount val="1"/>
                <c:pt idx="0">
                  <c:v>2013</c:v>
                </c:pt>
              </c:strCache>
            </c:strRef>
          </c:tx>
          <c:spPr>
            <a:solidFill>
              <a:srgbClr val="FF66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sexo'!$D$7:$D$10</c:f>
              <c:numCache>
                <c:formatCode>0%</c:formatCode>
                <c:ptCount val="4"/>
                <c:pt idx="0">
                  <c:v>0.8</c:v>
                </c:pt>
                <c:pt idx="1">
                  <c:v>0.48148148148148145</c:v>
                </c:pt>
                <c:pt idx="2">
                  <c:v>0.36</c:v>
                </c:pt>
                <c:pt idx="3">
                  <c:v>0.44664031620553357</c:v>
                </c:pt>
              </c:numCache>
            </c:numRef>
          </c:val>
          <c:shape val="cylinder"/>
          <c:extLst>
            <c:ext xmlns:c16="http://schemas.microsoft.com/office/drawing/2014/chart" uri="{C3380CC4-5D6E-409C-BE32-E72D297353CC}">
              <c16:uniqueId val="{00000002-3F62-4B40-AB94-1424179C5B67}"/>
            </c:ext>
          </c:extLst>
        </c:ser>
        <c:ser>
          <c:idx val="3"/>
          <c:order val="3"/>
          <c:tx>
            <c:strRef>
              <c:f>'% de Admisión por sexo'!$E$6</c:f>
              <c:strCache>
                <c:ptCount val="1"/>
                <c:pt idx="0">
                  <c:v>2014</c:v>
                </c:pt>
              </c:strCache>
            </c:strRef>
          </c:tx>
          <c:spPr>
            <a:solidFill>
              <a:srgbClr val="FF00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sexo'!$E$7:$E$10</c:f>
              <c:numCache>
                <c:formatCode>0%</c:formatCode>
                <c:ptCount val="4"/>
                <c:pt idx="0">
                  <c:v>0.79411764705882348</c:v>
                </c:pt>
                <c:pt idx="1">
                  <c:v>0.71186440677966101</c:v>
                </c:pt>
                <c:pt idx="2">
                  <c:v>0.18604651162790697</c:v>
                </c:pt>
                <c:pt idx="3">
                  <c:v>0.38113207547169814</c:v>
                </c:pt>
              </c:numCache>
            </c:numRef>
          </c:val>
          <c:shape val="cylinder"/>
          <c:extLst>
            <c:ext xmlns:c16="http://schemas.microsoft.com/office/drawing/2014/chart" uri="{C3380CC4-5D6E-409C-BE32-E72D297353CC}">
              <c16:uniqueId val="{00000003-3F62-4B40-AB94-1424179C5B67}"/>
            </c:ext>
          </c:extLst>
        </c:ser>
        <c:ser>
          <c:idx val="4"/>
          <c:order val="4"/>
          <c:tx>
            <c:strRef>
              <c:f>'% de Admisión por sexo'!$F$6</c:f>
              <c:strCache>
                <c:ptCount val="1"/>
                <c:pt idx="0">
                  <c:v>2015</c:v>
                </c:pt>
              </c:strCache>
            </c:strRef>
          </c:tx>
          <c:spPr>
            <a:solidFill>
              <a:srgbClr val="CC00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sexo'!$F$7:$F$10</c:f>
              <c:numCache>
                <c:formatCode>0%</c:formatCode>
                <c:ptCount val="4"/>
                <c:pt idx="0">
                  <c:v>0.89189189189189189</c:v>
                </c:pt>
                <c:pt idx="1">
                  <c:v>0.45384615384615384</c:v>
                </c:pt>
                <c:pt idx="2">
                  <c:v>0.19047619047619047</c:v>
                </c:pt>
                <c:pt idx="3">
                  <c:v>0.33412887828162291</c:v>
                </c:pt>
              </c:numCache>
            </c:numRef>
          </c:val>
          <c:shape val="cylinder"/>
          <c:extLst>
            <c:ext xmlns:c16="http://schemas.microsoft.com/office/drawing/2014/chart" uri="{C3380CC4-5D6E-409C-BE32-E72D297353CC}">
              <c16:uniqueId val="{00000004-3F62-4B40-AB94-1424179C5B67}"/>
            </c:ext>
          </c:extLst>
        </c:ser>
        <c:ser>
          <c:idx val="5"/>
          <c:order val="5"/>
          <c:tx>
            <c:strRef>
              <c:f>'% de Admisión por sexo'!$G$6</c:f>
              <c:strCache>
                <c:ptCount val="1"/>
                <c:pt idx="0">
                  <c:v>2016</c:v>
                </c:pt>
              </c:strCache>
            </c:strRef>
          </c:tx>
          <c:spPr>
            <a:solidFill>
              <a:srgbClr val="9900CC"/>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sexo'!$G$7:$G$10</c:f>
              <c:numCache>
                <c:formatCode>0%</c:formatCode>
                <c:ptCount val="4"/>
                <c:pt idx="0">
                  <c:v>0.56521739130434778</c:v>
                </c:pt>
                <c:pt idx="1">
                  <c:v>0.40490797546012269</c:v>
                </c:pt>
                <c:pt idx="2">
                  <c:v>0.25</c:v>
                </c:pt>
                <c:pt idx="3">
                  <c:v>0.32096069868995636</c:v>
                </c:pt>
              </c:numCache>
            </c:numRef>
          </c:val>
          <c:shape val="cylinder"/>
          <c:extLst>
            <c:ext xmlns:c16="http://schemas.microsoft.com/office/drawing/2014/chart" uri="{C3380CC4-5D6E-409C-BE32-E72D297353CC}">
              <c16:uniqueId val="{00000005-3F62-4B40-AB94-1424179C5B67}"/>
            </c:ext>
          </c:extLst>
        </c:ser>
        <c:ser>
          <c:idx val="6"/>
          <c:order val="6"/>
          <c:tx>
            <c:strRef>
              <c:f>'% de Admisión por sexo'!$H$6</c:f>
              <c:strCache>
                <c:ptCount val="1"/>
                <c:pt idx="0">
                  <c:v>2017</c:v>
                </c:pt>
              </c:strCache>
            </c:strRef>
          </c:tx>
          <c:spPr>
            <a:solidFill>
              <a:srgbClr val="660066"/>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sexo'!$H$7:$H$10</c:f>
              <c:numCache>
                <c:formatCode>0%</c:formatCode>
                <c:ptCount val="4"/>
                <c:pt idx="0">
                  <c:v>0.45833333333333331</c:v>
                </c:pt>
                <c:pt idx="1">
                  <c:v>0.2077562326869806</c:v>
                </c:pt>
                <c:pt idx="2">
                  <c:v>0.28085106382978725</c:v>
                </c:pt>
                <c:pt idx="3">
                  <c:v>0.27374301675977653</c:v>
                </c:pt>
              </c:numCache>
            </c:numRef>
          </c:val>
          <c:shape val="cylinder"/>
          <c:extLst>
            <c:ext xmlns:c16="http://schemas.microsoft.com/office/drawing/2014/chart" uri="{C3380CC4-5D6E-409C-BE32-E72D297353CC}">
              <c16:uniqueId val="{00000000-6AA1-4518-B6B3-DD42273B5447}"/>
            </c:ext>
          </c:extLst>
        </c:ser>
        <c:ser>
          <c:idx val="7"/>
          <c:order val="7"/>
          <c:tx>
            <c:strRef>
              <c:f>'% de Admisión por sexo'!$I$6</c:f>
              <c:strCache>
                <c:ptCount val="1"/>
                <c:pt idx="0">
                  <c:v>2018</c:v>
                </c:pt>
              </c:strCache>
            </c:strRef>
          </c:tx>
          <c:spPr>
            <a:solidFill>
              <a:sysClr val="window" lastClr="FFFFFF">
                <a:lumMod val="50000"/>
              </a:sysClr>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sexo'!$I$7:$I$10</c:f>
              <c:numCache>
                <c:formatCode>0%</c:formatCode>
                <c:ptCount val="4"/>
                <c:pt idx="0">
                  <c:v>0.34399999999999997</c:v>
                </c:pt>
                <c:pt idx="1">
                  <c:v>0.13509749303621169</c:v>
                </c:pt>
                <c:pt idx="2">
                  <c:v>0.28524590163934427</c:v>
                </c:pt>
                <c:pt idx="3">
                  <c:v>0.19773519163763068</c:v>
                </c:pt>
              </c:numCache>
            </c:numRef>
          </c:val>
          <c:shape val="cylinder"/>
          <c:extLst>
            <c:ext xmlns:c16="http://schemas.microsoft.com/office/drawing/2014/chart" uri="{C3380CC4-5D6E-409C-BE32-E72D297353CC}">
              <c16:uniqueId val="{00000000-B035-4C83-874B-21BE23A40CF4}"/>
            </c:ext>
          </c:extLst>
        </c:ser>
        <c:dLbls>
          <c:showLegendKey val="0"/>
          <c:showVal val="0"/>
          <c:showCatName val="0"/>
          <c:showSerName val="0"/>
          <c:showPercent val="0"/>
          <c:showBubbleSize val="0"/>
        </c:dLbls>
        <c:gapWidth val="219"/>
        <c:gapDepth val="25"/>
        <c:shape val="box"/>
        <c:axId val="190536448"/>
        <c:axId val="190528288"/>
        <c:axId val="0"/>
      </c:bar3DChart>
      <c:catAx>
        <c:axId val="19053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28288"/>
        <c:crosses val="autoZero"/>
        <c:auto val="1"/>
        <c:lblAlgn val="ctr"/>
        <c:lblOffset val="100"/>
        <c:noMultiLvlLbl val="0"/>
      </c:catAx>
      <c:valAx>
        <c:axId val="19052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6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sexo'!$J$6</c:f>
              <c:strCache>
                <c:ptCount val="1"/>
                <c:pt idx="0">
                  <c:v>2011</c:v>
                </c:pt>
              </c:strCache>
            </c:strRef>
          </c:tx>
          <c:spPr>
            <a:solidFill>
              <a:srgbClr val="FFCC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sexo'!$J$7:$J$10</c:f>
              <c:numCache>
                <c:formatCode>0%</c:formatCode>
                <c:ptCount val="4"/>
                <c:pt idx="0">
                  <c:v>0.8936170212765957</c:v>
                </c:pt>
                <c:pt idx="1">
                  <c:v>0.34920634920634919</c:v>
                </c:pt>
                <c:pt idx="2">
                  <c:v>0.49275362318840582</c:v>
                </c:pt>
                <c:pt idx="3">
                  <c:v>0.54748603351955305</c:v>
                </c:pt>
              </c:numCache>
            </c:numRef>
          </c:val>
          <c:shape val="cylinder"/>
          <c:extLst>
            <c:ext xmlns:c16="http://schemas.microsoft.com/office/drawing/2014/chart" uri="{C3380CC4-5D6E-409C-BE32-E72D297353CC}">
              <c16:uniqueId val="{00000000-3F62-4B40-AB94-1424179C5B67}"/>
            </c:ext>
          </c:extLst>
        </c:ser>
        <c:ser>
          <c:idx val="1"/>
          <c:order val="1"/>
          <c:tx>
            <c:strRef>
              <c:f>'% de Admisión por sexo'!$K$6</c:f>
              <c:strCache>
                <c:ptCount val="1"/>
                <c:pt idx="0">
                  <c:v>2012</c:v>
                </c:pt>
              </c:strCache>
            </c:strRef>
          </c:tx>
          <c:spPr>
            <a:solidFill>
              <a:srgbClr val="FF99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sexo'!$K$7:$K$10</c:f>
              <c:numCache>
                <c:formatCode>0%</c:formatCode>
                <c:ptCount val="4"/>
                <c:pt idx="0">
                  <c:v>0.9</c:v>
                </c:pt>
                <c:pt idx="1">
                  <c:v>0.55172413793103448</c:v>
                </c:pt>
                <c:pt idx="2">
                  <c:v>0.54285714285714282</c:v>
                </c:pt>
                <c:pt idx="3">
                  <c:v>0.63095238095238093</c:v>
                </c:pt>
              </c:numCache>
            </c:numRef>
          </c:val>
          <c:shape val="cylinder"/>
          <c:extLst>
            <c:ext xmlns:c16="http://schemas.microsoft.com/office/drawing/2014/chart" uri="{C3380CC4-5D6E-409C-BE32-E72D297353CC}">
              <c16:uniqueId val="{00000001-3F62-4B40-AB94-1424179C5B67}"/>
            </c:ext>
          </c:extLst>
        </c:ser>
        <c:ser>
          <c:idx val="2"/>
          <c:order val="2"/>
          <c:tx>
            <c:strRef>
              <c:f>'% de Admisión por sexo'!$L$6</c:f>
              <c:strCache>
                <c:ptCount val="1"/>
                <c:pt idx="0">
                  <c:v>2013</c:v>
                </c:pt>
              </c:strCache>
            </c:strRef>
          </c:tx>
          <c:spPr>
            <a:solidFill>
              <a:srgbClr val="FF66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sexo'!$L$7:$L$10</c:f>
              <c:numCache>
                <c:formatCode>0%</c:formatCode>
                <c:ptCount val="4"/>
                <c:pt idx="0">
                  <c:v>0.78048780487804881</c:v>
                </c:pt>
                <c:pt idx="1">
                  <c:v>0.42307692307692307</c:v>
                </c:pt>
                <c:pt idx="2">
                  <c:v>0.44444444444444442</c:v>
                </c:pt>
                <c:pt idx="3">
                  <c:v>0.51041666666666663</c:v>
                </c:pt>
              </c:numCache>
            </c:numRef>
          </c:val>
          <c:shape val="cylinder"/>
          <c:extLst>
            <c:ext xmlns:c16="http://schemas.microsoft.com/office/drawing/2014/chart" uri="{C3380CC4-5D6E-409C-BE32-E72D297353CC}">
              <c16:uniqueId val="{00000002-3F62-4B40-AB94-1424179C5B67}"/>
            </c:ext>
          </c:extLst>
        </c:ser>
        <c:ser>
          <c:idx val="3"/>
          <c:order val="3"/>
          <c:tx>
            <c:strRef>
              <c:f>'% de Admisión por sexo'!$M$6</c:f>
              <c:strCache>
                <c:ptCount val="1"/>
                <c:pt idx="0">
                  <c:v>2014</c:v>
                </c:pt>
              </c:strCache>
            </c:strRef>
          </c:tx>
          <c:spPr>
            <a:solidFill>
              <a:srgbClr val="FF00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sexo'!$M$7:$M$10</c:f>
              <c:numCache>
                <c:formatCode>0%</c:formatCode>
                <c:ptCount val="4"/>
                <c:pt idx="0">
                  <c:v>0.78947368421052633</c:v>
                </c:pt>
                <c:pt idx="1">
                  <c:v>0.61538461538461542</c:v>
                </c:pt>
                <c:pt idx="2">
                  <c:v>0.21794871794871795</c:v>
                </c:pt>
                <c:pt idx="3">
                  <c:v>0.37768240343347642</c:v>
                </c:pt>
              </c:numCache>
            </c:numRef>
          </c:val>
          <c:shape val="cylinder"/>
          <c:extLst>
            <c:ext xmlns:c16="http://schemas.microsoft.com/office/drawing/2014/chart" uri="{C3380CC4-5D6E-409C-BE32-E72D297353CC}">
              <c16:uniqueId val="{00000003-3F62-4B40-AB94-1424179C5B67}"/>
            </c:ext>
          </c:extLst>
        </c:ser>
        <c:ser>
          <c:idx val="4"/>
          <c:order val="4"/>
          <c:tx>
            <c:strRef>
              <c:f>'% de Admisión por sexo'!$N$6</c:f>
              <c:strCache>
                <c:ptCount val="1"/>
                <c:pt idx="0">
                  <c:v>2015</c:v>
                </c:pt>
              </c:strCache>
            </c:strRef>
          </c:tx>
          <c:spPr>
            <a:solidFill>
              <a:srgbClr val="CC00FF"/>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sexo'!$N$7:$N$10</c:f>
              <c:numCache>
                <c:formatCode>0%</c:formatCode>
                <c:ptCount val="4"/>
                <c:pt idx="0">
                  <c:v>0.86792452830188682</c:v>
                </c:pt>
                <c:pt idx="1">
                  <c:v>0.41935483870967744</c:v>
                </c:pt>
                <c:pt idx="2">
                  <c:v>0.15789473684210525</c:v>
                </c:pt>
                <c:pt idx="3">
                  <c:v>0.33442622950819673</c:v>
                </c:pt>
              </c:numCache>
            </c:numRef>
          </c:val>
          <c:shape val="cylinder"/>
          <c:extLst>
            <c:ext xmlns:c16="http://schemas.microsoft.com/office/drawing/2014/chart" uri="{C3380CC4-5D6E-409C-BE32-E72D297353CC}">
              <c16:uniqueId val="{00000004-3F62-4B40-AB94-1424179C5B67}"/>
            </c:ext>
          </c:extLst>
        </c:ser>
        <c:ser>
          <c:idx val="5"/>
          <c:order val="5"/>
          <c:tx>
            <c:strRef>
              <c:f>'% de Admisión por sexo'!$O$6</c:f>
              <c:strCache>
                <c:ptCount val="1"/>
                <c:pt idx="0">
                  <c:v>2016</c:v>
                </c:pt>
              </c:strCache>
            </c:strRef>
          </c:tx>
          <c:spPr>
            <a:solidFill>
              <a:srgbClr val="9900CC"/>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sexo'!$O$7:$O$10</c:f>
              <c:numCache>
                <c:formatCode>0%</c:formatCode>
                <c:ptCount val="4"/>
                <c:pt idx="0">
                  <c:v>0.73529411764705888</c:v>
                </c:pt>
                <c:pt idx="1">
                  <c:v>0.44155844155844154</c:v>
                </c:pt>
                <c:pt idx="2">
                  <c:v>0.20085470085470086</c:v>
                </c:pt>
                <c:pt idx="3">
                  <c:v>0.34564643799472294</c:v>
                </c:pt>
              </c:numCache>
            </c:numRef>
          </c:val>
          <c:shape val="cylinder"/>
          <c:extLst>
            <c:ext xmlns:c16="http://schemas.microsoft.com/office/drawing/2014/chart" uri="{C3380CC4-5D6E-409C-BE32-E72D297353CC}">
              <c16:uniqueId val="{00000005-3F62-4B40-AB94-1424179C5B67}"/>
            </c:ext>
          </c:extLst>
        </c:ser>
        <c:ser>
          <c:idx val="6"/>
          <c:order val="6"/>
          <c:tx>
            <c:strRef>
              <c:f>'% de Admisión por sexo'!$P$6</c:f>
              <c:strCache>
                <c:ptCount val="1"/>
                <c:pt idx="0">
                  <c:v>2017</c:v>
                </c:pt>
              </c:strCache>
            </c:strRef>
          </c:tx>
          <c:spPr>
            <a:solidFill>
              <a:srgbClr val="660066"/>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sexo'!$P$7:$P$10</c:f>
              <c:numCache>
                <c:formatCode>0%</c:formatCode>
                <c:ptCount val="4"/>
                <c:pt idx="0">
                  <c:v>0.3</c:v>
                </c:pt>
                <c:pt idx="1">
                  <c:v>0.24836601307189543</c:v>
                </c:pt>
                <c:pt idx="2">
                  <c:v>0.29353233830845771</c:v>
                </c:pt>
                <c:pt idx="3">
                  <c:v>0.28548895899053628</c:v>
                </c:pt>
              </c:numCache>
            </c:numRef>
          </c:val>
          <c:shape val="cylinder"/>
          <c:extLst>
            <c:ext xmlns:c16="http://schemas.microsoft.com/office/drawing/2014/chart" uri="{C3380CC4-5D6E-409C-BE32-E72D297353CC}">
              <c16:uniqueId val="{00000000-F269-421A-8947-B2D356AD51E6}"/>
            </c:ext>
          </c:extLst>
        </c:ser>
        <c:ser>
          <c:idx val="7"/>
          <c:order val="7"/>
          <c:tx>
            <c:strRef>
              <c:f>'% de Admisión por sexo'!$Q$6</c:f>
              <c:strCache>
                <c:ptCount val="1"/>
                <c:pt idx="0">
                  <c:v>2018</c:v>
                </c:pt>
              </c:strCache>
            </c:strRef>
          </c:tx>
          <c:spPr>
            <a:solidFill>
              <a:sysClr val="window" lastClr="FFFFFF">
                <a:lumMod val="50000"/>
              </a:sysClr>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sexo'!$Q$7:$Q$10</c:f>
              <c:numCache>
                <c:formatCode>0%</c:formatCode>
                <c:ptCount val="4"/>
                <c:pt idx="0">
                  <c:v>0.3108108108108108</c:v>
                </c:pt>
                <c:pt idx="1">
                  <c:v>0.18055555555555555</c:v>
                </c:pt>
                <c:pt idx="2">
                  <c:v>0.2950191570881226</c:v>
                </c:pt>
                <c:pt idx="3">
                  <c:v>0.27272727272727271</c:v>
                </c:pt>
              </c:numCache>
            </c:numRef>
          </c:val>
          <c:shape val="cylinder"/>
          <c:extLst>
            <c:ext xmlns:c16="http://schemas.microsoft.com/office/drawing/2014/chart" uri="{C3380CC4-5D6E-409C-BE32-E72D297353CC}">
              <c16:uniqueId val="{00000000-FDE1-409F-95C9-F7017158CFC1}"/>
            </c:ext>
          </c:extLst>
        </c:ser>
        <c:dLbls>
          <c:showLegendKey val="0"/>
          <c:showVal val="0"/>
          <c:showCatName val="0"/>
          <c:showSerName val="0"/>
          <c:showPercent val="0"/>
          <c:showBubbleSize val="0"/>
        </c:dLbls>
        <c:gapWidth val="219"/>
        <c:shape val="box"/>
        <c:axId val="190531552"/>
        <c:axId val="190538080"/>
        <c:axId val="0"/>
      </c:bar3DChart>
      <c:catAx>
        <c:axId val="19053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8080"/>
        <c:crosses val="autoZero"/>
        <c:auto val="1"/>
        <c:lblAlgn val="ctr"/>
        <c:lblOffset val="100"/>
        <c:noMultiLvlLbl val="0"/>
      </c:catAx>
      <c:valAx>
        <c:axId val="19053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2018)</a:t>
            </a:r>
            <a:endParaRPr lang="es-MX"/>
          </a:p>
        </c:rich>
      </c:tx>
      <c:layout>
        <c:manualLayout>
          <c:xMode val="edge"/>
          <c:yMode val="edge"/>
          <c:x val="0.11341966598268818"/>
          <c:y val="2.336902886044396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sexo'!$R$5:$W$5</c:f>
              <c:strCache>
                <c:ptCount val="1"/>
                <c:pt idx="0">
                  <c:v>MUJERES</c:v>
                </c:pt>
              </c:strCache>
            </c:strRef>
          </c:tx>
          <c:spPr>
            <a:solidFill>
              <a:schemeClr val="accent6">
                <a:lumMod val="75000"/>
              </a:schemeClr>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sexo'!$Y$7:$Y$10</c:f>
              <c:numCache>
                <c:formatCode>0%</c:formatCode>
                <c:ptCount val="4"/>
                <c:pt idx="0">
                  <c:v>0.5544303797468354</c:v>
                </c:pt>
                <c:pt idx="1">
                  <c:v>0.27063679245283018</c:v>
                </c:pt>
                <c:pt idx="2">
                  <c:v>0.27436582109479307</c:v>
                </c:pt>
                <c:pt idx="3">
                  <c:v>0.30342713847868485</c:v>
                </c:pt>
              </c:numCache>
            </c:numRef>
          </c:val>
          <c:shape val="cylinder"/>
          <c:extLst>
            <c:ext xmlns:c16="http://schemas.microsoft.com/office/drawing/2014/chart" uri="{C3380CC4-5D6E-409C-BE32-E72D297353CC}">
              <c16:uniqueId val="{00000000-8332-41D1-9976-78AEB9B0DC78}"/>
            </c:ext>
          </c:extLst>
        </c:ser>
        <c:ser>
          <c:idx val="1"/>
          <c:order val="1"/>
          <c:tx>
            <c:strRef>
              <c:f>'% de Admisión por sexo'!$Z$5:$AE$5</c:f>
              <c:strCache>
                <c:ptCount val="1"/>
                <c:pt idx="0">
                  <c:v>HOMBRES</c:v>
                </c:pt>
              </c:strCache>
            </c:strRef>
          </c:tx>
          <c:spPr>
            <a:solidFill>
              <a:srgbClr val="00B0F0"/>
            </a:solidFill>
            <a:ln>
              <a:noFill/>
            </a:ln>
            <a:effectLst/>
            <a:sp3d/>
          </c:spPr>
          <c:invertIfNegative val="0"/>
          <c:cat>
            <c:strRef>
              <c:f>'% de Admisión por sexo'!$A$7:$A$10</c:f>
              <c:strCache>
                <c:ptCount val="4"/>
                <c:pt idx="0">
                  <c:v>CBI</c:v>
                </c:pt>
                <c:pt idx="1">
                  <c:v>CBS</c:v>
                </c:pt>
                <c:pt idx="2">
                  <c:v>CSH</c:v>
                </c:pt>
                <c:pt idx="3">
                  <c:v>UAML</c:v>
                </c:pt>
              </c:strCache>
            </c:strRef>
          </c:cat>
          <c:val>
            <c:numRef>
              <c:f>'% de Admisión por sexo'!$AG$7:$AG$10</c:f>
              <c:numCache>
                <c:formatCode>0%</c:formatCode>
                <c:ptCount val="4"/>
                <c:pt idx="0">
                  <c:v>0.45474372955288989</c:v>
                </c:pt>
                <c:pt idx="1">
                  <c:v>0.31982633863965265</c:v>
                </c:pt>
                <c:pt idx="2">
                  <c:v>0.27630522088353415</c:v>
                </c:pt>
                <c:pt idx="3">
                  <c:v>0.34419908867858395</c:v>
                </c:pt>
              </c:numCache>
            </c:numRef>
          </c:val>
          <c:shape val="cylinder"/>
          <c:extLst>
            <c:ext xmlns:c16="http://schemas.microsoft.com/office/drawing/2014/chart" uri="{C3380CC4-5D6E-409C-BE32-E72D297353CC}">
              <c16:uniqueId val="{0000000C-8332-41D1-9976-78AEB9B0DC78}"/>
            </c:ext>
          </c:extLst>
        </c:ser>
        <c:dLbls>
          <c:showLegendKey val="0"/>
          <c:showVal val="0"/>
          <c:showCatName val="0"/>
          <c:showSerName val="0"/>
          <c:showPercent val="0"/>
          <c:showBubbleSize val="0"/>
        </c:dLbls>
        <c:gapWidth val="150"/>
        <c:shape val="box"/>
        <c:axId val="190532096"/>
        <c:axId val="190533728"/>
        <c:axId val="0"/>
      </c:bar3DChart>
      <c:catAx>
        <c:axId val="1905320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3728"/>
        <c:crosses val="autoZero"/>
        <c:auto val="1"/>
        <c:lblAlgn val="ctr"/>
        <c:lblOffset val="100"/>
        <c:noMultiLvlLbl val="0"/>
      </c:catAx>
      <c:valAx>
        <c:axId val="190533728"/>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20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Públicas)</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ES'!$AZ$6</c:f>
              <c:strCache>
                <c:ptCount val="1"/>
                <c:pt idx="0">
                  <c:v>México</c:v>
                </c:pt>
              </c:strCache>
            </c:strRef>
          </c:tx>
          <c:spPr>
            <a:solidFill>
              <a:schemeClr val="accent1"/>
            </a:solidFill>
            <a:ln>
              <a:noFill/>
            </a:ln>
            <a:effectLst/>
            <a:sp3d/>
          </c:spPr>
          <c:invertIfNegative val="0"/>
          <c:cat>
            <c:strRef>
              <c:f>'Demanda-Ingreso ES'!$BA$5:$BG$5</c:f>
              <c:strCache>
                <c:ptCount val="7"/>
                <c:pt idx="0">
                  <c:v>2011-2012</c:v>
                </c:pt>
                <c:pt idx="1">
                  <c:v>2012-2013</c:v>
                </c:pt>
                <c:pt idx="2">
                  <c:v>2013-2014</c:v>
                </c:pt>
                <c:pt idx="3">
                  <c:v>2014-2015</c:v>
                </c:pt>
                <c:pt idx="4">
                  <c:v>2015-2016</c:v>
                </c:pt>
                <c:pt idx="5">
                  <c:v>2016-2017</c:v>
                </c:pt>
                <c:pt idx="6">
                  <c:v>2017-2018</c:v>
                </c:pt>
              </c:strCache>
            </c:strRef>
          </c:cat>
          <c:val>
            <c:numRef>
              <c:f>'Demanda-Ingreso ES'!$BA$6:$BG$6</c:f>
              <c:numCache>
                <c:formatCode>0%</c:formatCode>
                <c:ptCount val="7"/>
                <c:pt idx="0">
                  <c:v>0.47555251952350602</c:v>
                </c:pt>
                <c:pt idx="1">
                  <c:v>0.48745111619479364</c:v>
                </c:pt>
                <c:pt idx="2">
                  <c:v>0.52518378058142257</c:v>
                </c:pt>
                <c:pt idx="3">
                  <c:v>0.48664253932506901</c:v>
                </c:pt>
                <c:pt idx="4">
                  <c:v>0.48320030259240221</c:v>
                </c:pt>
                <c:pt idx="5">
                  <c:v>0.48221194141518414</c:v>
                </c:pt>
                <c:pt idx="6">
                  <c:v>0.46905701790010812</c:v>
                </c:pt>
              </c:numCache>
            </c:numRef>
          </c:val>
          <c:shape val="cylinder"/>
          <c:extLst>
            <c:ext xmlns:c16="http://schemas.microsoft.com/office/drawing/2014/chart" uri="{C3380CC4-5D6E-409C-BE32-E72D297353CC}">
              <c16:uniqueId val="{00000000-F12E-46FA-B466-99B917835956}"/>
            </c:ext>
          </c:extLst>
        </c:ser>
        <c:ser>
          <c:idx val="1"/>
          <c:order val="1"/>
          <c:tx>
            <c:strRef>
              <c:f>'Demanda-Ingreso ES'!$AZ$7</c:f>
              <c:strCache>
                <c:ptCount val="1"/>
                <c:pt idx="0">
                  <c:v>Estado de México</c:v>
                </c:pt>
              </c:strCache>
            </c:strRef>
          </c:tx>
          <c:spPr>
            <a:solidFill>
              <a:schemeClr val="accent2"/>
            </a:solidFill>
            <a:ln>
              <a:noFill/>
            </a:ln>
            <a:effectLst/>
            <a:sp3d/>
          </c:spPr>
          <c:invertIfNegative val="0"/>
          <c:cat>
            <c:strRef>
              <c:f>'Demanda-Ingreso ES'!$BA$5:$BG$5</c:f>
              <c:strCache>
                <c:ptCount val="7"/>
                <c:pt idx="0">
                  <c:v>2011-2012</c:v>
                </c:pt>
                <c:pt idx="1">
                  <c:v>2012-2013</c:v>
                </c:pt>
                <c:pt idx="2">
                  <c:v>2013-2014</c:v>
                </c:pt>
                <c:pt idx="3">
                  <c:v>2014-2015</c:v>
                </c:pt>
                <c:pt idx="4">
                  <c:v>2015-2016</c:v>
                </c:pt>
                <c:pt idx="5">
                  <c:v>2016-2017</c:v>
                </c:pt>
                <c:pt idx="6">
                  <c:v>2017-2018</c:v>
                </c:pt>
              </c:strCache>
            </c:strRef>
          </c:cat>
          <c:val>
            <c:numRef>
              <c:f>'Demanda-Ingreso ES'!$BA$7:$BG$7</c:f>
              <c:numCache>
                <c:formatCode>0%</c:formatCode>
                <c:ptCount val="7"/>
                <c:pt idx="0">
                  <c:v>0.47908068566437384</c:v>
                </c:pt>
                <c:pt idx="1">
                  <c:v>0.43254038926345251</c:v>
                </c:pt>
                <c:pt idx="2">
                  <c:v>0.45605316832025444</c:v>
                </c:pt>
                <c:pt idx="3">
                  <c:v>0.45725295367168162</c:v>
                </c:pt>
                <c:pt idx="4">
                  <c:v>0.45059826257990493</c:v>
                </c:pt>
                <c:pt idx="5">
                  <c:v>0.44707567174098806</c:v>
                </c:pt>
                <c:pt idx="6">
                  <c:v>0.42442711778740738</c:v>
                </c:pt>
              </c:numCache>
            </c:numRef>
          </c:val>
          <c:shape val="cylinder"/>
          <c:extLst>
            <c:ext xmlns:c16="http://schemas.microsoft.com/office/drawing/2014/chart" uri="{C3380CC4-5D6E-409C-BE32-E72D297353CC}">
              <c16:uniqueId val="{00000001-F12E-46FA-B466-99B917835956}"/>
            </c:ext>
          </c:extLst>
        </c:ser>
        <c:ser>
          <c:idx val="2"/>
          <c:order val="2"/>
          <c:tx>
            <c:strRef>
              <c:f>'Demanda-Ingreso ES'!$AZ$8</c:f>
              <c:strCache>
                <c:ptCount val="1"/>
                <c:pt idx="0">
                  <c:v>Lerma y alrededores*</c:v>
                </c:pt>
              </c:strCache>
            </c:strRef>
          </c:tx>
          <c:spPr>
            <a:solidFill>
              <a:schemeClr val="accent3"/>
            </a:solidFill>
            <a:ln>
              <a:noFill/>
            </a:ln>
            <a:effectLst/>
            <a:sp3d/>
          </c:spPr>
          <c:invertIfNegative val="0"/>
          <c:cat>
            <c:strRef>
              <c:f>'Demanda-Ingreso ES'!$BA$5:$BG$5</c:f>
              <c:strCache>
                <c:ptCount val="7"/>
                <c:pt idx="0">
                  <c:v>2011-2012</c:v>
                </c:pt>
                <c:pt idx="1">
                  <c:v>2012-2013</c:v>
                </c:pt>
                <c:pt idx="2">
                  <c:v>2013-2014</c:v>
                </c:pt>
                <c:pt idx="3">
                  <c:v>2014-2015</c:v>
                </c:pt>
                <c:pt idx="4">
                  <c:v>2015-2016</c:v>
                </c:pt>
                <c:pt idx="5">
                  <c:v>2016-2017</c:v>
                </c:pt>
                <c:pt idx="6">
                  <c:v>2017-2018</c:v>
                </c:pt>
              </c:strCache>
            </c:strRef>
          </c:cat>
          <c:val>
            <c:numRef>
              <c:f>'Demanda-Ingreso ES'!$BA$8:$BG$8</c:f>
              <c:numCache>
                <c:formatCode>0%</c:formatCode>
                <c:ptCount val="7"/>
                <c:pt idx="0">
                  <c:v>0.24430785566968205</c:v>
                </c:pt>
                <c:pt idx="1">
                  <c:v>0.26652526031623602</c:v>
                </c:pt>
                <c:pt idx="2">
                  <c:v>0.25609706856173786</c:v>
                </c:pt>
                <c:pt idx="3">
                  <c:v>0.26491925567669483</c:v>
                </c:pt>
                <c:pt idx="4">
                  <c:v>0.26710193518028352</c:v>
                </c:pt>
                <c:pt idx="5">
                  <c:v>0.23670154785262698</c:v>
                </c:pt>
                <c:pt idx="6">
                  <c:v>0.23305799495696025</c:v>
                </c:pt>
              </c:numCache>
            </c:numRef>
          </c:val>
          <c:shape val="cylinder"/>
          <c:extLst>
            <c:ext xmlns:c16="http://schemas.microsoft.com/office/drawing/2014/chart" uri="{C3380CC4-5D6E-409C-BE32-E72D297353CC}">
              <c16:uniqueId val="{00000002-F12E-46FA-B466-99B917835956}"/>
            </c:ext>
          </c:extLst>
        </c:ser>
        <c:dLbls>
          <c:showLegendKey val="0"/>
          <c:showVal val="0"/>
          <c:showCatName val="0"/>
          <c:showSerName val="0"/>
          <c:showPercent val="0"/>
          <c:showBubbleSize val="0"/>
        </c:dLbls>
        <c:gapWidth val="219"/>
        <c:shape val="box"/>
        <c:axId val="51717888"/>
        <c:axId val="51719520"/>
        <c:axId val="0"/>
      </c:bar3DChart>
      <c:catAx>
        <c:axId val="5171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719520"/>
        <c:crosses val="autoZero"/>
        <c:auto val="1"/>
        <c:lblAlgn val="ctr"/>
        <c:lblOffset val="100"/>
        <c:noMultiLvlLbl val="0"/>
      </c:catAx>
      <c:valAx>
        <c:axId val="517195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7178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Situación Laboral de Admisión</a:t>
            </a:r>
          </a:p>
        </c:rich>
      </c:tx>
      <c:layout>
        <c:manualLayout>
          <c:xMode val="edge"/>
          <c:yMode val="edge"/>
          <c:x val="0.2091178915135608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06496062992127"/>
          <c:y val="0.1900462962962963"/>
          <c:w val="0.8283794838145232"/>
          <c:h val="0.68274715660542429"/>
        </c:manualLayout>
      </c:layout>
      <c:bar3DChart>
        <c:barDir val="col"/>
        <c:grouping val="percentStacked"/>
        <c:varyColors val="0"/>
        <c:ser>
          <c:idx val="0"/>
          <c:order val="0"/>
          <c:tx>
            <c:strRef>
              <c:f>'Perfil SE Admit'!$C$13</c:f>
              <c:strCache>
                <c:ptCount val="1"/>
                <c:pt idx="0">
                  <c:v>Trabajan</c:v>
                </c:pt>
              </c:strCache>
            </c:strRef>
          </c:tx>
          <c:spPr>
            <a:solidFill>
              <a:srgbClr val="FF0000"/>
            </a:solidFill>
            <a:ln>
              <a:noFill/>
            </a:ln>
            <a:effectLst/>
            <a:sp3d/>
          </c:spPr>
          <c:invertIfNegative val="0"/>
          <c:cat>
            <c:numRef>
              <c:f>'Perfil SE Admit'!$AO$7:$AV$7</c:f>
              <c:numCache>
                <c:formatCode>General</c:formatCode>
                <c:ptCount val="8"/>
                <c:pt idx="0">
                  <c:v>2011</c:v>
                </c:pt>
                <c:pt idx="1">
                  <c:v>2012</c:v>
                </c:pt>
                <c:pt idx="2">
                  <c:v>2013</c:v>
                </c:pt>
                <c:pt idx="3">
                  <c:v>2014</c:v>
                </c:pt>
                <c:pt idx="4" formatCode="0">
                  <c:v>2015</c:v>
                </c:pt>
                <c:pt idx="5" formatCode="0">
                  <c:v>2016</c:v>
                </c:pt>
                <c:pt idx="6" formatCode="0">
                  <c:v>2017</c:v>
                </c:pt>
                <c:pt idx="7" formatCode="0">
                  <c:v>2018</c:v>
                </c:pt>
              </c:numCache>
            </c:numRef>
          </c:cat>
          <c:val>
            <c:numRef>
              <c:f>'Perfil SE Admit'!$AO$13:$AV$13</c:f>
              <c:numCache>
                <c:formatCode>#,##0</c:formatCode>
                <c:ptCount val="8"/>
                <c:pt idx="0">
                  <c:v>74</c:v>
                </c:pt>
                <c:pt idx="1">
                  <c:v>51</c:v>
                </c:pt>
                <c:pt idx="2">
                  <c:v>76</c:v>
                </c:pt>
                <c:pt idx="3">
                  <c:v>74</c:v>
                </c:pt>
                <c:pt idx="4" formatCode="0">
                  <c:v>87</c:v>
                </c:pt>
                <c:pt idx="5" formatCode="0">
                  <c:v>104</c:v>
                </c:pt>
                <c:pt idx="6" formatCode="0">
                  <c:v>136</c:v>
                </c:pt>
                <c:pt idx="7" formatCode="0">
                  <c:v>144</c:v>
                </c:pt>
              </c:numCache>
            </c:numRef>
          </c:val>
          <c:extLst>
            <c:ext xmlns:c16="http://schemas.microsoft.com/office/drawing/2014/chart" uri="{C3380CC4-5D6E-409C-BE32-E72D297353CC}">
              <c16:uniqueId val="{00000000-6ECF-474A-973D-9335071C53F4}"/>
            </c:ext>
          </c:extLst>
        </c:ser>
        <c:ser>
          <c:idx val="1"/>
          <c:order val="1"/>
          <c:tx>
            <c:strRef>
              <c:f>'Perfil SE Admit'!$C$14</c:f>
              <c:strCache>
                <c:ptCount val="1"/>
                <c:pt idx="0">
                  <c:v>No Trabajan</c:v>
                </c:pt>
              </c:strCache>
            </c:strRef>
          </c:tx>
          <c:spPr>
            <a:solidFill>
              <a:srgbClr val="00B0F0"/>
            </a:solidFill>
            <a:ln>
              <a:noFill/>
            </a:ln>
            <a:effectLst/>
            <a:sp3d/>
          </c:spPr>
          <c:invertIfNegative val="0"/>
          <c:cat>
            <c:numRef>
              <c:f>'Perfil SE Admit'!$AO$7:$AV$7</c:f>
              <c:numCache>
                <c:formatCode>General</c:formatCode>
                <c:ptCount val="8"/>
                <c:pt idx="0">
                  <c:v>2011</c:v>
                </c:pt>
                <c:pt idx="1">
                  <c:v>2012</c:v>
                </c:pt>
                <c:pt idx="2">
                  <c:v>2013</c:v>
                </c:pt>
                <c:pt idx="3">
                  <c:v>2014</c:v>
                </c:pt>
                <c:pt idx="4" formatCode="0">
                  <c:v>2015</c:v>
                </c:pt>
                <c:pt idx="5" formatCode="0">
                  <c:v>2016</c:v>
                </c:pt>
                <c:pt idx="6" formatCode="0">
                  <c:v>2017</c:v>
                </c:pt>
                <c:pt idx="7" formatCode="0">
                  <c:v>2018</c:v>
                </c:pt>
              </c:numCache>
            </c:numRef>
          </c:cat>
          <c:val>
            <c:numRef>
              <c:f>'Perfil SE Admit'!$AO$14:$AV$14</c:f>
              <c:numCache>
                <c:formatCode>#,##0</c:formatCode>
                <c:ptCount val="8"/>
                <c:pt idx="0">
                  <c:v>133</c:v>
                </c:pt>
                <c:pt idx="1">
                  <c:v>58</c:v>
                </c:pt>
                <c:pt idx="2">
                  <c:v>135</c:v>
                </c:pt>
                <c:pt idx="3">
                  <c:v>115</c:v>
                </c:pt>
                <c:pt idx="4" formatCode="0">
                  <c:v>155</c:v>
                </c:pt>
                <c:pt idx="5" formatCode="0">
                  <c:v>174</c:v>
                </c:pt>
                <c:pt idx="6" formatCode="0">
                  <c:v>241</c:v>
                </c:pt>
                <c:pt idx="7" formatCode="0">
                  <c:v>314</c:v>
                </c:pt>
              </c:numCache>
            </c:numRef>
          </c:val>
          <c:extLst>
            <c:ext xmlns:c16="http://schemas.microsoft.com/office/drawing/2014/chart" uri="{C3380CC4-5D6E-409C-BE32-E72D297353CC}">
              <c16:uniqueId val="{00000001-6ECF-474A-973D-9335071C53F4}"/>
            </c:ext>
          </c:extLst>
        </c:ser>
        <c:dLbls>
          <c:showLegendKey val="0"/>
          <c:showVal val="0"/>
          <c:showCatName val="0"/>
          <c:showSerName val="0"/>
          <c:showPercent val="0"/>
          <c:showBubbleSize val="0"/>
        </c:dLbls>
        <c:gapWidth val="150"/>
        <c:shape val="cylinder"/>
        <c:axId val="190534272"/>
        <c:axId val="190538624"/>
        <c:axId val="0"/>
      </c:bar3DChart>
      <c:catAx>
        <c:axId val="19053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8624"/>
        <c:crosses val="autoZero"/>
        <c:auto val="1"/>
        <c:lblAlgn val="ctr"/>
        <c:lblOffset val="100"/>
        <c:noMultiLvlLbl val="0"/>
      </c:catAx>
      <c:valAx>
        <c:axId val="19053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4272"/>
        <c:crosses val="autoZero"/>
        <c:crossBetween val="between"/>
      </c:valAx>
      <c:spPr>
        <a:noFill/>
        <a:ln>
          <a:noFill/>
        </a:ln>
        <a:effectLst/>
      </c:spPr>
    </c:plotArea>
    <c:legend>
      <c:legendPos val="b"/>
      <c:layout>
        <c:manualLayout>
          <c:xMode val="edge"/>
          <c:yMode val="edge"/>
          <c:x val="0.23872659667541557"/>
          <c:y val="8.8338072324292791E-2"/>
          <c:w val="0.50032458442694661"/>
          <c:h val="0.1072770260184685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Situación Laboral de Admisión</a:t>
            </a:r>
          </a:p>
        </c:rich>
      </c:tx>
      <c:layout>
        <c:manualLayout>
          <c:xMode val="edge"/>
          <c:yMode val="edge"/>
          <c:x val="0.2091178915135608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06496062992127"/>
          <c:y val="0.25949074074074074"/>
          <c:w val="0.8283794838145232"/>
          <c:h val="0.61330271216097976"/>
        </c:manualLayout>
      </c:layout>
      <c:bar3DChart>
        <c:barDir val="col"/>
        <c:grouping val="percentStacked"/>
        <c:varyColors val="0"/>
        <c:ser>
          <c:idx val="0"/>
          <c:order val="0"/>
          <c:tx>
            <c:strRef>
              <c:f>'Perfil SE Admit'!$C$11</c:f>
              <c:strCache>
                <c:ptCount val="1"/>
                <c:pt idx="0">
                  <c:v>Trabajan más de 20 horas</c:v>
                </c:pt>
              </c:strCache>
            </c:strRef>
          </c:tx>
          <c:spPr>
            <a:solidFill>
              <a:srgbClr val="FF0000"/>
            </a:solidFill>
            <a:ln>
              <a:noFill/>
            </a:ln>
            <a:effectLst/>
            <a:sp3d/>
          </c:spPr>
          <c:invertIfNegative val="0"/>
          <c:cat>
            <c:numRef>
              <c:f>'Perfil SE Admit'!$AO$7:$AV$7</c:f>
              <c:numCache>
                <c:formatCode>General</c:formatCode>
                <c:ptCount val="8"/>
                <c:pt idx="0">
                  <c:v>2011</c:v>
                </c:pt>
                <c:pt idx="1">
                  <c:v>2012</c:v>
                </c:pt>
                <c:pt idx="2">
                  <c:v>2013</c:v>
                </c:pt>
                <c:pt idx="3">
                  <c:v>2014</c:v>
                </c:pt>
                <c:pt idx="4" formatCode="0">
                  <c:v>2015</c:v>
                </c:pt>
                <c:pt idx="5" formatCode="0">
                  <c:v>2016</c:v>
                </c:pt>
                <c:pt idx="6" formatCode="0">
                  <c:v>2017</c:v>
                </c:pt>
                <c:pt idx="7" formatCode="0">
                  <c:v>2018</c:v>
                </c:pt>
              </c:numCache>
            </c:numRef>
          </c:cat>
          <c:val>
            <c:numRef>
              <c:f>'Perfil SE Admit'!$AO$11:$AV$11</c:f>
              <c:numCache>
                <c:formatCode>#,##0</c:formatCode>
                <c:ptCount val="8"/>
                <c:pt idx="0">
                  <c:v>43</c:v>
                </c:pt>
                <c:pt idx="1">
                  <c:v>24</c:v>
                </c:pt>
                <c:pt idx="2">
                  <c:v>46</c:v>
                </c:pt>
                <c:pt idx="3">
                  <c:v>38</c:v>
                </c:pt>
                <c:pt idx="4" formatCode="0">
                  <c:v>42</c:v>
                </c:pt>
                <c:pt idx="5" formatCode="0">
                  <c:v>61</c:v>
                </c:pt>
                <c:pt idx="6" formatCode="0">
                  <c:v>78</c:v>
                </c:pt>
                <c:pt idx="7" formatCode="0">
                  <c:v>64</c:v>
                </c:pt>
              </c:numCache>
            </c:numRef>
          </c:val>
          <c:extLst>
            <c:ext xmlns:c16="http://schemas.microsoft.com/office/drawing/2014/chart" uri="{C3380CC4-5D6E-409C-BE32-E72D297353CC}">
              <c16:uniqueId val="{00000000-61A2-4F19-8BE0-8E888314D8F4}"/>
            </c:ext>
          </c:extLst>
        </c:ser>
        <c:ser>
          <c:idx val="1"/>
          <c:order val="1"/>
          <c:tx>
            <c:strRef>
              <c:f>'Perfil SE Admit'!$C$12</c:f>
              <c:strCache>
                <c:ptCount val="1"/>
                <c:pt idx="0">
                  <c:v>Trabajan de 1 a 20 hrs</c:v>
                </c:pt>
              </c:strCache>
            </c:strRef>
          </c:tx>
          <c:spPr>
            <a:solidFill>
              <a:srgbClr val="00B0F0"/>
            </a:solidFill>
            <a:ln>
              <a:noFill/>
            </a:ln>
            <a:effectLst/>
            <a:sp3d/>
          </c:spPr>
          <c:invertIfNegative val="0"/>
          <c:cat>
            <c:numRef>
              <c:f>'Perfil SE Admit'!$AO$7:$AV$7</c:f>
              <c:numCache>
                <c:formatCode>General</c:formatCode>
                <c:ptCount val="8"/>
                <c:pt idx="0">
                  <c:v>2011</c:v>
                </c:pt>
                <c:pt idx="1">
                  <c:v>2012</c:v>
                </c:pt>
                <c:pt idx="2">
                  <c:v>2013</c:v>
                </c:pt>
                <c:pt idx="3">
                  <c:v>2014</c:v>
                </c:pt>
                <c:pt idx="4" formatCode="0">
                  <c:v>2015</c:v>
                </c:pt>
                <c:pt idx="5" formatCode="0">
                  <c:v>2016</c:v>
                </c:pt>
                <c:pt idx="6" formatCode="0">
                  <c:v>2017</c:v>
                </c:pt>
                <c:pt idx="7" formatCode="0">
                  <c:v>2018</c:v>
                </c:pt>
              </c:numCache>
            </c:numRef>
          </c:cat>
          <c:val>
            <c:numRef>
              <c:f>'Perfil SE Admit'!$AO$12:$AV$12</c:f>
              <c:numCache>
                <c:formatCode>#,##0</c:formatCode>
                <c:ptCount val="8"/>
                <c:pt idx="0">
                  <c:v>31</c:v>
                </c:pt>
                <c:pt idx="1">
                  <c:v>27</c:v>
                </c:pt>
                <c:pt idx="2">
                  <c:v>30</c:v>
                </c:pt>
                <c:pt idx="3">
                  <c:v>36</c:v>
                </c:pt>
                <c:pt idx="4" formatCode="0">
                  <c:v>45</c:v>
                </c:pt>
                <c:pt idx="5" formatCode="0">
                  <c:v>43</c:v>
                </c:pt>
                <c:pt idx="6" formatCode="0">
                  <c:v>58</c:v>
                </c:pt>
                <c:pt idx="7" formatCode="0">
                  <c:v>80</c:v>
                </c:pt>
              </c:numCache>
            </c:numRef>
          </c:val>
          <c:extLst>
            <c:ext xmlns:c16="http://schemas.microsoft.com/office/drawing/2014/chart" uri="{C3380CC4-5D6E-409C-BE32-E72D297353CC}">
              <c16:uniqueId val="{00000001-61A2-4F19-8BE0-8E888314D8F4}"/>
            </c:ext>
          </c:extLst>
        </c:ser>
        <c:dLbls>
          <c:showLegendKey val="0"/>
          <c:showVal val="0"/>
          <c:showCatName val="0"/>
          <c:showSerName val="0"/>
          <c:showPercent val="0"/>
          <c:showBubbleSize val="0"/>
        </c:dLbls>
        <c:gapWidth val="150"/>
        <c:shape val="cylinder"/>
        <c:axId val="190534816"/>
        <c:axId val="190540256"/>
        <c:axId val="0"/>
      </c:bar3DChart>
      <c:catAx>
        <c:axId val="19053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40256"/>
        <c:crosses val="autoZero"/>
        <c:auto val="1"/>
        <c:lblAlgn val="ctr"/>
        <c:lblOffset val="100"/>
        <c:noMultiLvlLbl val="0"/>
      </c:catAx>
      <c:valAx>
        <c:axId val="190540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4816"/>
        <c:crosses val="autoZero"/>
        <c:crossBetween val="between"/>
      </c:valAx>
      <c:spPr>
        <a:noFill/>
        <a:ln>
          <a:noFill/>
        </a:ln>
        <a:effectLst/>
      </c:spPr>
    </c:plotArea>
    <c:legend>
      <c:legendPos val="b"/>
      <c:layout>
        <c:manualLayout>
          <c:xMode val="edge"/>
          <c:yMode val="edge"/>
          <c:x val="0.23872659667541557"/>
          <c:y val="8.8338072324292791E-2"/>
          <c:w val="0.50032458442694661"/>
          <c:h val="0.1477730387868183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Ingreso</a:t>
            </a:r>
            <a:r>
              <a:rPr lang="es-MX" baseline="0"/>
              <a:t> personal mensual</a:t>
            </a:r>
            <a:endParaRPr lang="es-MX"/>
          </a:p>
        </c:rich>
      </c:tx>
      <c:layout>
        <c:manualLayout>
          <c:xMode val="edge"/>
          <c:yMode val="edge"/>
          <c:x val="0.367028914523079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35061441363905E-2"/>
          <c:y val="9.2824074074074059E-2"/>
          <c:w val="0.88389310546275013"/>
          <c:h val="0.67770086030912791"/>
        </c:manualLayout>
      </c:layout>
      <c:bar3DChart>
        <c:barDir val="col"/>
        <c:grouping val="clustered"/>
        <c:varyColors val="0"/>
        <c:ser>
          <c:idx val="0"/>
          <c:order val="0"/>
          <c:spPr>
            <a:solidFill>
              <a:srgbClr val="AD25A8"/>
            </a:solidFill>
            <a:ln>
              <a:noFill/>
            </a:ln>
            <a:effectLst/>
            <a:sp3d/>
          </c:spPr>
          <c:invertIfNegative val="0"/>
          <c:cat>
            <c:strRef>
              <c:f>'Perfil SE Admit'!$C$31:$C$37</c:f>
              <c:strCache>
                <c:ptCount val="7"/>
                <c:pt idx="0">
                  <c:v>Menos de $1,000</c:v>
                </c:pt>
                <c:pt idx="1">
                  <c:v>Menos de $2,000</c:v>
                </c:pt>
                <c:pt idx="2">
                  <c:v>Menos de $3,000</c:v>
                </c:pt>
                <c:pt idx="3">
                  <c:v>Menos de $4,000</c:v>
                </c:pt>
                <c:pt idx="4">
                  <c:v>Menos de $5,000</c:v>
                </c:pt>
                <c:pt idx="5">
                  <c:v>Menos de $7,000</c:v>
                </c:pt>
                <c:pt idx="6">
                  <c:v>$7,000 o más</c:v>
                </c:pt>
              </c:strCache>
            </c:strRef>
          </c:cat>
          <c:val>
            <c:numRef>
              <c:f>'Perfil SE Admit'!$AV$31:$AV$37</c:f>
              <c:numCache>
                <c:formatCode>0%</c:formatCode>
                <c:ptCount val="7"/>
                <c:pt idx="0">
                  <c:v>0.39583333333333331</c:v>
                </c:pt>
                <c:pt idx="1">
                  <c:v>0.61111111111111116</c:v>
                </c:pt>
                <c:pt idx="2">
                  <c:v>0.70138888888888884</c:v>
                </c:pt>
                <c:pt idx="3">
                  <c:v>0.875</c:v>
                </c:pt>
                <c:pt idx="4">
                  <c:v>0.94444444444444442</c:v>
                </c:pt>
                <c:pt idx="5">
                  <c:v>0.99305555555555558</c:v>
                </c:pt>
                <c:pt idx="6">
                  <c:v>6.9444444444444441E-3</c:v>
                </c:pt>
              </c:numCache>
            </c:numRef>
          </c:val>
          <c:shape val="cylinder"/>
          <c:extLst>
            <c:ext xmlns:c16="http://schemas.microsoft.com/office/drawing/2014/chart" uri="{C3380CC4-5D6E-409C-BE32-E72D297353CC}">
              <c16:uniqueId val="{00000000-E072-44AE-B9D5-22BAAAA834A5}"/>
            </c:ext>
          </c:extLst>
        </c:ser>
        <c:dLbls>
          <c:showLegendKey val="0"/>
          <c:showVal val="0"/>
          <c:showCatName val="0"/>
          <c:showSerName val="0"/>
          <c:showPercent val="0"/>
          <c:showBubbleSize val="0"/>
        </c:dLbls>
        <c:gapWidth val="219"/>
        <c:shape val="box"/>
        <c:axId val="190535904"/>
        <c:axId val="190537536"/>
        <c:axId val="0"/>
      </c:bar3DChart>
      <c:catAx>
        <c:axId val="190535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7536"/>
        <c:crosses val="autoZero"/>
        <c:auto val="1"/>
        <c:lblAlgn val="ctr"/>
        <c:lblOffset val="100"/>
        <c:noMultiLvlLbl val="0"/>
      </c:catAx>
      <c:valAx>
        <c:axId val="190537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35904"/>
        <c:crosses val="autoZero"/>
        <c:crossBetween val="between"/>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Ingreso</a:t>
            </a:r>
            <a:r>
              <a:rPr lang="es-MX" baseline="0"/>
              <a:t> familiar mensual</a:t>
            </a:r>
            <a:endParaRPr lang="es-MX"/>
          </a:p>
        </c:rich>
      </c:tx>
      <c:layout>
        <c:manualLayout>
          <c:xMode val="edge"/>
          <c:yMode val="edge"/>
          <c:x val="0.367028914523079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35061441363905E-2"/>
          <c:y val="9.2824074074074059E-2"/>
          <c:w val="0.88389310546275013"/>
          <c:h val="0.67770086030912791"/>
        </c:manualLayout>
      </c:layout>
      <c:bar3DChart>
        <c:barDir val="col"/>
        <c:grouping val="clustered"/>
        <c:varyColors val="0"/>
        <c:ser>
          <c:idx val="0"/>
          <c:order val="0"/>
          <c:spPr>
            <a:solidFill>
              <a:srgbClr val="AD25A8"/>
            </a:solidFill>
            <a:ln>
              <a:noFill/>
            </a:ln>
            <a:effectLst/>
            <a:sp3d/>
          </c:spPr>
          <c:invertIfNegative val="0"/>
          <c:cat>
            <c:strRef>
              <c:f>'Perfil SE Admit'!$C$48:$C$54</c:f>
              <c:strCache>
                <c:ptCount val="7"/>
                <c:pt idx="0">
                  <c:v>Menos de $1,000</c:v>
                </c:pt>
                <c:pt idx="1">
                  <c:v>Menos de $2,000</c:v>
                </c:pt>
                <c:pt idx="2">
                  <c:v>Menos de $3,000</c:v>
                </c:pt>
                <c:pt idx="3">
                  <c:v>Menos de $4,000</c:v>
                </c:pt>
                <c:pt idx="4">
                  <c:v>Menos de $5,000</c:v>
                </c:pt>
                <c:pt idx="5">
                  <c:v>Menos de $7,000</c:v>
                </c:pt>
                <c:pt idx="6">
                  <c:v>$7,000 o más</c:v>
                </c:pt>
              </c:strCache>
            </c:strRef>
          </c:cat>
          <c:val>
            <c:numRef>
              <c:f>'Perfil SE Admit'!$AV$48:$AV$54</c:f>
              <c:numCache>
                <c:formatCode>0%</c:formatCode>
                <c:ptCount val="7"/>
                <c:pt idx="0">
                  <c:v>1.0917030567685589E-2</c:v>
                </c:pt>
                <c:pt idx="1">
                  <c:v>5.0218340611353711E-2</c:v>
                </c:pt>
                <c:pt idx="2">
                  <c:v>0.11572052401746726</c:v>
                </c:pt>
                <c:pt idx="3">
                  <c:v>0.25982532751091703</c:v>
                </c:pt>
                <c:pt idx="4">
                  <c:v>0.42358078602620086</c:v>
                </c:pt>
                <c:pt idx="5">
                  <c:v>0.57860262008733621</c:v>
                </c:pt>
                <c:pt idx="6">
                  <c:v>0.42139737991266374</c:v>
                </c:pt>
              </c:numCache>
            </c:numRef>
          </c:val>
          <c:shape val="cylinder"/>
          <c:extLst>
            <c:ext xmlns:c16="http://schemas.microsoft.com/office/drawing/2014/chart" uri="{C3380CC4-5D6E-409C-BE32-E72D297353CC}">
              <c16:uniqueId val="{00000000-6A7B-41F5-99E1-55858CB0FC89}"/>
            </c:ext>
          </c:extLst>
        </c:ser>
        <c:dLbls>
          <c:showLegendKey val="0"/>
          <c:showVal val="0"/>
          <c:showCatName val="0"/>
          <c:showSerName val="0"/>
          <c:showPercent val="0"/>
          <c:showBubbleSize val="0"/>
        </c:dLbls>
        <c:gapWidth val="219"/>
        <c:shape val="box"/>
        <c:axId val="190540800"/>
        <c:axId val="190525568"/>
        <c:axId val="0"/>
      </c:bar3DChart>
      <c:catAx>
        <c:axId val="190540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25568"/>
        <c:crosses val="autoZero"/>
        <c:auto val="1"/>
        <c:lblAlgn val="ctr"/>
        <c:lblOffset val="100"/>
        <c:noMultiLvlLbl val="0"/>
      </c:catAx>
      <c:valAx>
        <c:axId val="190525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905408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35061441363905E-2"/>
          <c:y val="9.2824074074074059E-2"/>
          <c:w val="0.88389310546275013"/>
          <c:h val="0.67770086030912791"/>
        </c:manualLayout>
      </c:layout>
      <c:bar3DChart>
        <c:barDir val="col"/>
        <c:grouping val="clustered"/>
        <c:varyColors val="0"/>
        <c:ser>
          <c:idx val="0"/>
          <c:order val="0"/>
          <c:tx>
            <c:strRef>
              <c:f>'Perfil SE Admit'!$B$55:$B$67</c:f>
              <c:strCache>
                <c:ptCount val="13"/>
                <c:pt idx="0">
                  <c:v>Nivel máximo de estudios del Padre</c:v>
                </c:pt>
              </c:strCache>
            </c:strRef>
          </c:tx>
          <c:spPr>
            <a:solidFill>
              <a:srgbClr val="AD25A8"/>
            </a:solidFill>
            <a:ln>
              <a:noFill/>
            </a:ln>
            <a:effectLst/>
            <a:sp3d/>
          </c:spPr>
          <c:invertIfNegative val="0"/>
          <c:cat>
            <c:strRef>
              <c:f>'Perfil SE Admit'!$C$62:$C$67</c:f>
              <c:strCache>
                <c:ptCount val="6"/>
                <c:pt idx="0">
                  <c:v>Al menos Posgrado</c:v>
                </c:pt>
                <c:pt idx="1">
                  <c:v>Al menos Superior completa</c:v>
                </c:pt>
                <c:pt idx="2">
                  <c:v>Al menos Media Superior o Técnica completa</c:v>
                </c:pt>
                <c:pt idx="3">
                  <c:v>Al menos Secundaria completa</c:v>
                </c:pt>
                <c:pt idx="4">
                  <c:v>Al menos Primaria completa</c:v>
                </c:pt>
                <c:pt idx="5">
                  <c:v>Ninguno</c:v>
                </c:pt>
              </c:strCache>
            </c:strRef>
          </c:cat>
          <c:val>
            <c:numRef>
              <c:f>'Perfil SE Admit'!$AV$62:$AV$67</c:f>
              <c:numCache>
                <c:formatCode>0%</c:formatCode>
                <c:ptCount val="6"/>
                <c:pt idx="0">
                  <c:v>5.1111111111111114E-2</c:v>
                </c:pt>
                <c:pt idx="1">
                  <c:v>0.22666666666666666</c:v>
                </c:pt>
                <c:pt idx="2">
                  <c:v>0.49555555555555558</c:v>
                </c:pt>
                <c:pt idx="3">
                  <c:v>0.83111111111111113</c:v>
                </c:pt>
                <c:pt idx="4">
                  <c:v>0.93111111111111111</c:v>
                </c:pt>
                <c:pt idx="5">
                  <c:v>6.8888888888888888E-2</c:v>
                </c:pt>
              </c:numCache>
            </c:numRef>
          </c:val>
          <c:shape val="cylinder"/>
          <c:extLst>
            <c:ext xmlns:c16="http://schemas.microsoft.com/office/drawing/2014/chart" uri="{C3380CC4-5D6E-409C-BE32-E72D297353CC}">
              <c16:uniqueId val="{00000000-7392-443E-A48E-50CE1593B183}"/>
            </c:ext>
          </c:extLst>
        </c:ser>
        <c:ser>
          <c:idx val="1"/>
          <c:order val="1"/>
          <c:tx>
            <c:strRef>
              <c:f>'Perfil SE Admit'!$B$68:$B$80</c:f>
              <c:strCache>
                <c:ptCount val="13"/>
                <c:pt idx="0">
                  <c:v>Nivel máximo de estudios de la Madre</c:v>
                </c:pt>
              </c:strCache>
            </c:strRef>
          </c:tx>
          <c:spPr>
            <a:solidFill>
              <a:schemeClr val="accent2"/>
            </a:solidFill>
            <a:ln>
              <a:noFill/>
            </a:ln>
            <a:effectLst/>
            <a:sp3d/>
          </c:spPr>
          <c:invertIfNegative val="0"/>
          <c:val>
            <c:numRef>
              <c:f>'Perfil SE Admit'!$AV$75:$AV$80</c:f>
              <c:numCache>
                <c:formatCode>0%</c:formatCode>
                <c:ptCount val="6"/>
                <c:pt idx="0">
                  <c:v>4.5851528384279479E-2</c:v>
                </c:pt>
                <c:pt idx="1">
                  <c:v>0.21397379912663755</c:v>
                </c:pt>
                <c:pt idx="2">
                  <c:v>0.5393013100436681</c:v>
                </c:pt>
                <c:pt idx="3">
                  <c:v>0.85807860262008728</c:v>
                </c:pt>
                <c:pt idx="4">
                  <c:v>0.95414847161572047</c:v>
                </c:pt>
                <c:pt idx="5">
                  <c:v>4.5851528384279479E-2</c:v>
                </c:pt>
              </c:numCache>
            </c:numRef>
          </c:val>
          <c:shape val="cylinder"/>
          <c:extLst>
            <c:ext xmlns:c16="http://schemas.microsoft.com/office/drawing/2014/chart" uri="{C3380CC4-5D6E-409C-BE32-E72D297353CC}">
              <c16:uniqueId val="{00000001-7392-443E-A48E-50CE1593B183}"/>
            </c:ext>
          </c:extLst>
        </c:ser>
        <c:dLbls>
          <c:showLegendKey val="0"/>
          <c:showVal val="0"/>
          <c:showCatName val="0"/>
          <c:showSerName val="0"/>
          <c:showPercent val="0"/>
          <c:showBubbleSize val="0"/>
        </c:dLbls>
        <c:gapWidth val="219"/>
        <c:shape val="box"/>
        <c:axId val="209690688"/>
        <c:axId val="209690144"/>
        <c:axId val="0"/>
      </c:bar3DChart>
      <c:catAx>
        <c:axId val="2096906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0144"/>
        <c:crosses val="autoZero"/>
        <c:auto val="1"/>
        <c:lblAlgn val="ctr"/>
        <c:lblOffset val="100"/>
        <c:noMultiLvlLbl val="0"/>
      </c:catAx>
      <c:valAx>
        <c:axId val="209690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0688"/>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Ingreso'!$C$24</c:f>
              <c:strCache>
                <c:ptCount val="1"/>
                <c:pt idx="0">
                  <c:v>2011</c:v>
                </c:pt>
              </c:strCache>
            </c:strRef>
          </c:tx>
          <c:spPr>
            <a:solidFill>
              <a:srgbClr val="FFCCFF"/>
            </a:solidFill>
            <a:ln>
              <a:noFill/>
            </a:ln>
            <a:effectLst/>
            <a:sp3d/>
          </c:spPr>
          <c:invertIfNegative val="0"/>
          <c:cat>
            <c:strRef>
              <c:f>'Primer Ingreso'!$B$25:$B$32</c:f>
              <c:strCache>
                <c:ptCount val="8"/>
                <c:pt idx="0">
                  <c:v>IRH</c:v>
                </c:pt>
                <c:pt idx="1">
                  <c:v>ICT</c:v>
                </c:pt>
                <c:pt idx="2">
                  <c:v>ISMI</c:v>
                </c:pt>
                <c:pt idx="3">
                  <c:v>BA</c:v>
                </c:pt>
                <c:pt idx="4">
                  <c:v>PB</c:v>
                </c:pt>
                <c:pt idx="5">
                  <c:v>CTA</c:v>
                </c:pt>
                <c:pt idx="6">
                  <c:v>ACD</c:v>
                </c:pt>
                <c:pt idx="7">
                  <c:v>PP</c:v>
                </c:pt>
              </c:strCache>
            </c:strRef>
          </c:cat>
          <c:val>
            <c:numRef>
              <c:f>'Primer Ingreso'!$C$25:$C$32</c:f>
              <c:numCache>
                <c:formatCode>#,##0</c:formatCode>
                <c:ptCount val="8"/>
                <c:pt idx="0">
                  <c:v>59</c:v>
                </c:pt>
                <c:pt idx="3">
                  <c:v>56</c:v>
                </c:pt>
                <c:pt idx="7">
                  <c:v>58</c:v>
                </c:pt>
              </c:numCache>
            </c:numRef>
          </c:val>
          <c:shape val="cylinder"/>
          <c:extLst>
            <c:ext xmlns:c16="http://schemas.microsoft.com/office/drawing/2014/chart" uri="{C3380CC4-5D6E-409C-BE32-E72D297353CC}">
              <c16:uniqueId val="{00000000-3F62-4B40-AB94-1424179C5B67}"/>
            </c:ext>
          </c:extLst>
        </c:ser>
        <c:ser>
          <c:idx val="1"/>
          <c:order val="1"/>
          <c:tx>
            <c:strRef>
              <c:f>'Primer Ingreso'!$D$24</c:f>
              <c:strCache>
                <c:ptCount val="1"/>
                <c:pt idx="0">
                  <c:v>2012</c:v>
                </c:pt>
              </c:strCache>
            </c:strRef>
          </c:tx>
          <c:spPr>
            <a:solidFill>
              <a:srgbClr val="FF99FF"/>
            </a:solidFill>
            <a:ln>
              <a:noFill/>
            </a:ln>
            <a:effectLst/>
            <a:sp3d/>
          </c:spPr>
          <c:invertIfNegative val="0"/>
          <c:cat>
            <c:strRef>
              <c:f>'Primer Ingreso'!$B$25:$B$32</c:f>
              <c:strCache>
                <c:ptCount val="8"/>
                <c:pt idx="0">
                  <c:v>IRH</c:v>
                </c:pt>
                <c:pt idx="1">
                  <c:v>ICT</c:v>
                </c:pt>
                <c:pt idx="2">
                  <c:v>ISMI</c:v>
                </c:pt>
                <c:pt idx="3">
                  <c:v>BA</c:v>
                </c:pt>
                <c:pt idx="4">
                  <c:v>PB</c:v>
                </c:pt>
                <c:pt idx="5">
                  <c:v>CTA</c:v>
                </c:pt>
                <c:pt idx="6">
                  <c:v>ACD</c:v>
                </c:pt>
                <c:pt idx="7">
                  <c:v>PP</c:v>
                </c:pt>
              </c:strCache>
            </c:strRef>
          </c:cat>
          <c:val>
            <c:numRef>
              <c:f>'Primer Ingreso'!$D$25:$D$32</c:f>
              <c:numCache>
                <c:formatCode>#,##0</c:formatCode>
                <c:ptCount val="8"/>
                <c:pt idx="0">
                  <c:v>30</c:v>
                </c:pt>
                <c:pt idx="3">
                  <c:v>26</c:v>
                </c:pt>
                <c:pt idx="7">
                  <c:v>33</c:v>
                </c:pt>
              </c:numCache>
            </c:numRef>
          </c:val>
          <c:shape val="cylinder"/>
          <c:extLst>
            <c:ext xmlns:c16="http://schemas.microsoft.com/office/drawing/2014/chart" uri="{C3380CC4-5D6E-409C-BE32-E72D297353CC}">
              <c16:uniqueId val="{00000001-3F62-4B40-AB94-1424179C5B67}"/>
            </c:ext>
          </c:extLst>
        </c:ser>
        <c:ser>
          <c:idx val="2"/>
          <c:order val="2"/>
          <c:tx>
            <c:strRef>
              <c:f>'Primer Ingreso'!$E$24</c:f>
              <c:strCache>
                <c:ptCount val="1"/>
                <c:pt idx="0">
                  <c:v>2013</c:v>
                </c:pt>
              </c:strCache>
            </c:strRef>
          </c:tx>
          <c:spPr>
            <a:solidFill>
              <a:srgbClr val="FF66FF"/>
            </a:solidFill>
            <a:ln>
              <a:noFill/>
            </a:ln>
            <a:effectLst/>
            <a:sp3d/>
          </c:spPr>
          <c:invertIfNegative val="0"/>
          <c:cat>
            <c:strRef>
              <c:f>'Primer Ingreso'!$B$25:$B$32</c:f>
              <c:strCache>
                <c:ptCount val="8"/>
                <c:pt idx="0">
                  <c:v>IRH</c:v>
                </c:pt>
                <c:pt idx="1">
                  <c:v>ICT</c:v>
                </c:pt>
                <c:pt idx="2">
                  <c:v>ISMI</c:v>
                </c:pt>
                <c:pt idx="3">
                  <c:v>BA</c:v>
                </c:pt>
                <c:pt idx="4">
                  <c:v>PB</c:v>
                </c:pt>
                <c:pt idx="5">
                  <c:v>CTA</c:v>
                </c:pt>
                <c:pt idx="6">
                  <c:v>ACD</c:v>
                </c:pt>
                <c:pt idx="7">
                  <c:v>PP</c:v>
                </c:pt>
              </c:strCache>
            </c:strRef>
          </c:cat>
          <c:val>
            <c:numRef>
              <c:f>'Primer Ingreso'!$E$25:$E$32</c:f>
              <c:numCache>
                <c:formatCode>#,##0</c:formatCode>
                <c:ptCount val="8"/>
                <c:pt idx="0">
                  <c:v>52</c:v>
                </c:pt>
                <c:pt idx="3">
                  <c:v>55</c:v>
                </c:pt>
                <c:pt idx="6">
                  <c:v>18</c:v>
                </c:pt>
                <c:pt idx="7">
                  <c:v>51</c:v>
                </c:pt>
              </c:numCache>
            </c:numRef>
          </c:val>
          <c:shape val="cylinder"/>
          <c:extLst>
            <c:ext xmlns:c16="http://schemas.microsoft.com/office/drawing/2014/chart" uri="{C3380CC4-5D6E-409C-BE32-E72D297353CC}">
              <c16:uniqueId val="{00000002-3F62-4B40-AB94-1424179C5B67}"/>
            </c:ext>
          </c:extLst>
        </c:ser>
        <c:ser>
          <c:idx val="3"/>
          <c:order val="3"/>
          <c:tx>
            <c:strRef>
              <c:f>'Primer Ingreso'!$F$24</c:f>
              <c:strCache>
                <c:ptCount val="1"/>
                <c:pt idx="0">
                  <c:v>2014</c:v>
                </c:pt>
              </c:strCache>
            </c:strRef>
          </c:tx>
          <c:spPr>
            <a:solidFill>
              <a:srgbClr val="FF00FF"/>
            </a:solidFill>
            <a:ln>
              <a:noFill/>
            </a:ln>
            <a:effectLst/>
            <a:sp3d/>
          </c:spPr>
          <c:invertIfNegative val="0"/>
          <c:cat>
            <c:strRef>
              <c:f>'Primer Ingreso'!$B$25:$B$32</c:f>
              <c:strCache>
                <c:ptCount val="8"/>
                <c:pt idx="0">
                  <c:v>IRH</c:v>
                </c:pt>
                <c:pt idx="1">
                  <c:v>ICT</c:v>
                </c:pt>
                <c:pt idx="2">
                  <c:v>ISMI</c:v>
                </c:pt>
                <c:pt idx="3">
                  <c:v>BA</c:v>
                </c:pt>
                <c:pt idx="4">
                  <c:v>PB</c:v>
                </c:pt>
                <c:pt idx="5">
                  <c:v>CTA</c:v>
                </c:pt>
                <c:pt idx="6">
                  <c:v>ACD</c:v>
                </c:pt>
                <c:pt idx="7">
                  <c:v>PP</c:v>
                </c:pt>
              </c:strCache>
            </c:strRef>
          </c:cat>
          <c:val>
            <c:numRef>
              <c:f>'Primer Ingreso'!$F$25:$F$32</c:f>
              <c:numCache>
                <c:formatCode>#,##0</c:formatCode>
                <c:ptCount val="8"/>
                <c:pt idx="0">
                  <c:v>49</c:v>
                </c:pt>
                <c:pt idx="3">
                  <c:v>47</c:v>
                </c:pt>
                <c:pt idx="6">
                  <c:v>18</c:v>
                </c:pt>
                <c:pt idx="7">
                  <c:v>30</c:v>
                </c:pt>
              </c:numCache>
            </c:numRef>
          </c:val>
          <c:shape val="cylinder"/>
          <c:extLst>
            <c:ext xmlns:c16="http://schemas.microsoft.com/office/drawing/2014/chart" uri="{C3380CC4-5D6E-409C-BE32-E72D297353CC}">
              <c16:uniqueId val="{00000003-3F62-4B40-AB94-1424179C5B67}"/>
            </c:ext>
          </c:extLst>
        </c:ser>
        <c:ser>
          <c:idx val="4"/>
          <c:order val="4"/>
          <c:tx>
            <c:strRef>
              <c:f>'Primer Ingreso'!$G$24</c:f>
              <c:strCache>
                <c:ptCount val="1"/>
                <c:pt idx="0">
                  <c:v>2015</c:v>
                </c:pt>
              </c:strCache>
            </c:strRef>
          </c:tx>
          <c:spPr>
            <a:solidFill>
              <a:srgbClr val="CC00FF"/>
            </a:solidFill>
            <a:ln>
              <a:noFill/>
            </a:ln>
            <a:effectLst/>
            <a:sp3d/>
          </c:spPr>
          <c:invertIfNegative val="0"/>
          <c:cat>
            <c:strRef>
              <c:f>'Primer Ingreso'!$B$25:$B$32</c:f>
              <c:strCache>
                <c:ptCount val="8"/>
                <c:pt idx="0">
                  <c:v>IRH</c:v>
                </c:pt>
                <c:pt idx="1">
                  <c:v>ICT</c:v>
                </c:pt>
                <c:pt idx="2">
                  <c:v>ISMI</c:v>
                </c:pt>
                <c:pt idx="3">
                  <c:v>BA</c:v>
                </c:pt>
                <c:pt idx="4">
                  <c:v>PB</c:v>
                </c:pt>
                <c:pt idx="5">
                  <c:v>CTA</c:v>
                </c:pt>
                <c:pt idx="6">
                  <c:v>ACD</c:v>
                </c:pt>
                <c:pt idx="7">
                  <c:v>PP</c:v>
                </c:pt>
              </c:strCache>
            </c:strRef>
          </c:cat>
          <c:val>
            <c:numRef>
              <c:f>'Primer Ingreso'!$G$25:$G$32</c:f>
              <c:numCache>
                <c:formatCode>#,##0</c:formatCode>
                <c:ptCount val="8"/>
                <c:pt idx="0">
                  <c:v>68</c:v>
                </c:pt>
                <c:pt idx="3">
                  <c:v>78</c:v>
                </c:pt>
                <c:pt idx="6">
                  <c:v>18</c:v>
                </c:pt>
                <c:pt idx="7">
                  <c:v>37</c:v>
                </c:pt>
              </c:numCache>
            </c:numRef>
          </c:val>
          <c:shape val="cylinder"/>
          <c:extLst>
            <c:ext xmlns:c16="http://schemas.microsoft.com/office/drawing/2014/chart" uri="{C3380CC4-5D6E-409C-BE32-E72D297353CC}">
              <c16:uniqueId val="{00000004-3F62-4B40-AB94-1424179C5B67}"/>
            </c:ext>
          </c:extLst>
        </c:ser>
        <c:ser>
          <c:idx val="5"/>
          <c:order val="5"/>
          <c:tx>
            <c:strRef>
              <c:f>'Primer Ingreso'!$H$24</c:f>
              <c:strCache>
                <c:ptCount val="1"/>
                <c:pt idx="0">
                  <c:v>2016</c:v>
                </c:pt>
              </c:strCache>
            </c:strRef>
          </c:tx>
          <c:spPr>
            <a:solidFill>
              <a:srgbClr val="9900CC"/>
            </a:solidFill>
            <a:ln>
              <a:noFill/>
            </a:ln>
            <a:effectLst/>
            <a:sp3d/>
          </c:spPr>
          <c:invertIfNegative val="0"/>
          <c:cat>
            <c:strRef>
              <c:f>'Primer Ingreso'!$B$25:$B$32</c:f>
              <c:strCache>
                <c:ptCount val="8"/>
                <c:pt idx="0">
                  <c:v>IRH</c:v>
                </c:pt>
                <c:pt idx="1">
                  <c:v>ICT</c:v>
                </c:pt>
                <c:pt idx="2">
                  <c:v>ISMI</c:v>
                </c:pt>
                <c:pt idx="3">
                  <c:v>BA</c:v>
                </c:pt>
                <c:pt idx="4">
                  <c:v>PB</c:v>
                </c:pt>
                <c:pt idx="5">
                  <c:v>CTA</c:v>
                </c:pt>
                <c:pt idx="6">
                  <c:v>ACD</c:v>
                </c:pt>
                <c:pt idx="7">
                  <c:v>PP</c:v>
                </c:pt>
              </c:strCache>
            </c:strRef>
          </c:cat>
          <c:val>
            <c:numRef>
              <c:f>'Primer Ingreso'!$H$25:$H$32</c:f>
              <c:numCache>
                <c:formatCode>#,##0</c:formatCode>
                <c:ptCount val="8"/>
                <c:pt idx="0">
                  <c:v>52</c:v>
                </c:pt>
                <c:pt idx="3">
                  <c:v>81</c:v>
                </c:pt>
                <c:pt idx="6">
                  <c:v>27</c:v>
                </c:pt>
                <c:pt idx="7">
                  <c:v>63</c:v>
                </c:pt>
              </c:numCache>
            </c:numRef>
          </c:val>
          <c:shape val="cylinder"/>
          <c:extLst>
            <c:ext xmlns:c16="http://schemas.microsoft.com/office/drawing/2014/chart" uri="{C3380CC4-5D6E-409C-BE32-E72D297353CC}">
              <c16:uniqueId val="{00000005-3F62-4B40-AB94-1424179C5B67}"/>
            </c:ext>
          </c:extLst>
        </c:ser>
        <c:ser>
          <c:idx val="6"/>
          <c:order val="6"/>
          <c:tx>
            <c:strRef>
              <c:f>'Primer Ingreso'!$I$24</c:f>
              <c:strCache>
                <c:ptCount val="1"/>
                <c:pt idx="0">
                  <c:v>2017</c:v>
                </c:pt>
              </c:strCache>
            </c:strRef>
          </c:tx>
          <c:spPr>
            <a:solidFill>
              <a:srgbClr val="660066"/>
            </a:solidFill>
            <a:ln>
              <a:noFill/>
            </a:ln>
            <a:effectLst/>
            <a:sp3d/>
          </c:spPr>
          <c:invertIfNegative val="0"/>
          <c:cat>
            <c:strRef>
              <c:f>'Primer Ingreso'!$B$25:$B$32</c:f>
              <c:strCache>
                <c:ptCount val="8"/>
                <c:pt idx="0">
                  <c:v>IRH</c:v>
                </c:pt>
                <c:pt idx="1">
                  <c:v>ICT</c:v>
                </c:pt>
                <c:pt idx="2">
                  <c:v>ISMI</c:v>
                </c:pt>
                <c:pt idx="3">
                  <c:v>BA</c:v>
                </c:pt>
                <c:pt idx="4">
                  <c:v>PB</c:v>
                </c:pt>
                <c:pt idx="5">
                  <c:v>CTA</c:v>
                </c:pt>
                <c:pt idx="6">
                  <c:v>ACD</c:v>
                </c:pt>
                <c:pt idx="7">
                  <c:v>PP</c:v>
                </c:pt>
              </c:strCache>
            </c:strRef>
          </c:cat>
          <c:val>
            <c:numRef>
              <c:f>'Primer Ingreso'!$I$25:$I$32</c:f>
              <c:numCache>
                <c:formatCode>#,##0</c:formatCode>
                <c:ptCount val="8"/>
                <c:pt idx="0">
                  <c:v>52</c:v>
                </c:pt>
                <c:pt idx="1">
                  <c:v>59</c:v>
                </c:pt>
                <c:pt idx="3">
                  <c:v>64</c:v>
                </c:pt>
                <c:pt idx="4">
                  <c:v>31</c:v>
                </c:pt>
                <c:pt idx="6">
                  <c:v>31</c:v>
                </c:pt>
                <c:pt idx="7">
                  <c:v>65</c:v>
                </c:pt>
              </c:numCache>
            </c:numRef>
          </c:val>
          <c:shape val="cylinder"/>
          <c:extLst>
            <c:ext xmlns:c16="http://schemas.microsoft.com/office/drawing/2014/chart" uri="{C3380CC4-5D6E-409C-BE32-E72D297353CC}">
              <c16:uniqueId val="{00000000-A253-4524-B849-C1A6094B9CCC}"/>
            </c:ext>
          </c:extLst>
        </c:ser>
        <c:ser>
          <c:idx val="7"/>
          <c:order val="7"/>
          <c:tx>
            <c:strRef>
              <c:f>'Primer Ingreso'!$J$24</c:f>
              <c:strCache>
                <c:ptCount val="1"/>
                <c:pt idx="0">
                  <c:v>2018</c:v>
                </c:pt>
              </c:strCache>
            </c:strRef>
          </c:tx>
          <c:spPr>
            <a:solidFill>
              <a:sysClr val="window" lastClr="FFFFFF">
                <a:lumMod val="50000"/>
              </a:sysClr>
            </a:solidFill>
            <a:ln>
              <a:noFill/>
            </a:ln>
            <a:effectLst/>
            <a:sp3d/>
          </c:spPr>
          <c:invertIfNegative val="0"/>
          <c:cat>
            <c:strRef>
              <c:f>'Primer Ingreso'!$B$25:$B$32</c:f>
              <c:strCache>
                <c:ptCount val="8"/>
                <c:pt idx="0">
                  <c:v>IRH</c:v>
                </c:pt>
                <c:pt idx="1">
                  <c:v>ICT</c:v>
                </c:pt>
                <c:pt idx="2">
                  <c:v>ISMI</c:v>
                </c:pt>
                <c:pt idx="3">
                  <c:v>BA</c:v>
                </c:pt>
                <c:pt idx="4">
                  <c:v>PB</c:v>
                </c:pt>
                <c:pt idx="5">
                  <c:v>CTA</c:v>
                </c:pt>
                <c:pt idx="6">
                  <c:v>ACD</c:v>
                </c:pt>
                <c:pt idx="7">
                  <c:v>PP</c:v>
                </c:pt>
              </c:strCache>
            </c:strRef>
          </c:cat>
          <c:val>
            <c:numRef>
              <c:f>'Primer Ingreso'!$J$25:$J$32</c:f>
              <c:numCache>
                <c:formatCode>#,##0</c:formatCode>
                <c:ptCount val="8"/>
                <c:pt idx="0">
                  <c:v>37</c:v>
                </c:pt>
                <c:pt idx="1">
                  <c:v>42</c:v>
                </c:pt>
                <c:pt idx="2">
                  <c:v>28</c:v>
                </c:pt>
                <c:pt idx="3">
                  <c:v>34</c:v>
                </c:pt>
                <c:pt idx="4">
                  <c:v>40</c:v>
                </c:pt>
                <c:pt idx="5">
                  <c:v>28</c:v>
                </c:pt>
                <c:pt idx="6">
                  <c:v>29</c:v>
                </c:pt>
                <c:pt idx="7">
                  <c:v>48</c:v>
                </c:pt>
              </c:numCache>
            </c:numRef>
          </c:val>
          <c:shape val="cylinder"/>
          <c:extLst>
            <c:ext xmlns:c16="http://schemas.microsoft.com/office/drawing/2014/chart" uri="{C3380CC4-5D6E-409C-BE32-E72D297353CC}">
              <c16:uniqueId val="{00000000-2280-4A42-82E1-DD88CB8AA47D}"/>
            </c:ext>
          </c:extLst>
        </c:ser>
        <c:dLbls>
          <c:showLegendKey val="0"/>
          <c:showVal val="0"/>
          <c:showCatName val="0"/>
          <c:showSerName val="0"/>
          <c:showPercent val="0"/>
          <c:showBubbleSize val="0"/>
        </c:dLbls>
        <c:gapWidth val="219"/>
        <c:shape val="box"/>
        <c:axId val="209691232"/>
        <c:axId val="209688512"/>
        <c:axId val="0"/>
      </c:bar3DChart>
      <c:catAx>
        <c:axId val="20969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8512"/>
        <c:crosses val="autoZero"/>
        <c:auto val="1"/>
        <c:lblAlgn val="ctr"/>
        <c:lblOffset val="100"/>
        <c:noMultiLvlLbl val="0"/>
      </c:catAx>
      <c:valAx>
        <c:axId val="209688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2018 / </a:t>
            </a:r>
            <a:r>
              <a:rPr lang="es-MX" sz="1680" b="0" i="0" u="none" strike="noStrike" baseline="0">
                <a:effectLst/>
              </a:rPr>
              <a:t>Primer Ingreso </a:t>
            </a:r>
            <a:r>
              <a:rPr lang="es-MX"/>
              <a:t>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Ingreso'!$K$24</c:f>
              <c:strCache>
                <c:ptCount val="1"/>
                <c:pt idx="0">
                  <c:v>2018/2017</c:v>
                </c:pt>
              </c:strCache>
            </c:strRef>
          </c:tx>
          <c:spPr>
            <a:solidFill>
              <a:srgbClr val="AD25A8"/>
            </a:solidFill>
            <a:ln>
              <a:noFill/>
            </a:ln>
            <a:effectLst/>
            <a:sp3d/>
          </c:spPr>
          <c:invertIfNegative val="0"/>
          <c:cat>
            <c:strRef>
              <c:f>'Primer Ingreso'!$B$25:$B$33</c:f>
              <c:strCache>
                <c:ptCount val="9"/>
                <c:pt idx="0">
                  <c:v>IRH</c:v>
                </c:pt>
                <c:pt idx="1">
                  <c:v>ICT</c:v>
                </c:pt>
                <c:pt idx="2">
                  <c:v>ISMI</c:v>
                </c:pt>
                <c:pt idx="3">
                  <c:v>BA</c:v>
                </c:pt>
                <c:pt idx="4">
                  <c:v>PB</c:v>
                </c:pt>
                <c:pt idx="5">
                  <c:v>CTA</c:v>
                </c:pt>
                <c:pt idx="6">
                  <c:v>ACD</c:v>
                </c:pt>
                <c:pt idx="7">
                  <c:v>PP</c:v>
                </c:pt>
                <c:pt idx="8">
                  <c:v>ETD</c:v>
                </c:pt>
              </c:strCache>
            </c:strRef>
          </c:cat>
          <c:val>
            <c:numRef>
              <c:f>'Primer Ingreso'!$K$25:$K$33</c:f>
              <c:numCache>
                <c:formatCode>0%</c:formatCode>
                <c:ptCount val="9"/>
                <c:pt idx="0">
                  <c:v>0.71153846153846156</c:v>
                </c:pt>
                <c:pt idx="1">
                  <c:v>0.71186440677966101</c:v>
                </c:pt>
                <c:pt idx="3">
                  <c:v>0.53125</c:v>
                </c:pt>
                <c:pt idx="4">
                  <c:v>1.2903225806451613</c:v>
                </c:pt>
                <c:pt idx="6">
                  <c:v>0.93548387096774188</c:v>
                </c:pt>
                <c:pt idx="7">
                  <c:v>0.7384615384615385</c:v>
                </c:pt>
              </c:numCache>
            </c:numRef>
          </c:val>
          <c:shape val="cylinder"/>
          <c:extLst>
            <c:ext xmlns:c16="http://schemas.microsoft.com/office/drawing/2014/chart" uri="{C3380CC4-5D6E-409C-BE32-E72D297353CC}">
              <c16:uniqueId val="{00000000-33BD-4B0A-8A6A-447FC93AB19D}"/>
            </c:ext>
          </c:extLst>
        </c:ser>
        <c:dLbls>
          <c:showLegendKey val="0"/>
          <c:showVal val="0"/>
          <c:showCatName val="0"/>
          <c:showSerName val="0"/>
          <c:showPercent val="0"/>
          <c:showBubbleSize val="0"/>
        </c:dLbls>
        <c:gapWidth val="219"/>
        <c:shape val="box"/>
        <c:axId val="209687424"/>
        <c:axId val="209697216"/>
        <c:axId val="0"/>
      </c:bar3DChart>
      <c:catAx>
        <c:axId val="209687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7216"/>
        <c:crosses val="autoZero"/>
        <c:auto val="1"/>
        <c:lblAlgn val="ctr"/>
        <c:lblOffset val="100"/>
        <c:noMultiLvlLbl val="0"/>
      </c:catAx>
      <c:valAx>
        <c:axId val="209697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7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2018 / </a:t>
            </a:r>
            <a:r>
              <a:rPr lang="es-MX" sz="1680" b="0" i="0" u="none" strike="noStrike" baseline="0">
                <a:effectLst/>
              </a:rPr>
              <a:t>Primer Ingreso </a:t>
            </a:r>
            <a:r>
              <a:rPr lang="es-MX"/>
              <a:t>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Ingreso'!$K$24</c:f>
              <c:strCache>
                <c:ptCount val="1"/>
                <c:pt idx="0">
                  <c:v>2018/2017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C20D-4B21-80AA-E570F780E566}"/>
              </c:ext>
            </c:extLst>
          </c:dPt>
          <c:cat>
            <c:strRef>
              <c:f>'Primer Ingreso'!$B$35:$B$38</c:f>
              <c:strCache>
                <c:ptCount val="4"/>
                <c:pt idx="0">
                  <c:v>CBI</c:v>
                </c:pt>
                <c:pt idx="1">
                  <c:v>CBS</c:v>
                </c:pt>
                <c:pt idx="2">
                  <c:v>CSH</c:v>
                </c:pt>
                <c:pt idx="3">
                  <c:v>UAML</c:v>
                </c:pt>
              </c:strCache>
            </c:strRef>
          </c:cat>
          <c:val>
            <c:numRef>
              <c:f>'Primer Ingreso'!$K$35:$K$38</c:f>
              <c:numCache>
                <c:formatCode>0%</c:formatCode>
                <c:ptCount val="4"/>
                <c:pt idx="0">
                  <c:v>0.963963963963964</c:v>
                </c:pt>
                <c:pt idx="1">
                  <c:v>1.0736842105263158</c:v>
                </c:pt>
                <c:pt idx="2">
                  <c:v>1.3958333333333333</c:v>
                </c:pt>
                <c:pt idx="3">
                  <c:v>1.1357615894039734</c:v>
                </c:pt>
              </c:numCache>
            </c:numRef>
          </c:val>
          <c:shape val="cylinder"/>
          <c:extLst>
            <c:ext xmlns:c16="http://schemas.microsoft.com/office/drawing/2014/chart" uri="{C3380CC4-5D6E-409C-BE32-E72D297353CC}">
              <c16:uniqueId val="{00000002-C20D-4B21-80AA-E570F780E566}"/>
            </c:ext>
          </c:extLst>
        </c:ser>
        <c:dLbls>
          <c:showLegendKey val="0"/>
          <c:showVal val="0"/>
          <c:showCatName val="0"/>
          <c:showSerName val="0"/>
          <c:showPercent val="0"/>
          <c:showBubbleSize val="0"/>
        </c:dLbls>
        <c:gapWidth val="219"/>
        <c:shape val="box"/>
        <c:axId val="209684160"/>
        <c:axId val="209691776"/>
        <c:axId val="0"/>
      </c:bar3DChart>
      <c:catAx>
        <c:axId val="20968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1776"/>
        <c:crosses val="autoZero"/>
        <c:auto val="1"/>
        <c:lblAlgn val="ctr"/>
        <c:lblOffset val="100"/>
        <c:noMultiLvlLbl val="0"/>
      </c:catAx>
      <c:valAx>
        <c:axId val="20969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4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Ingreso'!$C$24</c:f>
              <c:strCache>
                <c:ptCount val="1"/>
                <c:pt idx="0">
                  <c:v>2011</c:v>
                </c:pt>
              </c:strCache>
            </c:strRef>
          </c:tx>
          <c:spPr>
            <a:solidFill>
              <a:srgbClr val="FFCCFF"/>
            </a:solidFill>
            <a:ln>
              <a:noFill/>
            </a:ln>
            <a:effectLst/>
            <a:sp3d/>
          </c:spPr>
          <c:invertIfNegative val="0"/>
          <c:cat>
            <c:strRef>
              <c:f>'Primer Ingreso'!$B$35:$B$37</c:f>
              <c:strCache>
                <c:ptCount val="3"/>
                <c:pt idx="0">
                  <c:v>CBI</c:v>
                </c:pt>
                <c:pt idx="1">
                  <c:v>CBS</c:v>
                </c:pt>
                <c:pt idx="2">
                  <c:v>CSH</c:v>
                </c:pt>
              </c:strCache>
            </c:strRef>
          </c:cat>
          <c:val>
            <c:numRef>
              <c:f>'Primer Ingreso'!$C$35:$C$37</c:f>
              <c:numCache>
                <c:formatCode>#,##0</c:formatCode>
                <c:ptCount val="3"/>
                <c:pt idx="0">
                  <c:v>59</c:v>
                </c:pt>
                <c:pt idx="1">
                  <c:v>56</c:v>
                </c:pt>
                <c:pt idx="2">
                  <c:v>58</c:v>
                </c:pt>
              </c:numCache>
            </c:numRef>
          </c:val>
          <c:shape val="cylinder"/>
          <c:extLst>
            <c:ext xmlns:c16="http://schemas.microsoft.com/office/drawing/2014/chart" uri="{C3380CC4-5D6E-409C-BE32-E72D297353CC}">
              <c16:uniqueId val="{00000000-3F62-4B40-AB94-1424179C5B67}"/>
            </c:ext>
          </c:extLst>
        </c:ser>
        <c:ser>
          <c:idx val="1"/>
          <c:order val="1"/>
          <c:tx>
            <c:strRef>
              <c:f>'Primer Ingreso'!$D$24</c:f>
              <c:strCache>
                <c:ptCount val="1"/>
                <c:pt idx="0">
                  <c:v>2012</c:v>
                </c:pt>
              </c:strCache>
            </c:strRef>
          </c:tx>
          <c:spPr>
            <a:solidFill>
              <a:srgbClr val="FF99FF"/>
            </a:solidFill>
            <a:ln>
              <a:noFill/>
            </a:ln>
            <a:effectLst/>
            <a:sp3d/>
          </c:spPr>
          <c:invertIfNegative val="0"/>
          <c:cat>
            <c:strRef>
              <c:f>'Primer Ingreso'!$B$35:$B$37</c:f>
              <c:strCache>
                <c:ptCount val="3"/>
                <c:pt idx="0">
                  <c:v>CBI</c:v>
                </c:pt>
                <c:pt idx="1">
                  <c:v>CBS</c:v>
                </c:pt>
                <c:pt idx="2">
                  <c:v>CSH</c:v>
                </c:pt>
              </c:strCache>
            </c:strRef>
          </c:cat>
          <c:val>
            <c:numRef>
              <c:f>'Primer Ingreso'!$D$35:$D$37</c:f>
              <c:numCache>
                <c:formatCode>#,##0</c:formatCode>
                <c:ptCount val="3"/>
                <c:pt idx="0">
                  <c:v>30</c:v>
                </c:pt>
                <c:pt idx="1">
                  <c:v>26</c:v>
                </c:pt>
                <c:pt idx="2" formatCode="General">
                  <c:v>33</c:v>
                </c:pt>
              </c:numCache>
            </c:numRef>
          </c:val>
          <c:shape val="cylinder"/>
          <c:extLst>
            <c:ext xmlns:c16="http://schemas.microsoft.com/office/drawing/2014/chart" uri="{C3380CC4-5D6E-409C-BE32-E72D297353CC}">
              <c16:uniqueId val="{00000001-3F62-4B40-AB94-1424179C5B67}"/>
            </c:ext>
          </c:extLst>
        </c:ser>
        <c:ser>
          <c:idx val="2"/>
          <c:order val="2"/>
          <c:tx>
            <c:strRef>
              <c:f>'Primer Ingreso'!$E$24</c:f>
              <c:strCache>
                <c:ptCount val="1"/>
                <c:pt idx="0">
                  <c:v>2013</c:v>
                </c:pt>
              </c:strCache>
            </c:strRef>
          </c:tx>
          <c:spPr>
            <a:solidFill>
              <a:srgbClr val="FF66FF"/>
            </a:solidFill>
            <a:ln>
              <a:noFill/>
            </a:ln>
            <a:effectLst/>
            <a:sp3d/>
          </c:spPr>
          <c:invertIfNegative val="0"/>
          <c:cat>
            <c:strRef>
              <c:f>'Primer Ingreso'!$B$35:$B$37</c:f>
              <c:strCache>
                <c:ptCount val="3"/>
                <c:pt idx="0">
                  <c:v>CBI</c:v>
                </c:pt>
                <c:pt idx="1">
                  <c:v>CBS</c:v>
                </c:pt>
                <c:pt idx="2">
                  <c:v>CSH</c:v>
                </c:pt>
              </c:strCache>
            </c:strRef>
          </c:cat>
          <c:val>
            <c:numRef>
              <c:f>'Primer Ingreso'!$E$35:$E$37</c:f>
              <c:numCache>
                <c:formatCode>#,##0</c:formatCode>
                <c:ptCount val="3"/>
                <c:pt idx="0">
                  <c:v>52</c:v>
                </c:pt>
                <c:pt idx="1">
                  <c:v>55</c:v>
                </c:pt>
                <c:pt idx="2">
                  <c:v>69</c:v>
                </c:pt>
              </c:numCache>
            </c:numRef>
          </c:val>
          <c:shape val="cylinder"/>
          <c:extLst>
            <c:ext xmlns:c16="http://schemas.microsoft.com/office/drawing/2014/chart" uri="{C3380CC4-5D6E-409C-BE32-E72D297353CC}">
              <c16:uniqueId val="{00000002-3F62-4B40-AB94-1424179C5B67}"/>
            </c:ext>
          </c:extLst>
        </c:ser>
        <c:ser>
          <c:idx val="3"/>
          <c:order val="3"/>
          <c:tx>
            <c:strRef>
              <c:f>'Primer Ingreso'!$F$24</c:f>
              <c:strCache>
                <c:ptCount val="1"/>
                <c:pt idx="0">
                  <c:v>2014</c:v>
                </c:pt>
              </c:strCache>
            </c:strRef>
          </c:tx>
          <c:spPr>
            <a:solidFill>
              <a:srgbClr val="FF00FF"/>
            </a:solidFill>
            <a:ln>
              <a:noFill/>
            </a:ln>
            <a:effectLst/>
            <a:sp3d/>
          </c:spPr>
          <c:invertIfNegative val="0"/>
          <c:cat>
            <c:strRef>
              <c:f>'Primer Ingreso'!$B$35:$B$37</c:f>
              <c:strCache>
                <c:ptCount val="3"/>
                <c:pt idx="0">
                  <c:v>CBI</c:v>
                </c:pt>
                <c:pt idx="1">
                  <c:v>CBS</c:v>
                </c:pt>
                <c:pt idx="2">
                  <c:v>CSH</c:v>
                </c:pt>
              </c:strCache>
            </c:strRef>
          </c:cat>
          <c:val>
            <c:numRef>
              <c:f>'Primer Ingreso'!$F$35:$F$37</c:f>
              <c:numCache>
                <c:formatCode>#,##0</c:formatCode>
                <c:ptCount val="3"/>
                <c:pt idx="0">
                  <c:v>49</c:v>
                </c:pt>
                <c:pt idx="1">
                  <c:v>47</c:v>
                </c:pt>
                <c:pt idx="2">
                  <c:v>48</c:v>
                </c:pt>
              </c:numCache>
            </c:numRef>
          </c:val>
          <c:shape val="cylinder"/>
          <c:extLst>
            <c:ext xmlns:c16="http://schemas.microsoft.com/office/drawing/2014/chart" uri="{C3380CC4-5D6E-409C-BE32-E72D297353CC}">
              <c16:uniqueId val="{00000003-3F62-4B40-AB94-1424179C5B67}"/>
            </c:ext>
          </c:extLst>
        </c:ser>
        <c:ser>
          <c:idx val="4"/>
          <c:order val="4"/>
          <c:tx>
            <c:strRef>
              <c:f>'Primer Ingreso'!$G$24</c:f>
              <c:strCache>
                <c:ptCount val="1"/>
                <c:pt idx="0">
                  <c:v>2015</c:v>
                </c:pt>
              </c:strCache>
            </c:strRef>
          </c:tx>
          <c:spPr>
            <a:solidFill>
              <a:srgbClr val="CC00FF"/>
            </a:solidFill>
            <a:ln>
              <a:noFill/>
            </a:ln>
            <a:effectLst/>
            <a:sp3d/>
          </c:spPr>
          <c:invertIfNegative val="0"/>
          <c:cat>
            <c:strRef>
              <c:f>'Primer Ingreso'!$B$35:$B$37</c:f>
              <c:strCache>
                <c:ptCount val="3"/>
                <c:pt idx="0">
                  <c:v>CBI</c:v>
                </c:pt>
                <c:pt idx="1">
                  <c:v>CBS</c:v>
                </c:pt>
                <c:pt idx="2">
                  <c:v>CSH</c:v>
                </c:pt>
              </c:strCache>
            </c:strRef>
          </c:cat>
          <c:val>
            <c:numRef>
              <c:f>'Primer Ingreso'!$G$35:$G$37</c:f>
              <c:numCache>
                <c:formatCode>#,##0</c:formatCode>
                <c:ptCount val="3"/>
                <c:pt idx="0">
                  <c:v>68</c:v>
                </c:pt>
                <c:pt idx="1">
                  <c:v>78</c:v>
                </c:pt>
                <c:pt idx="2">
                  <c:v>55</c:v>
                </c:pt>
              </c:numCache>
            </c:numRef>
          </c:val>
          <c:shape val="cylinder"/>
          <c:extLst>
            <c:ext xmlns:c16="http://schemas.microsoft.com/office/drawing/2014/chart" uri="{C3380CC4-5D6E-409C-BE32-E72D297353CC}">
              <c16:uniqueId val="{00000004-3F62-4B40-AB94-1424179C5B67}"/>
            </c:ext>
          </c:extLst>
        </c:ser>
        <c:ser>
          <c:idx val="5"/>
          <c:order val="5"/>
          <c:tx>
            <c:strRef>
              <c:f>'Primer Ingreso'!$H$24</c:f>
              <c:strCache>
                <c:ptCount val="1"/>
                <c:pt idx="0">
                  <c:v>2016</c:v>
                </c:pt>
              </c:strCache>
            </c:strRef>
          </c:tx>
          <c:spPr>
            <a:solidFill>
              <a:srgbClr val="9900CC"/>
            </a:solidFill>
            <a:ln>
              <a:noFill/>
            </a:ln>
            <a:effectLst/>
            <a:sp3d/>
          </c:spPr>
          <c:invertIfNegative val="0"/>
          <c:cat>
            <c:strRef>
              <c:f>'Primer Ingreso'!$B$35:$B$37</c:f>
              <c:strCache>
                <c:ptCount val="3"/>
                <c:pt idx="0">
                  <c:v>CBI</c:v>
                </c:pt>
                <c:pt idx="1">
                  <c:v>CBS</c:v>
                </c:pt>
                <c:pt idx="2">
                  <c:v>CSH</c:v>
                </c:pt>
              </c:strCache>
            </c:strRef>
          </c:cat>
          <c:val>
            <c:numRef>
              <c:f>'Primer Ingreso'!$H$35:$H$37</c:f>
              <c:numCache>
                <c:formatCode>#,##0</c:formatCode>
                <c:ptCount val="3"/>
                <c:pt idx="0">
                  <c:v>52</c:v>
                </c:pt>
                <c:pt idx="1">
                  <c:v>81</c:v>
                </c:pt>
                <c:pt idx="2">
                  <c:v>90</c:v>
                </c:pt>
              </c:numCache>
            </c:numRef>
          </c:val>
          <c:shape val="cylinder"/>
          <c:extLst>
            <c:ext xmlns:c16="http://schemas.microsoft.com/office/drawing/2014/chart" uri="{C3380CC4-5D6E-409C-BE32-E72D297353CC}">
              <c16:uniqueId val="{00000005-3F62-4B40-AB94-1424179C5B67}"/>
            </c:ext>
          </c:extLst>
        </c:ser>
        <c:ser>
          <c:idx val="6"/>
          <c:order val="6"/>
          <c:tx>
            <c:strRef>
              <c:f>'Primer Ingreso'!$I$24</c:f>
              <c:strCache>
                <c:ptCount val="1"/>
                <c:pt idx="0">
                  <c:v>2017</c:v>
                </c:pt>
              </c:strCache>
            </c:strRef>
          </c:tx>
          <c:spPr>
            <a:solidFill>
              <a:srgbClr val="660066"/>
            </a:solidFill>
            <a:ln>
              <a:noFill/>
            </a:ln>
            <a:effectLst/>
            <a:sp3d/>
          </c:spPr>
          <c:invertIfNegative val="0"/>
          <c:cat>
            <c:strRef>
              <c:f>'Primer Ingreso'!$B$35:$B$37</c:f>
              <c:strCache>
                <c:ptCount val="3"/>
                <c:pt idx="0">
                  <c:v>CBI</c:v>
                </c:pt>
                <c:pt idx="1">
                  <c:v>CBS</c:v>
                </c:pt>
                <c:pt idx="2">
                  <c:v>CSH</c:v>
                </c:pt>
              </c:strCache>
            </c:strRef>
          </c:cat>
          <c:val>
            <c:numRef>
              <c:f>'Primer Ingreso'!$I$35:$I$37</c:f>
              <c:numCache>
                <c:formatCode>#,##0</c:formatCode>
                <c:ptCount val="3"/>
                <c:pt idx="0">
                  <c:v>111</c:v>
                </c:pt>
                <c:pt idx="1">
                  <c:v>95</c:v>
                </c:pt>
                <c:pt idx="2">
                  <c:v>96</c:v>
                </c:pt>
              </c:numCache>
            </c:numRef>
          </c:val>
          <c:shape val="cylinder"/>
          <c:extLst>
            <c:ext xmlns:c16="http://schemas.microsoft.com/office/drawing/2014/chart" uri="{C3380CC4-5D6E-409C-BE32-E72D297353CC}">
              <c16:uniqueId val="{00000000-0093-45D9-A1EB-241B981F0B90}"/>
            </c:ext>
          </c:extLst>
        </c:ser>
        <c:ser>
          <c:idx val="7"/>
          <c:order val="7"/>
          <c:tx>
            <c:strRef>
              <c:f>'Primer Ingreso'!$J$24</c:f>
              <c:strCache>
                <c:ptCount val="1"/>
                <c:pt idx="0">
                  <c:v>2018</c:v>
                </c:pt>
              </c:strCache>
            </c:strRef>
          </c:tx>
          <c:spPr>
            <a:solidFill>
              <a:sysClr val="window" lastClr="FFFFFF">
                <a:lumMod val="50000"/>
              </a:sysClr>
            </a:solidFill>
            <a:ln>
              <a:noFill/>
            </a:ln>
            <a:effectLst/>
            <a:sp3d/>
          </c:spPr>
          <c:invertIfNegative val="0"/>
          <c:cat>
            <c:strRef>
              <c:f>'Primer Ingreso'!$B$35:$B$37</c:f>
              <c:strCache>
                <c:ptCount val="3"/>
                <c:pt idx="0">
                  <c:v>CBI</c:v>
                </c:pt>
                <c:pt idx="1">
                  <c:v>CBS</c:v>
                </c:pt>
                <c:pt idx="2">
                  <c:v>CSH</c:v>
                </c:pt>
              </c:strCache>
            </c:strRef>
          </c:cat>
          <c:val>
            <c:numRef>
              <c:f>'Primer Ingreso'!$J$35:$J$37</c:f>
              <c:numCache>
                <c:formatCode>0</c:formatCode>
                <c:ptCount val="3"/>
                <c:pt idx="0">
                  <c:v>107</c:v>
                </c:pt>
                <c:pt idx="1">
                  <c:v>102</c:v>
                </c:pt>
                <c:pt idx="2">
                  <c:v>134</c:v>
                </c:pt>
              </c:numCache>
            </c:numRef>
          </c:val>
          <c:shape val="cylinder"/>
          <c:extLst>
            <c:ext xmlns:c16="http://schemas.microsoft.com/office/drawing/2014/chart" uri="{C3380CC4-5D6E-409C-BE32-E72D297353CC}">
              <c16:uniqueId val="{00000000-89A8-4A6E-BC25-1F876DD30B7F}"/>
            </c:ext>
          </c:extLst>
        </c:ser>
        <c:dLbls>
          <c:showLegendKey val="0"/>
          <c:showVal val="0"/>
          <c:showCatName val="0"/>
          <c:showSerName val="0"/>
          <c:showPercent val="0"/>
          <c:showBubbleSize val="0"/>
        </c:dLbls>
        <c:gapWidth val="219"/>
        <c:shape val="box"/>
        <c:axId val="209684704"/>
        <c:axId val="209697760"/>
        <c:axId val="0"/>
      </c:bar3DChart>
      <c:catAx>
        <c:axId val="20968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7760"/>
        <c:crosses val="autoZero"/>
        <c:auto val="1"/>
        <c:lblAlgn val="ctr"/>
        <c:lblOffset val="100"/>
        <c:noMultiLvlLbl val="0"/>
      </c:catAx>
      <c:valAx>
        <c:axId val="209697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'Primer Ingreso'!$B$38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Ingreso'!$C$38:$J$38</c:f>
              <c:numCache>
                <c:formatCode>#,##0</c:formatCode>
                <c:ptCount val="8"/>
                <c:pt idx="0">
                  <c:v>173</c:v>
                </c:pt>
                <c:pt idx="1">
                  <c:v>89</c:v>
                </c:pt>
                <c:pt idx="2">
                  <c:v>176</c:v>
                </c:pt>
                <c:pt idx="3">
                  <c:v>144</c:v>
                </c:pt>
                <c:pt idx="4">
                  <c:v>201</c:v>
                </c:pt>
                <c:pt idx="5">
                  <c:v>223</c:v>
                </c:pt>
                <c:pt idx="6">
                  <c:v>302</c:v>
                </c:pt>
                <c:pt idx="7" formatCode="0">
                  <c:v>343</c:v>
                </c:pt>
              </c:numCache>
            </c:numRef>
          </c:yVal>
          <c:smooth val="0"/>
          <c:extLst>
            <c:ext xmlns:c16="http://schemas.microsoft.com/office/drawing/2014/chart" uri="{C3380CC4-5D6E-409C-BE32-E72D297353CC}">
              <c16:uniqueId val="{00000000-06AF-441D-807F-8CE6CDEFEFD1}"/>
            </c:ext>
          </c:extLst>
        </c:ser>
        <c:dLbls>
          <c:showLegendKey val="0"/>
          <c:showVal val="0"/>
          <c:showCatName val="0"/>
          <c:showSerName val="0"/>
          <c:showPercent val="0"/>
          <c:showBubbleSize val="0"/>
        </c:dLbls>
        <c:axId val="209696672"/>
        <c:axId val="209685792"/>
      </c:scatterChart>
      <c:valAx>
        <c:axId val="209696672"/>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5792"/>
        <c:crosses val="autoZero"/>
        <c:crossBetween val="midCat"/>
      </c:valAx>
      <c:valAx>
        <c:axId val="209685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66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Privadas)</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ES'!$AZ$12</c:f>
              <c:strCache>
                <c:ptCount val="1"/>
                <c:pt idx="0">
                  <c:v>México</c:v>
                </c:pt>
              </c:strCache>
            </c:strRef>
          </c:tx>
          <c:spPr>
            <a:solidFill>
              <a:schemeClr val="accent1"/>
            </a:solidFill>
            <a:ln>
              <a:noFill/>
            </a:ln>
            <a:effectLst/>
            <a:sp3d/>
          </c:spPr>
          <c:invertIfNegative val="0"/>
          <c:cat>
            <c:strRef>
              <c:f>'Demanda-Ingreso ES'!$BA$5:$BG$5</c:f>
              <c:strCache>
                <c:ptCount val="7"/>
                <c:pt idx="0">
                  <c:v>2011-2012</c:v>
                </c:pt>
                <c:pt idx="1">
                  <c:v>2012-2013</c:v>
                </c:pt>
                <c:pt idx="2">
                  <c:v>2013-2014</c:v>
                </c:pt>
                <c:pt idx="3">
                  <c:v>2014-2015</c:v>
                </c:pt>
                <c:pt idx="4">
                  <c:v>2015-2016</c:v>
                </c:pt>
                <c:pt idx="5">
                  <c:v>2016-2017</c:v>
                </c:pt>
                <c:pt idx="6">
                  <c:v>2017-2018</c:v>
                </c:pt>
              </c:strCache>
            </c:strRef>
          </c:cat>
          <c:val>
            <c:numRef>
              <c:f>'Demanda-Ingreso ES'!$BA$12:$BG$12</c:f>
              <c:numCache>
                <c:formatCode>0%</c:formatCode>
                <c:ptCount val="7"/>
                <c:pt idx="0">
                  <c:v>0.7811465784135796</c:v>
                </c:pt>
                <c:pt idx="1">
                  <c:v>0.80441437411091732</c:v>
                </c:pt>
                <c:pt idx="2">
                  <c:v>0.77272683243410789</c:v>
                </c:pt>
                <c:pt idx="3">
                  <c:v>0.74556303329272888</c:v>
                </c:pt>
                <c:pt idx="4">
                  <c:v>0.77071718195641159</c:v>
                </c:pt>
                <c:pt idx="5">
                  <c:v>0.76432207089691306</c:v>
                </c:pt>
                <c:pt idx="6">
                  <c:v>0.73491137040836862</c:v>
                </c:pt>
              </c:numCache>
            </c:numRef>
          </c:val>
          <c:shape val="cylinder"/>
          <c:extLst>
            <c:ext xmlns:c16="http://schemas.microsoft.com/office/drawing/2014/chart" uri="{C3380CC4-5D6E-409C-BE32-E72D297353CC}">
              <c16:uniqueId val="{00000000-5D5A-4640-9D39-64C973D98E86}"/>
            </c:ext>
          </c:extLst>
        </c:ser>
        <c:ser>
          <c:idx val="1"/>
          <c:order val="1"/>
          <c:tx>
            <c:strRef>
              <c:f>'Demanda-Ingreso ES'!$AZ$13</c:f>
              <c:strCache>
                <c:ptCount val="1"/>
                <c:pt idx="0">
                  <c:v>Estado de México</c:v>
                </c:pt>
              </c:strCache>
            </c:strRef>
          </c:tx>
          <c:spPr>
            <a:solidFill>
              <a:schemeClr val="accent2"/>
            </a:solidFill>
            <a:ln>
              <a:noFill/>
            </a:ln>
            <a:effectLst/>
            <a:sp3d/>
          </c:spPr>
          <c:invertIfNegative val="0"/>
          <c:cat>
            <c:strRef>
              <c:f>'Demanda-Ingreso ES'!$BA$5:$BG$5</c:f>
              <c:strCache>
                <c:ptCount val="7"/>
                <c:pt idx="0">
                  <c:v>2011-2012</c:v>
                </c:pt>
                <c:pt idx="1">
                  <c:v>2012-2013</c:v>
                </c:pt>
                <c:pt idx="2">
                  <c:v>2013-2014</c:v>
                </c:pt>
                <c:pt idx="3">
                  <c:v>2014-2015</c:v>
                </c:pt>
                <c:pt idx="4">
                  <c:v>2015-2016</c:v>
                </c:pt>
                <c:pt idx="5">
                  <c:v>2016-2017</c:v>
                </c:pt>
                <c:pt idx="6">
                  <c:v>2017-2018</c:v>
                </c:pt>
              </c:strCache>
            </c:strRef>
          </c:cat>
          <c:val>
            <c:numRef>
              <c:f>'Demanda-Ingreso ES'!$BA$13:$BG$13</c:f>
              <c:numCache>
                <c:formatCode>0%</c:formatCode>
                <c:ptCount val="7"/>
                <c:pt idx="0">
                  <c:v>0.93277434179969199</c:v>
                </c:pt>
                <c:pt idx="1">
                  <c:v>0.94421858555007532</c:v>
                </c:pt>
                <c:pt idx="2">
                  <c:v>0.93455070745981184</c:v>
                </c:pt>
                <c:pt idx="3">
                  <c:v>0.82096356681992044</c:v>
                </c:pt>
                <c:pt idx="4">
                  <c:v>0.8278298433152731</c:v>
                </c:pt>
                <c:pt idx="5">
                  <c:v>0.83671752973687374</c:v>
                </c:pt>
                <c:pt idx="6">
                  <c:v>0.78229929127454401</c:v>
                </c:pt>
              </c:numCache>
            </c:numRef>
          </c:val>
          <c:shape val="cylinder"/>
          <c:extLst>
            <c:ext xmlns:c16="http://schemas.microsoft.com/office/drawing/2014/chart" uri="{C3380CC4-5D6E-409C-BE32-E72D297353CC}">
              <c16:uniqueId val="{00000001-5D5A-4640-9D39-64C973D98E86}"/>
            </c:ext>
          </c:extLst>
        </c:ser>
        <c:ser>
          <c:idx val="2"/>
          <c:order val="2"/>
          <c:tx>
            <c:strRef>
              <c:f>'Demanda-Ingreso ES'!$AZ$14</c:f>
              <c:strCache>
                <c:ptCount val="1"/>
                <c:pt idx="0">
                  <c:v>Lerma y alrededores*</c:v>
                </c:pt>
              </c:strCache>
            </c:strRef>
          </c:tx>
          <c:spPr>
            <a:solidFill>
              <a:schemeClr val="accent3"/>
            </a:solidFill>
            <a:ln>
              <a:noFill/>
            </a:ln>
            <a:effectLst/>
            <a:sp3d/>
          </c:spPr>
          <c:invertIfNegative val="0"/>
          <c:cat>
            <c:strRef>
              <c:f>'Demanda-Ingreso ES'!$BA$5:$BG$5</c:f>
              <c:strCache>
                <c:ptCount val="7"/>
                <c:pt idx="0">
                  <c:v>2011-2012</c:v>
                </c:pt>
                <c:pt idx="1">
                  <c:v>2012-2013</c:v>
                </c:pt>
                <c:pt idx="2">
                  <c:v>2013-2014</c:v>
                </c:pt>
                <c:pt idx="3">
                  <c:v>2014-2015</c:v>
                </c:pt>
                <c:pt idx="4">
                  <c:v>2015-2016</c:v>
                </c:pt>
                <c:pt idx="5">
                  <c:v>2016-2017</c:v>
                </c:pt>
                <c:pt idx="6">
                  <c:v>2017-2018</c:v>
                </c:pt>
              </c:strCache>
            </c:strRef>
          </c:cat>
          <c:val>
            <c:numRef>
              <c:f>'Demanda-Ingreso ES'!$BA$14:$BG$14</c:f>
              <c:numCache>
                <c:formatCode>0%</c:formatCode>
                <c:ptCount val="7"/>
                <c:pt idx="0">
                  <c:v>0.7367931704843208</c:v>
                </c:pt>
                <c:pt idx="1">
                  <c:v>0.84545389410331728</c:v>
                </c:pt>
                <c:pt idx="2">
                  <c:v>0.77127292787201762</c:v>
                </c:pt>
                <c:pt idx="3">
                  <c:v>0.75274796327427906</c:v>
                </c:pt>
                <c:pt idx="4">
                  <c:v>0.79253552928675786</c:v>
                </c:pt>
                <c:pt idx="5">
                  <c:v>0.81452787324517972</c:v>
                </c:pt>
                <c:pt idx="6">
                  <c:v>0.83994040334166975</c:v>
                </c:pt>
              </c:numCache>
            </c:numRef>
          </c:val>
          <c:shape val="cylinder"/>
          <c:extLst>
            <c:ext xmlns:c16="http://schemas.microsoft.com/office/drawing/2014/chart" uri="{C3380CC4-5D6E-409C-BE32-E72D297353CC}">
              <c16:uniqueId val="{00000002-5D5A-4640-9D39-64C973D98E86}"/>
            </c:ext>
          </c:extLst>
        </c:ser>
        <c:dLbls>
          <c:showLegendKey val="0"/>
          <c:showVal val="0"/>
          <c:showCatName val="0"/>
          <c:showSerName val="0"/>
          <c:showPercent val="0"/>
          <c:showBubbleSize val="0"/>
        </c:dLbls>
        <c:gapWidth val="219"/>
        <c:shape val="box"/>
        <c:axId val="51714624"/>
        <c:axId val="51715168"/>
        <c:axId val="0"/>
      </c:bar3DChart>
      <c:catAx>
        <c:axId val="517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715168"/>
        <c:crosses val="autoZero"/>
        <c:auto val="1"/>
        <c:lblAlgn val="ctr"/>
        <c:lblOffset val="100"/>
        <c:noMultiLvlLbl val="0"/>
      </c:catAx>
      <c:valAx>
        <c:axId val="51715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71462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2018 / </a:t>
            </a:r>
            <a:r>
              <a:rPr lang="es-MX" sz="1680" b="0" i="0" u="none" strike="noStrike" baseline="0">
                <a:effectLst/>
              </a:rPr>
              <a:t>Primer Ingreso </a:t>
            </a:r>
            <a:r>
              <a:rPr lang="es-MX"/>
              <a:t>2017</a:t>
            </a:r>
          </a:p>
        </c:rich>
      </c:tx>
      <c:layout>
        <c:manualLayout>
          <c:xMode val="edge"/>
          <c:yMode val="edge"/>
          <c:x val="0.15006226650062265"/>
          <c:y val="8.7145969498910684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'Primer Ingreso'!$K$24</c:f>
              <c:strCache>
                <c:ptCount val="1"/>
                <c:pt idx="0">
                  <c:v>2018/2017</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213D-4F61-84FE-D3522DB2D4B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213D-4F61-84FE-D3522DB2D4B1}"/>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213D-4F61-84FE-D3522DB2D4B1}"/>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213D-4F61-84FE-D3522DB2D4B1}"/>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213D-4F61-84FE-D3522DB2D4B1}"/>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213D-4F61-84FE-D3522DB2D4B1}"/>
              </c:ext>
            </c:extLst>
          </c:dPt>
          <c:cat>
            <c:strRef>
              <c:f>'Primer Ingreso'!$B$40:$B$40</c:f>
              <c:strCache>
                <c:ptCount val="1"/>
                <c:pt idx="0">
                  <c:v>UAML</c:v>
                </c:pt>
              </c:strCache>
            </c:strRef>
          </c:cat>
          <c:val>
            <c:numRef>
              <c:f>'Primer Ingreso'!$K$40:$K$40</c:f>
              <c:numCache>
                <c:formatCode>0%</c:formatCode>
                <c:ptCount val="1"/>
                <c:pt idx="0">
                  <c:v>1.1357615894039734</c:v>
                </c:pt>
              </c:numCache>
            </c:numRef>
          </c:val>
          <c:shape val="cylinder"/>
          <c:extLst>
            <c:ext xmlns:c16="http://schemas.microsoft.com/office/drawing/2014/chart" uri="{C3380CC4-5D6E-409C-BE32-E72D297353CC}">
              <c16:uniqueId val="{0000000C-213D-4F61-84FE-D3522DB2D4B1}"/>
            </c:ext>
          </c:extLst>
        </c:ser>
        <c:dLbls>
          <c:showLegendKey val="0"/>
          <c:showVal val="0"/>
          <c:showCatName val="0"/>
          <c:showSerName val="0"/>
          <c:showPercent val="0"/>
          <c:showBubbleSize val="0"/>
        </c:dLbls>
        <c:gapWidth val="124"/>
        <c:gapDepth val="295"/>
        <c:shape val="box"/>
        <c:axId val="209683072"/>
        <c:axId val="209686336"/>
        <c:axId val="0"/>
      </c:bar3DChart>
      <c:catAx>
        <c:axId val="209683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09686336"/>
        <c:crosses val="autoZero"/>
        <c:auto val="1"/>
        <c:lblAlgn val="ctr"/>
        <c:lblOffset val="100"/>
        <c:noMultiLvlLbl val="0"/>
      </c:catAx>
      <c:valAx>
        <c:axId val="209686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3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a:t>
            </a:r>
            <a:r>
              <a:rPr lang="es-MX" baseline="0"/>
              <a:t> Ingreso</a:t>
            </a:r>
            <a:r>
              <a:rPr lang="es-MX"/>
              <a:t> por Licenciatura UAM</a:t>
            </a:r>
          </a:p>
        </c:rich>
      </c:tx>
      <c:layout>
        <c:manualLayout>
          <c:xMode val="edge"/>
          <c:yMode val="edge"/>
          <c:x val="0.31995268071901245"/>
          <c:y val="9.900990099009901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'Primer Ingreso'!$B$52</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Ingreso'!$C$52:$J$52</c:f>
              <c:numCache>
                <c:formatCode>#,##0</c:formatCode>
                <c:ptCount val="8"/>
                <c:pt idx="0">
                  <c:v>57.666666666666664</c:v>
                </c:pt>
                <c:pt idx="1">
                  <c:v>29.666666666666668</c:v>
                </c:pt>
                <c:pt idx="2">
                  <c:v>44</c:v>
                </c:pt>
                <c:pt idx="3">
                  <c:v>36</c:v>
                </c:pt>
                <c:pt idx="4">
                  <c:v>50.25</c:v>
                </c:pt>
                <c:pt idx="5">
                  <c:v>55.75</c:v>
                </c:pt>
                <c:pt idx="6">
                  <c:v>50.333333333333336</c:v>
                </c:pt>
                <c:pt idx="7">
                  <c:v>38.111111111111114</c:v>
                </c:pt>
              </c:numCache>
            </c:numRef>
          </c:yVal>
          <c:smooth val="0"/>
          <c:extLst>
            <c:ext xmlns:c16="http://schemas.microsoft.com/office/drawing/2014/chart" uri="{C3380CC4-5D6E-409C-BE32-E72D297353CC}">
              <c16:uniqueId val="{00000004-7541-4395-94B5-FDCB0B9624F4}"/>
            </c:ext>
          </c:extLst>
        </c:ser>
        <c:dLbls>
          <c:showLegendKey val="0"/>
          <c:showVal val="0"/>
          <c:showCatName val="0"/>
          <c:showSerName val="0"/>
          <c:showPercent val="0"/>
          <c:showBubbleSize val="0"/>
        </c:dLbls>
        <c:axId val="209683616"/>
        <c:axId val="209689056"/>
      </c:scatterChart>
      <c:valAx>
        <c:axId val="209683616"/>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9056"/>
        <c:crosses val="autoZero"/>
        <c:crossBetween val="midCat"/>
      </c:valAx>
      <c:valAx>
        <c:axId val="209689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3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2018 / </a:t>
            </a:r>
            <a:r>
              <a:rPr lang="es-MX" sz="1680" b="0" i="0" u="none" strike="noStrike" baseline="0">
                <a:effectLst/>
              </a:rPr>
              <a:t>Admisión</a:t>
            </a:r>
            <a:r>
              <a:rPr lang="es-MX"/>
              <a:t> 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Ingreso'!$L$24</c:f>
              <c:strCache>
                <c:ptCount val="1"/>
                <c:pt idx="0">
                  <c:v>2018/2016</c:v>
                </c:pt>
              </c:strCache>
            </c:strRef>
          </c:tx>
          <c:spPr>
            <a:solidFill>
              <a:srgbClr val="AD25A8"/>
            </a:solidFill>
            <a:ln>
              <a:noFill/>
            </a:ln>
            <a:effectLst/>
            <a:sp3d/>
          </c:spPr>
          <c:invertIfNegative val="0"/>
          <c:cat>
            <c:strRef>
              <c:f>'Primer Ingreso'!$B$25:$B$33</c:f>
              <c:strCache>
                <c:ptCount val="9"/>
                <c:pt idx="0">
                  <c:v>IRH</c:v>
                </c:pt>
                <c:pt idx="1">
                  <c:v>ICT</c:v>
                </c:pt>
                <c:pt idx="2">
                  <c:v>ISMI</c:v>
                </c:pt>
                <c:pt idx="3">
                  <c:v>BA</c:v>
                </c:pt>
                <c:pt idx="4">
                  <c:v>PB</c:v>
                </c:pt>
                <c:pt idx="5">
                  <c:v>CTA</c:v>
                </c:pt>
                <c:pt idx="6">
                  <c:v>ACD</c:v>
                </c:pt>
                <c:pt idx="7">
                  <c:v>PP</c:v>
                </c:pt>
                <c:pt idx="8">
                  <c:v>ETD</c:v>
                </c:pt>
              </c:strCache>
            </c:strRef>
          </c:cat>
          <c:val>
            <c:numRef>
              <c:f>'Primer Ingreso'!$L$25:$L$33</c:f>
              <c:numCache>
                <c:formatCode>0%</c:formatCode>
                <c:ptCount val="9"/>
                <c:pt idx="0">
                  <c:v>0.71153846153846156</c:v>
                </c:pt>
                <c:pt idx="3">
                  <c:v>0.41975308641975306</c:v>
                </c:pt>
                <c:pt idx="6">
                  <c:v>1.0740740740740742</c:v>
                </c:pt>
                <c:pt idx="7">
                  <c:v>0.76190476190476186</c:v>
                </c:pt>
              </c:numCache>
            </c:numRef>
          </c:val>
          <c:shape val="cylinder"/>
          <c:extLst>
            <c:ext xmlns:c16="http://schemas.microsoft.com/office/drawing/2014/chart" uri="{C3380CC4-5D6E-409C-BE32-E72D297353CC}">
              <c16:uniqueId val="{00000000-BDD5-413B-B159-34EE7B1BAC82}"/>
            </c:ext>
          </c:extLst>
        </c:ser>
        <c:dLbls>
          <c:showLegendKey val="0"/>
          <c:showVal val="0"/>
          <c:showCatName val="0"/>
          <c:showSerName val="0"/>
          <c:showPercent val="0"/>
          <c:showBubbleSize val="0"/>
        </c:dLbls>
        <c:gapWidth val="219"/>
        <c:shape val="box"/>
        <c:axId val="209685248"/>
        <c:axId val="209682528"/>
        <c:axId val="0"/>
      </c:bar3DChart>
      <c:catAx>
        <c:axId val="209685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2528"/>
        <c:crosses val="autoZero"/>
        <c:auto val="1"/>
        <c:lblAlgn val="ctr"/>
        <c:lblOffset val="100"/>
        <c:noMultiLvlLbl val="0"/>
      </c:catAx>
      <c:valAx>
        <c:axId val="209682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2018 / </a:t>
            </a:r>
            <a:r>
              <a:rPr lang="es-MX" sz="1680" b="0" i="0" u="none" strike="noStrike" baseline="0">
                <a:effectLst/>
              </a:rPr>
              <a:t>Primer Ingreso </a:t>
            </a:r>
            <a:r>
              <a:rPr lang="es-MX"/>
              <a:t>2016</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Ingreso'!$L$24</c:f>
              <c:strCache>
                <c:ptCount val="1"/>
                <c:pt idx="0">
                  <c:v>2018/2016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4F02-4F60-A558-3BBF90CAEB59}"/>
              </c:ext>
            </c:extLst>
          </c:dPt>
          <c:cat>
            <c:strRef>
              <c:f>'Primer Ingreso'!$B$35:$B$38</c:f>
              <c:strCache>
                <c:ptCount val="4"/>
                <c:pt idx="0">
                  <c:v>CBI</c:v>
                </c:pt>
                <c:pt idx="1">
                  <c:v>CBS</c:v>
                </c:pt>
                <c:pt idx="2">
                  <c:v>CSH</c:v>
                </c:pt>
                <c:pt idx="3">
                  <c:v>UAML</c:v>
                </c:pt>
              </c:strCache>
            </c:strRef>
          </c:cat>
          <c:val>
            <c:numRef>
              <c:f>'Primer Ingreso'!$L$35:$L$38</c:f>
              <c:numCache>
                <c:formatCode>0%</c:formatCode>
                <c:ptCount val="4"/>
                <c:pt idx="0">
                  <c:v>2.0576923076923075</c:v>
                </c:pt>
                <c:pt idx="1">
                  <c:v>1.2592592592592593</c:v>
                </c:pt>
                <c:pt idx="2">
                  <c:v>1.4888888888888889</c:v>
                </c:pt>
                <c:pt idx="3">
                  <c:v>1.5381165919282511</c:v>
                </c:pt>
              </c:numCache>
            </c:numRef>
          </c:val>
          <c:shape val="cylinder"/>
          <c:extLst>
            <c:ext xmlns:c16="http://schemas.microsoft.com/office/drawing/2014/chart" uri="{C3380CC4-5D6E-409C-BE32-E72D297353CC}">
              <c16:uniqueId val="{00000002-4F02-4F60-A558-3BBF90CAEB59}"/>
            </c:ext>
          </c:extLst>
        </c:ser>
        <c:dLbls>
          <c:showLegendKey val="0"/>
          <c:showVal val="0"/>
          <c:showCatName val="0"/>
          <c:showSerName val="0"/>
          <c:showPercent val="0"/>
          <c:showBubbleSize val="0"/>
        </c:dLbls>
        <c:gapWidth val="219"/>
        <c:shape val="box"/>
        <c:axId val="209692320"/>
        <c:axId val="209689600"/>
        <c:axId val="0"/>
      </c:bar3DChart>
      <c:catAx>
        <c:axId val="209692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9600"/>
        <c:crosses val="autoZero"/>
        <c:auto val="1"/>
        <c:lblAlgn val="ctr"/>
        <c:lblOffset val="100"/>
        <c:noMultiLvlLbl val="0"/>
      </c:catAx>
      <c:valAx>
        <c:axId val="209689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2018 / </a:t>
            </a:r>
            <a:r>
              <a:rPr lang="es-MX" sz="1680" b="0" i="0" u="none" strike="noStrike" baseline="0">
                <a:effectLst/>
              </a:rPr>
              <a:t>Primer Ingreso </a:t>
            </a:r>
            <a:r>
              <a:rPr lang="es-MX"/>
              <a:t>2016</a:t>
            </a:r>
          </a:p>
        </c:rich>
      </c:tx>
      <c:layout>
        <c:manualLayout>
          <c:xMode val="edge"/>
          <c:yMode val="edge"/>
          <c:x val="0.1718206004807143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'Primer Ingreso'!$L$24</c:f>
              <c:strCache>
                <c:ptCount val="1"/>
                <c:pt idx="0">
                  <c:v>2018/2016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D844-4BC3-B3E9-F0E8EA04CE2B}"/>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D844-4BC3-B3E9-F0E8EA04CE2B}"/>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D844-4BC3-B3E9-F0E8EA04CE2B}"/>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D844-4BC3-B3E9-F0E8EA04CE2B}"/>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D844-4BC3-B3E9-F0E8EA04CE2B}"/>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D844-4BC3-B3E9-F0E8EA04CE2B}"/>
              </c:ext>
            </c:extLst>
          </c:dPt>
          <c:cat>
            <c:strRef>
              <c:f>'Primer Ingreso'!$B$40:$B$40</c:f>
              <c:strCache>
                <c:ptCount val="1"/>
                <c:pt idx="0">
                  <c:v>UAML</c:v>
                </c:pt>
              </c:strCache>
            </c:strRef>
          </c:cat>
          <c:val>
            <c:numRef>
              <c:f>'Primer Ingreso'!$L$40:$L$40</c:f>
              <c:numCache>
                <c:formatCode>0%</c:formatCode>
                <c:ptCount val="1"/>
                <c:pt idx="0">
                  <c:v>1.5381165919282511</c:v>
                </c:pt>
              </c:numCache>
            </c:numRef>
          </c:val>
          <c:shape val="cylinder"/>
          <c:extLst>
            <c:ext xmlns:c16="http://schemas.microsoft.com/office/drawing/2014/chart" uri="{C3380CC4-5D6E-409C-BE32-E72D297353CC}">
              <c16:uniqueId val="{0000000C-D844-4BC3-B3E9-F0E8EA04CE2B}"/>
            </c:ext>
          </c:extLst>
        </c:ser>
        <c:dLbls>
          <c:showLegendKey val="0"/>
          <c:showVal val="0"/>
          <c:showCatName val="0"/>
          <c:showSerName val="0"/>
          <c:showPercent val="0"/>
          <c:showBubbleSize val="0"/>
        </c:dLbls>
        <c:gapWidth val="124"/>
        <c:gapDepth val="295"/>
        <c:shape val="box"/>
        <c:axId val="209693952"/>
        <c:axId val="209687968"/>
        <c:axId val="0"/>
      </c:bar3DChart>
      <c:catAx>
        <c:axId val="2096939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09687968"/>
        <c:crosses val="autoZero"/>
        <c:auto val="1"/>
        <c:lblAlgn val="ctr"/>
        <c:lblOffset val="100"/>
        <c:noMultiLvlLbl val="0"/>
      </c:catAx>
      <c:valAx>
        <c:axId val="209687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por Licenciatura UAML</a:t>
            </a:r>
          </a:p>
        </c:rich>
      </c:tx>
      <c:layout>
        <c:manualLayout>
          <c:xMode val="edge"/>
          <c:yMode val="edge"/>
          <c:x val="0.1175449724293838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'Primer Ingreso'!$B$49</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Ingreso'!$C$49:$J$49</c:f>
              <c:numCache>
                <c:formatCode>#,##0</c:formatCode>
                <c:ptCount val="8"/>
                <c:pt idx="0">
                  <c:v>59</c:v>
                </c:pt>
                <c:pt idx="1">
                  <c:v>30</c:v>
                </c:pt>
                <c:pt idx="2">
                  <c:v>52</c:v>
                </c:pt>
                <c:pt idx="3">
                  <c:v>49</c:v>
                </c:pt>
                <c:pt idx="4">
                  <c:v>68</c:v>
                </c:pt>
                <c:pt idx="5">
                  <c:v>52</c:v>
                </c:pt>
                <c:pt idx="6">
                  <c:v>55.5</c:v>
                </c:pt>
                <c:pt idx="7">
                  <c:v>35.666666666666664</c:v>
                </c:pt>
              </c:numCache>
            </c:numRef>
          </c:yVal>
          <c:smooth val="0"/>
          <c:extLst>
            <c:ext xmlns:c16="http://schemas.microsoft.com/office/drawing/2014/chart" uri="{C3380CC4-5D6E-409C-BE32-E72D297353CC}">
              <c16:uniqueId val="{00000000-8567-4C82-A2B3-AFC731302318}"/>
            </c:ext>
          </c:extLst>
        </c:ser>
        <c:ser>
          <c:idx val="1"/>
          <c:order val="1"/>
          <c:tx>
            <c:strRef>
              <c:f>'Primer Ingreso'!$B$50</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Ingreso'!$C$50:$J$50</c:f>
              <c:numCache>
                <c:formatCode>#,##0</c:formatCode>
                <c:ptCount val="8"/>
                <c:pt idx="0">
                  <c:v>56</c:v>
                </c:pt>
                <c:pt idx="1">
                  <c:v>26</c:v>
                </c:pt>
                <c:pt idx="2">
                  <c:v>55</c:v>
                </c:pt>
                <c:pt idx="3">
                  <c:v>47</c:v>
                </c:pt>
                <c:pt idx="4">
                  <c:v>78</c:v>
                </c:pt>
                <c:pt idx="5">
                  <c:v>81</c:v>
                </c:pt>
                <c:pt idx="6">
                  <c:v>47.5</c:v>
                </c:pt>
                <c:pt idx="7">
                  <c:v>34</c:v>
                </c:pt>
              </c:numCache>
            </c:numRef>
          </c:yVal>
          <c:smooth val="0"/>
          <c:extLst>
            <c:ext xmlns:c16="http://schemas.microsoft.com/office/drawing/2014/chart" uri="{C3380CC4-5D6E-409C-BE32-E72D297353CC}">
              <c16:uniqueId val="{00000001-8567-4C82-A2B3-AFC731302318}"/>
            </c:ext>
          </c:extLst>
        </c:ser>
        <c:ser>
          <c:idx val="2"/>
          <c:order val="2"/>
          <c:tx>
            <c:strRef>
              <c:f>'Primer Ingreso'!$B$51</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Ingreso'!$C$51:$J$51</c:f>
              <c:numCache>
                <c:formatCode>#,##0</c:formatCode>
                <c:ptCount val="8"/>
                <c:pt idx="0">
                  <c:v>58</c:v>
                </c:pt>
                <c:pt idx="1">
                  <c:v>33</c:v>
                </c:pt>
                <c:pt idx="2">
                  <c:v>34.5</c:v>
                </c:pt>
                <c:pt idx="3">
                  <c:v>24</c:v>
                </c:pt>
                <c:pt idx="4">
                  <c:v>27.5</c:v>
                </c:pt>
                <c:pt idx="5">
                  <c:v>45</c:v>
                </c:pt>
                <c:pt idx="6">
                  <c:v>48</c:v>
                </c:pt>
                <c:pt idx="7">
                  <c:v>44.666666666666664</c:v>
                </c:pt>
              </c:numCache>
            </c:numRef>
          </c:yVal>
          <c:smooth val="0"/>
          <c:extLst>
            <c:ext xmlns:c16="http://schemas.microsoft.com/office/drawing/2014/chart" uri="{C3380CC4-5D6E-409C-BE32-E72D297353CC}">
              <c16:uniqueId val="{00000002-8567-4C82-A2B3-AFC731302318}"/>
            </c:ext>
          </c:extLst>
        </c:ser>
        <c:ser>
          <c:idx val="3"/>
          <c:order val="3"/>
          <c:tx>
            <c:strRef>
              <c:f>'Primer Ingreso'!$B$52</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Ingreso'!$C$52:$J$52</c:f>
              <c:numCache>
                <c:formatCode>#,##0</c:formatCode>
                <c:ptCount val="8"/>
                <c:pt idx="0">
                  <c:v>57.666666666666664</c:v>
                </c:pt>
                <c:pt idx="1">
                  <c:v>29.666666666666668</c:v>
                </c:pt>
                <c:pt idx="2">
                  <c:v>44</c:v>
                </c:pt>
                <c:pt idx="3">
                  <c:v>36</c:v>
                </c:pt>
                <c:pt idx="4">
                  <c:v>50.25</c:v>
                </c:pt>
                <c:pt idx="5">
                  <c:v>55.75</c:v>
                </c:pt>
                <c:pt idx="6">
                  <c:v>50.333333333333336</c:v>
                </c:pt>
                <c:pt idx="7">
                  <c:v>38.111111111111114</c:v>
                </c:pt>
              </c:numCache>
            </c:numRef>
          </c:yVal>
          <c:smooth val="0"/>
          <c:extLst>
            <c:ext xmlns:c16="http://schemas.microsoft.com/office/drawing/2014/chart" uri="{C3380CC4-5D6E-409C-BE32-E72D297353CC}">
              <c16:uniqueId val="{00000003-8567-4C82-A2B3-AFC731302318}"/>
            </c:ext>
          </c:extLst>
        </c:ser>
        <c:dLbls>
          <c:showLegendKey val="0"/>
          <c:showVal val="0"/>
          <c:showCatName val="0"/>
          <c:showSerName val="0"/>
          <c:showPercent val="0"/>
          <c:showBubbleSize val="0"/>
        </c:dLbls>
        <c:axId val="209692864"/>
        <c:axId val="209693408"/>
      </c:scatterChart>
      <c:valAx>
        <c:axId val="209692864"/>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3408"/>
        <c:crosses val="autoZero"/>
        <c:crossBetween val="midCat"/>
      </c:valAx>
      <c:valAx>
        <c:axId val="20969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2864"/>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1er ingreso UAML (2018)</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806-4D0A-92B3-ABA7052E661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806-4D0A-92B3-ABA7052E661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806-4D0A-92B3-ABA7052E661F}"/>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F806-4D0A-92B3-ABA7052E661F}"/>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F806-4D0A-92B3-ABA7052E661F}"/>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F806-4D0A-92B3-ABA7052E661F}"/>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Ingreso'!$B$35:$B$37</c:f>
              <c:strCache>
                <c:ptCount val="3"/>
                <c:pt idx="0">
                  <c:v>CBI</c:v>
                </c:pt>
                <c:pt idx="1">
                  <c:v>CBS</c:v>
                </c:pt>
                <c:pt idx="2">
                  <c:v>CSH</c:v>
                </c:pt>
              </c:strCache>
            </c:strRef>
          </c:cat>
          <c:val>
            <c:numRef>
              <c:f>'Primer Ingreso'!$J$35:$J$37</c:f>
              <c:numCache>
                <c:formatCode>0</c:formatCode>
                <c:ptCount val="3"/>
                <c:pt idx="0">
                  <c:v>107</c:v>
                </c:pt>
                <c:pt idx="1">
                  <c:v>102</c:v>
                </c:pt>
                <c:pt idx="2">
                  <c:v>134</c:v>
                </c:pt>
              </c:numCache>
            </c:numRef>
          </c:val>
          <c:extLst>
            <c:ext xmlns:c16="http://schemas.microsoft.com/office/drawing/2014/chart" uri="{C3380CC4-5D6E-409C-BE32-E72D297353CC}">
              <c16:uniqueId val="{00000006-F806-4D0A-92B3-ABA7052E661F}"/>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sz="1600" b="1" i="0" u="none" strike="noStrike" cap="all" baseline="0">
                <a:effectLst/>
              </a:rPr>
              <a:t>1er Ingreso </a:t>
            </a:r>
            <a:r>
              <a:rPr lang="es-MX"/>
              <a:t>UAML (Acumulado</a:t>
            </a:r>
            <a:r>
              <a:rPr lang="es-MX" baseline="0"/>
              <a:t> al </a:t>
            </a:r>
            <a:r>
              <a:rPr lang="es-MX"/>
              <a:t>2018)</a:t>
            </a:r>
          </a:p>
        </c:rich>
      </c:tx>
      <c:layout>
        <c:manualLayout>
          <c:xMode val="edge"/>
          <c:yMode val="edge"/>
          <c:x val="0.12247817560823071"/>
          <c:y val="7.6908566312291777E-3"/>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CC7F-4F39-9C2E-516082CBCF4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CC7F-4F39-9C2E-516082CBCF4B}"/>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CC7F-4F39-9C2E-516082CBCF4B}"/>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CC7F-4F39-9C2E-516082CBCF4B}"/>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CC7F-4F39-9C2E-516082CBCF4B}"/>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CC7F-4F39-9C2E-516082CBCF4B}"/>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Ingreso'!$B$35:$B$37</c:f>
              <c:strCache>
                <c:ptCount val="3"/>
                <c:pt idx="0">
                  <c:v>CBI</c:v>
                </c:pt>
                <c:pt idx="1">
                  <c:v>CBS</c:v>
                </c:pt>
                <c:pt idx="2">
                  <c:v>CSH</c:v>
                </c:pt>
              </c:strCache>
            </c:strRef>
          </c:cat>
          <c:val>
            <c:numRef>
              <c:f>'Primer Ingreso'!$T$35:$T$37</c:f>
              <c:numCache>
                <c:formatCode>#,##0</c:formatCode>
                <c:ptCount val="3"/>
                <c:pt idx="0">
                  <c:v>528</c:v>
                </c:pt>
                <c:pt idx="1">
                  <c:v>540</c:v>
                </c:pt>
                <c:pt idx="2">
                  <c:v>583</c:v>
                </c:pt>
              </c:numCache>
            </c:numRef>
          </c:val>
          <c:extLst>
            <c:ext xmlns:c16="http://schemas.microsoft.com/office/drawing/2014/chart" uri="{C3380CC4-5D6E-409C-BE32-E72D297353CC}">
              <c16:uniqueId val="{00000006-CC7F-4F39-9C2E-516082CBCF4B}"/>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acumulada licenciaturas</a:t>
            </a:r>
            <a:r>
              <a:rPr lang="es-MX" baseline="0"/>
              <a:t> UAML</a:t>
            </a:r>
            <a:endParaRPr lang="es-MX"/>
          </a:p>
        </c:rich>
      </c:tx>
      <c:layout>
        <c:manualLayout>
          <c:xMode val="edge"/>
          <c:yMode val="edge"/>
          <c:x val="0.1565798543199283"/>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'Primer Ingreso'!$B$25</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Ingreso'!$M$25:$T$25</c:f>
              <c:numCache>
                <c:formatCode>#,##0</c:formatCode>
                <c:ptCount val="8"/>
                <c:pt idx="0">
                  <c:v>59</c:v>
                </c:pt>
                <c:pt idx="1">
                  <c:v>89</c:v>
                </c:pt>
                <c:pt idx="2">
                  <c:v>141</c:v>
                </c:pt>
                <c:pt idx="3">
                  <c:v>190</c:v>
                </c:pt>
                <c:pt idx="4">
                  <c:v>258</c:v>
                </c:pt>
                <c:pt idx="5">
                  <c:v>310</c:v>
                </c:pt>
                <c:pt idx="6">
                  <c:v>362</c:v>
                </c:pt>
                <c:pt idx="7">
                  <c:v>399</c:v>
                </c:pt>
              </c:numCache>
            </c:numRef>
          </c:yVal>
          <c:smooth val="0"/>
          <c:extLst>
            <c:ext xmlns:c16="http://schemas.microsoft.com/office/drawing/2014/chart" uri="{C3380CC4-5D6E-409C-BE32-E72D297353CC}">
              <c16:uniqueId val="{00000000-43E6-4645-9A2B-680A8591988B}"/>
            </c:ext>
          </c:extLst>
        </c:ser>
        <c:ser>
          <c:idx val="1"/>
          <c:order val="1"/>
          <c:tx>
            <c:strRef>
              <c:f>'Primer Ingreso'!$B$28</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Ingreso'!$M$28:$T$28</c:f>
              <c:numCache>
                <c:formatCode>#,##0</c:formatCode>
                <c:ptCount val="8"/>
                <c:pt idx="0">
                  <c:v>56</c:v>
                </c:pt>
                <c:pt idx="1">
                  <c:v>82</c:v>
                </c:pt>
                <c:pt idx="2">
                  <c:v>137</c:v>
                </c:pt>
                <c:pt idx="3">
                  <c:v>184</c:v>
                </c:pt>
                <c:pt idx="4">
                  <c:v>262</c:v>
                </c:pt>
                <c:pt idx="5">
                  <c:v>343</c:v>
                </c:pt>
                <c:pt idx="6">
                  <c:v>407</c:v>
                </c:pt>
                <c:pt idx="7">
                  <c:v>441</c:v>
                </c:pt>
              </c:numCache>
            </c:numRef>
          </c:yVal>
          <c:smooth val="0"/>
          <c:extLst>
            <c:ext xmlns:c16="http://schemas.microsoft.com/office/drawing/2014/chart" uri="{C3380CC4-5D6E-409C-BE32-E72D297353CC}">
              <c16:uniqueId val="{00000001-43E6-4645-9A2B-680A8591988B}"/>
            </c:ext>
          </c:extLst>
        </c:ser>
        <c:ser>
          <c:idx val="2"/>
          <c:order val="2"/>
          <c:tx>
            <c:strRef>
              <c:f>'Primer Ingreso'!$B$31</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Ingreso'!$M$31:$T$31</c:f>
              <c:numCache>
                <c:formatCode>#,##0</c:formatCode>
                <c:ptCount val="8"/>
                <c:pt idx="0">
                  <c:v>0</c:v>
                </c:pt>
                <c:pt idx="1">
                  <c:v>0</c:v>
                </c:pt>
                <c:pt idx="2">
                  <c:v>18</c:v>
                </c:pt>
                <c:pt idx="3">
                  <c:v>36</c:v>
                </c:pt>
                <c:pt idx="4">
                  <c:v>54</c:v>
                </c:pt>
                <c:pt idx="5">
                  <c:v>81</c:v>
                </c:pt>
                <c:pt idx="6">
                  <c:v>112</c:v>
                </c:pt>
                <c:pt idx="7">
                  <c:v>141</c:v>
                </c:pt>
              </c:numCache>
            </c:numRef>
          </c:yVal>
          <c:smooth val="0"/>
          <c:extLst>
            <c:ext xmlns:c16="http://schemas.microsoft.com/office/drawing/2014/chart" uri="{C3380CC4-5D6E-409C-BE32-E72D297353CC}">
              <c16:uniqueId val="{00000002-43E6-4645-9A2B-680A8591988B}"/>
            </c:ext>
          </c:extLst>
        </c:ser>
        <c:ser>
          <c:idx val="3"/>
          <c:order val="3"/>
          <c:tx>
            <c:strRef>
              <c:f>'Primer Ingreso'!$B$32</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Ingreso'!$M$32:$T$32</c:f>
              <c:numCache>
                <c:formatCode>#,##0</c:formatCode>
                <c:ptCount val="8"/>
                <c:pt idx="0">
                  <c:v>58</c:v>
                </c:pt>
                <c:pt idx="1">
                  <c:v>91</c:v>
                </c:pt>
                <c:pt idx="2">
                  <c:v>142</c:v>
                </c:pt>
                <c:pt idx="3">
                  <c:v>172</c:v>
                </c:pt>
                <c:pt idx="4">
                  <c:v>209</c:v>
                </c:pt>
                <c:pt idx="5">
                  <c:v>272</c:v>
                </c:pt>
                <c:pt idx="6">
                  <c:v>337</c:v>
                </c:pt>
                <c:pt idx="7">
                  <c:v>385</c:v>
                </c:pt>
              </c:numCache>
            </c:numRef>
          </c:yVal>
          <c:smooth val="0"/>
          <c:extLst>
            <c:ext xmlns:c16="http://schemas.microsoft.com/office/drawing/2014/chart" uri="{C3380CC4-5D6E-409C-BE32-E72D297353CC}">
              <c16:uniqueId val="{00000003-43E6-4645-9A2B-680A8591988B}"/>
            </c:ext>
          </c:extLst>
        </c:ser>
        <c:ser>
          <c:idx val="4"/>
          <c:order val="4"/>
          <c:tx>
            <c:strRef>
              <c:f>'Primer Ingreso'!$B$26</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Ingreso'!$M$26:$T$26</c:f>
              <c:numCache>
                <c:formatCode>#,##0</c:formatCode>
                <c:ptCount val="8"/>
                <c:pt idx="6">
                  <c:v>59</c:v>
                </c:pt>
                <c:pt idx="7">
                  <c:v>101</c:v>
                </c:pt>
              </c:numCache>
            </c:numRef>
          </c:yVal>
          <c:smooth val="0"/>
          <c:extLst>
            <c:ext xmlns:c16="http://schemas.microsoft.com/office/drawing/2014/chart" uri="{C3380CC4-5D6E-409C-BE32-E72D297353CC}">
              <c16:uniqueId val="{00000000-F5FB-4060-A476-E66B15856B31}"/>
            </c:ext>
          </c:extLst>
        </c:ser>
        <c:ser>
          <c:idx val="5"/>
          <c:order val="5"/>
          <c:tx>
            <c:strRef>
              <c:f>'Primer Ingreso'!$B$29</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Ingreso'!$M$29:$T$29</c:f>
              <c:numCache>
                <c:formatCode>#,##0</c:formatCode>
                <c:ptCount val="8"/>
                <c:pt idx="6">
                  <c:v>31</c:v>
                </c:pt>
                <c:pt idx="7">
                  <c:v>71</c:v>
                </c:pt>
              </c:numCache>
            </c:numRef>
          </c:yVal>
          <c:smooth val="0"/>
          <c:extLst>
            <c:ext xmlns:c16="http://schemas.microsoft.com/office/drawing/2014/chart" uri="{C3380CC4-5D6E-409C-BE32-E72D297353CC}">
              <c16:uniqueId val="{00000001-F5FB-4060-A476-E66B15856B31}"/>
            </c:ext>
          </c:extLst>
        </c:ser>
        <c:ser>
          <c:idx val="6"/>
          <c:order val="6"/>
          <c:tx>
            <c:strRef>
              <c:f>'Primer Ingreso'!$B$27</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Ingreso'!$M$27:$T$27</c:f>
              <c:numCache>
                <c:formatCode>#,##0</c:formatCode>
                <c:ptCount val="8"/>
                <c:pt idx="7">
                  <c:v>28</c:v>
                </c:pt>
              </c:numCache>
            </c:numRef>
          </c:yVal>
          <c:smooth val="0"/>
          <c:extLst>
            <c:ext xmlns:c16="http://schemas.microsoft.com/office/drawing/2014/chart" uri="{C3380CC4-5D6E-409C-BE32-E72D297353CC}">
              <c16:uniqueId val="{00000000-343C-45D9-87BC-D3E081C6A525}"/>
            </c:ext>
          </c:extLst>
        </c:ser>
        <c:ser>
          <c:idx val="7"/>
          <c:order val="7"/>
          <c:tx>
            <c:strRef>
              <c:f>'Primer Ingreso'!$B$30</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Ingreso'!$M$30:$T$30</c:f>
              <c:numCache>
                <c:formatCode>#,##0</c:formatCode>
                <c:ptCount val="8"/>
                <c:pt idx="7">
                  <c:v>28</c:v>
                </c:pt>
              </c:numCache>
            </c:numRef>
          </c:yVal>
          <c:smooth val="0"/>
          <c:extLst>
            <c:ext xmlns:c16="http://schemas.microsoft.com/office/drawing/2014/chart" uri="{C3380CC4-5D6E-409C-BE32-E72D297353CC}">
              <c16:uniqueId val="{00000001-343C-45D9-87BC-D3E081C6A525}"/>
            </c:ext>
          </c:extLst>
        </c:ser>
        <c:ser>
          <c:idx val="8"/>
          <c:order val="8"/>
          <c:tx>
            <c:strRef>
              <c:f>'Primer Ingreso'!$B$33</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Ingreso'!$M$33:$T$33</c:f>
              <c:numCache>
                <c:formatCode>#,##0</c:formatCode>
                <c:ptCount val="8"/>
                <c:pt idx="7">
                  <c:v>57</c:v>
                </c:pt>
              </c:numCache>
            </c:numRef>
          </c:yVal>
          <c:smooth val="0"/>
          <c:extLst>
            <c:ext xmlns:c16="http://schemas.microsoft.com/office/drawing/2014/chart" uri="{C3380CC4-5D6E-409C-BE32-E72D297353CC}">
              <c16:uniqueId val="{00000002-343C-45D9-87BC-D3E081C6A525}"/>
            </c:ext>
          </c:extLst>
        </c:ser>
        <c:dLbls>
          <c:showLegendKey val="0"/>
          <c:showVal val="0"/>
          <c:showCatName val="0"/>
          <c:showSerName val="0"/>
          <c:showPercent val="0"/>
          <c:showBubbleSize val="0"/>
        </c:dLbls>
        <c:axId val="209694496"/>
        <c:axId val="209695584"/>
      </c:scatterChart>
      <c:valAx>
        <c:axId val="209694496"/>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5584"/>
        <c:crosses val="autoZero"/>
        <c:crossBetween val="midCat"/>
      </c:valAx>
      <c:valAx>
        <c:axId val="209695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4496"/>
        <c:crosses val="autoZero"/>
        <c:crossBetween val="midCat"/>
      </c:valAx>
      <c:spPr>
        <a:noFill/>
        <a:ln>
          <a:noFill/>
        </a:ln>
        <a:effectLst/>
      </c:spPr>
    </c:plotArea>
    <c:legend>
      <c:legendPos val="b"/>
      <c:layout>
        <c:manualLayout>
          <c:xMode val="edge"/>
          <c:yMode val="edge"/>
          <c:x val="0.10406361594468069"/>
          <c:y val="0.18938051890931604"/>
          <c:w val="0.89593638483587901"/>
          <c:h val="9.990238725625129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acumulada divisiones UAML</a:t>
            </a:r>
          </a:p>
        </c:rich>
      </c:tx>
      <c:layout>
        <c:manualLayout>
          <c:xMode val="edge"/>
          <c:yMode val="edge"/>
          <c:x val="0.13278598152658075"/>
          <c:y val="2.730361188097883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'Primer Ingreso'!$B$35</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Ingreso'!$M$35:$T$35</c:f>
              <c:numCache>
                <c:formatCode>#,##0</c:formatCode>
                <c:ptCount val="8"/>
                <c:pt idx="0">
                  <c:v>59</c:v>
                </c:pt>
                <c:pt idx="1">
                  <c:v>89</c:v>
                </c:pt>
                <c:pt idx="2">
                  <c:v>141</c:v>
                </c:pt>
                <c:pt idx="3">
                  <c:v>190</c:v>
                </c:pt>
                <c:pt idx="4">
                  <c:v>258</c:v>
                </c:pt>
                <c:pt idx="5">
                  <c:v>310</c:v>
                </c:pt>
                <c:pt idx="6">
                  <c:v>421</c:v>
                </c:pt>
                <c:pt idx="7">
                  <c:v>528</c:v>
                </c:pt>
              </c:numCache>
            </c:numRef>
          </c:yVal>
          <c:smooth val="0"/>
          <c:extLst>
            <c:ext xmlns:c16="http://schemas.microsoft.com/office/drawing/2014/chart" uri="{C3380CC4-5D6E-409C-BE32-E72D297353CC}">
              <c16:uniqueId val="{00000000-F503-41B2-8A1B-535DF3D67D78}"/>
            </c:ext>
          </c:extLst>
        </c:ser>
        <c:ser>
          <c:idx val="1"/>
          <c:order val="1"/>
          <c:tx>
            <c:strRef>
              <c:f>'Primer Ingreso'!$B$36</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Ingreso'!$M$36:$T$36</c:f>
              <c:numCache>
                <c:formatCode>#,##0</c:formatCode>
                <c:ptCount val="8"/>
                <c:pt idx="0">
                  <c:v>56</c:v>
                </c:pt>
                <c:pt idx="1">
                  <c:v>82</c:v>
                </c:pt>
                <c:pt idx="2">
                  <c:v>137</c:v>
                </c:pt>
                <c:pt idx="3">
                  <c:v>184</c:v>
                </c:pt>
                <c:pt idx="4">
                  <c:v>262</c:v>
                </c:pt>
                <c:pt idx="5">
                  <c:v>343</c:v>
                </c:pt>
                <c:pt idx="6">
                  <c:v>438</c:v>
                </c:pt>
                <c:pt idx="7">
                  <c:v>540</c:v>
                </c:pt>
              </c:numCache>
            </c:numRef>
          </c:yVal>
          <c:smooth val="0"/>
          <c:extLst>
            <c:ext xmlns:c16="http://schemas.microsoft.com/office/drawing/2014/chart" uri="{C3380CC4-5D6E-409C-BE32-E72D297353CC}">
              <c16:uniqueId val="{00000001-F503-41B2-8A1B-535DF3D67D78}"/>
            </c:ext>
          </c:extLst>
        </c:ser>
        <c:ser>
          <c:idx val="2"/>
          <c:order val="2"/>
          <c:tx>
            <c:strRef>
              <c:f>'Primer Ingreso'!$B$37</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Ingreso'!$M$37:$T$37</c:f>
              <c:numCache>
                <c:formatCode>#,##0</c:formatCode>
                <c:ptCount val="8"/>
                <c:pt idx="0">
                  <c:v>58</c:v>
                </c:pt>
                <c:pt idx="1">
                  <c:v>91</c:v>
                </c:pt>
                <c:pt idx="2">
                  <c:v>160</c:v>
                </c:pt>
                <c:pt idx="3">
                  <c:v>208</c:v>
                </c:pt>
                <c:pt idx="4">
                  <c:v>263</c:v>
                </c:pt>
                <c:pt idx="5">
                  <c:v>353</c:v>
                </c:pt>
                <c:pt idx="6">
                  <c:v>449</c:v>
                </c:pt>
                <c:pt idx="7">
                  <c:v>583</c:v>
                </c:pt>
              </c:numCache>
            </c:numRef>
          </c:yVal>
          <c:smooth val="0"/>
          <c:extLst>
            <c:ext xmlns:c16="http://schemas.microsoft.com/office/drawing/2014/chart" uri="{C3380CC4-5D6E-409C-BE32-E72D297353CC}">
              <c16:uniqueId val="{00000002-F503-41B2-8A1B-535DF3D67D78}"/>
            </c:ext>
          </c:extLst>
        </c:ser>
        <c:dLbls>
          <c:showLegendKey val="0"/>
          <c:showVal val="0"/>
          <c:showCatName val="0"/>
          <c:showSerName val="0"/>
          <c:showPercent val="0"/>
          <c:showBubbleSize val="0"/>
        </c:dLbls>
        <c:axId val="209686880"/>
        <c:axId val="209695040"/>
      </c:scatterChart>
      <c:valAx>
        <c:axId val="209686880"/>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5040"/>
        <c:crosses val="autoZero"/>
        <c:crossBetween val="midCat"/>
      </c:valAx>
      <c:valAx>
        <c:axId val="209695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86880"/>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(Públicas+Privadas)</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ES'!$AZ$18</c:f>
              <c:strCache>
                <c:ptCount val="1"/>
                <c:pt idx="0">
                  <c:v>México</c:v>
                </c:pt>
              </c:strCache>
            </c:strRef>
          </c:tx>
          <c:spPr>
            <a:solidFill>
              <a:schemeClr val="accent1"/>
            </a:solidFill>
            <a:ln>
              <a:noFill/>
            </a:ln>
            <a:effectLst/>
            <a:sp3d/>
          </c:spPr>
          <c:invertIfNegative val="0"/>
          <c:cat>
            <c:strRef>
              <c:f>'Demanda-Ingreso ES'!$BA$5:$BG$5</c:f>
              <c:strCache>
                <c:ptCount val="7"/>
                <c:pt idx="0">
                  <c:v>2011-2012</c:v>
                </c:pt>
                <c:pt idx="1">
                  <c:v>2012-2013</c:v>
                </c:pt>
                <c:pt idx="2">
                  <c:v>2013-2014</c:v>
                </c:pt>
                <c:pt idx="3">
                  <c:v>2014-2015</c:v>
                </c:pt>
                <c:pt idx="4">
                  <c:v>2015-2016</c:v>
                </c:pt>
                <c:pt idx="5">
                  <c:v>2016-2017</c:v>
                </c:pt>
                <c:pt idx="6">
                  <c:v>2017-2018</c:v>
                </c:pt>
              </c:strCache>
            </c:strRef>
          </c:cat>
          <c:val>
            <c:numRef>
              <c:f>'Demanda-Ingreso ES'!$BA$18:$BG$18</c:f>
              <c:numCache>
                <c:formatCode>0%</c:formatCode>
                <c:ptCount val="7"/>
                <c:pt idx="0">
                  <c:v>0.55362549033764108</c:v>
                </c:pt>
                <c:pt idx="1">
                  <c:v>0.56926839711692545</c:v>
                </c:pt>
                <c:pt idx="2">
                  <c:v>0.59970620398046215</c:v>
                </c:pt>
                <c:pt idx="3">
                  <c:v>0.55400208721814881</c:v>
                </c:pt>
                <c:pt idx="4">
                  <c:v>0.55807024062456512</c:v>
                </c:pt>
                <c:pt idx="5">
                  <c:v>0.55623873161170168</c:v>
                </c:pt>
                <c:pt idx="6">
                  <c:v>0.54053082092349269</c:v>
                </c:pt>
              </c:numCache>
            </c:numRef>
          </c:val>
          <c:shape val="cylinder"/>
          <c:extLst>
            <c:ext xmlns:c16="http://schemas.microsoft.com/office/drawing/2014/chart" uri="{C3380CC4-5D6E-409C-BE32-E72D297353CC}">
              <c16:uniqueId val="{00000000-5DBA-4C4F-B03A-7F647B1F92DE}"/>
            </c:ext>
          </c:extLst>
        </c:ser>
        <c:ser>
          <c:idx val="1"/>
          <c:order val="1"/>
          <c:tx>
            <c:strRef>
              <c:f>'Demanda-Ingreso ES'!$AZ$19</c:f>
              <c:strCache>
                <c:ptCount val="1"/>
                <c:pt idx="0">
                  <c:v>Estado de México</c:v>
                </c:pt>
              </c:strCache>
            </c:strRef>
          </c:tx>
          <c:spPr>
            <a:solidFill>
              <a:schemeClr val="accent2"/>
            </a:solidFill>
            <a:ln>
              <a:noFill/>
            </a:ln>
            <a:effectLst/>
            <a:sp3d/>
          </c:spPr>
          <c:invertIfNegative val="0"/>
          <c:cat>
            <c:strRef>
              <c:f>'Demanda-Ingreso ES'!$BA$5:$BG$5</c:f>
              <c:strCache>
                <c:ptCount val="7"/>
                <c:pt idx="0">
                  <c:v>2011-2012</c:v>
                </c:pt>
                <c:pt idx="1">
                  <c:v>2012-2013</c:v>
                </c:pt>
                <c:pt idx="2">
                  <c:v>2013-2014</c:v>
                </c:pt>
                <c:pt idx="3">
                  <c:v>2014-2015</c:v>
                </c:pt>
                <c:pt idx="4">
                  <c:v>2015-2016</c:v>
                </c:pt>
                <c:pt idx="5">
                  <c:v>2016-2017</c:v>
                </c:pt>
                <c:pt idx="6">
                  <c:v>2017-2018</c:v>
                </c:pt>
              </c:strCache>
            </c:strRef>
          </c:cat>
          <c:val>
            <c:numRef>
              <c:f>'Demanda-Ingreso ES'!$BA$19:$BG$19</c:f>
              <c:numCache>
                <c:formatCode>0%</c:formatCode>
                <c:ptCount val="7"/>
                <c:pt idx="0">
                  <c:v>0.6191536412145181</c:v>
                </c:pt>
                <c:pt idx="1">
                  <c:v>0.58157021614213933</c:v>
                </c:pt>
                <c:pt idx="2">
                  <c:v>0.60830033470041955</c:v>
                </c:pt>
                <c:pt idx="3">
                  <c:v>0.57088453274750739</c:v>
                </c:pt>
                <c:pt idx="4">
                  <c:v>0.56726218780427051</c:v>
                </c:pt>
                <c:pt idx="5">
                  <c:v>0.5700166261393238</c:v>
                </c:pt>
                <c:pt idx="6">
                  <c:v>0.54557879987216995</c:v>
                </c:pt>
              </c:numCache>
            </c:numRef>
          </c:val>
          <c:shape val="cylinder"/>
          <c:extLst>
            <c:ext xmlns:c16="http://schemas.microsoft.com/office/drawing/2014/chart" uri="{C3380CC4-5D6E-409C-BE32-E72D297353CC}">
              <c16:uniqueId val="{00000001-5DBA-4C4F-B03A-7F647B1F92DE}"/>
            </c:ext>
          </c:extLst>
        </c:ser>
        <c:ser>
          <c:idx val="2"/>
          <c:order val="2"/>
          <c:tx>
            <c:strRef>
              <c:f>'Demanda-Ingreso ES'!$AZ$20</c:f>
              <c:strCache>
                <c:ptCount val="1"/>
                <c:pt idx="0">
                  <c:v>Lerma y alrededores*</c:v>
                </c:pt>
              </c:strCache>
            </c:strRef>
          </c:tx>
          <c:spPr>
            <a:solidFill>
              <a:schemeClr val="accent3"/>
            </a:solidFill>
            <a:ln>
              <a:noFill/>
            </a:ln>
            <a:effectLst/>
            <a:sp3d/>
          </c:spPr>
          <c:invertIfNegative val="0"/>
          <c:cat>
            <c:strRef>
              <c:f>'Demanda-Ingreso ES'!$BA$5:$BG$5</c:f>
              <c:strCache>
                <c:ptCount val="7"/>
                <c:pt idx="0">
                  <c:v>2011-2012</c:v>
                </c:pt>
                <c:pt idx="1">
                  <c:v>2012-2013</c:v>
                </c:pt>
                <c:pt idx="2">
                  <c:v>2013-2014</c:v>
                </c:pt>
                <c:pt idx="3">
                  <c:v>2014-2015</c:v>
                </c:pt>
                <c:pt idx="4">
                  <c:v>2015-2016</c:v>
                </c:pt>
                <c:pt idx="5">
                  <c:v>2016-2017</c:v>
                </c:pt>
                <c:pt idx="6">
                  <c:v>2017-2018</c:v>
                </c:pt>
              </c:strCache>
            </c:strRef>
          </c:cat>
          <c:val>
            <c:numRef>
              <c:f>'Demanda-Ingreso ES'!$BA$20:$BG$20</c:f>
              <c:numCache>
                <c:formatCode>0%</c:formatCode>
                <c:ptCount val="7"/>
                <c:pt idx="0">
                  <c:v>0.34013683760402619</c:v>
                </c:pt>
                <c:pt idx="1">
                  <c:v>0.38929152042785298</c:v>
                </c:pt>
                <c:pt idx="2">
                  <c:v>0.37277071555736002</c:v>
                </c:pt>
                <c:pt idx="3">
                  <c:v>0.38232548006597988</c:v>
                </c:pt>
                <c:pt idx="4">
                  <c:v>0.38686971132740949</c:v>
                </c:pt>
                <c:pt idx="5">
                  <c:v>0.37407043248258576</c:v>
                </c:pt>
                <c:pt idx="6">
                  <c:v>0.38253951610789272</c:v>
                </c:pt>
              </c:numCache>
            </c:numRef>
          </c:val>
          <c:shape val="cylinder"/>
          <c:extLst>
            <c:ext xmlns:c16="http://schemas.microsoft.com/office/drawing/2014/chart" uri="{C3380CC4-5D6E-409C-BE32-E72D297353CC}">
              <c16:uniqueId val="{00000002-5DBA-4C4F-B03A-7F647B1F92DE}"/>
            </c:ext>
          </c:extLst>
        </c:ser>
        <c:dLbls>
          <c:showLegendKey val="0"/>
          <c:showVal val="0"/>
          <c:showCatName val="0"/>
          <c:showSerName val="0"/>
          <c:showPercent val="0"/>
          <c:showBubbleSize val="0"/>
        </c:dLbls>
        <c:gapWidth val="219"/>
        <c:shape val="box"/>
        <c:axId val="51717344"/>
        <c:axId val="51715712"/>
        <c:axId val="0"/>
      </c:bar3DChart>
      <c:catAx>
        <c:axId val="517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715712"/>
        <c:crosses val="autoZero"/>
        <c:auto val="1"/>
        <c:lblAlgn val="ctr"/>
        <c:lblOffset val="100"/>
        <c:noMultiLvlLbl val="0"/>
      </c:catAx>
      <c:valAx>
        <c:axId val="5171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71734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acumulada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'Primer Ingreso'!$B$38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Ingreso'!$M$24:$T$24</c:f>
              <c:numCache>
                <c:formatCode>General</c:formatCode>
                <c:ptCount val="8"/>
                <c:pt idx="0">
                  <c:v>2011</c:v>
                </c:pt>
                <c:pt idx="1">
                  <c:v>2012</c:v>
                </c:pt>
                <c:pt idx="2">
                  <c:v>2013</c:v>
                </c:pt>
                <c:pt idx="3">
                  <c:v>2014</c:v>
                </c:pt>
                <c:pt idx="4">
                  <c:v>2015</c:v>
                </c:pt>
                <c:pt idx="5">
                  <c:v>2016</c:v>
                </c:pt>
                <c:pt idx="6">
                  <c:v>2017</c:v>
                </c:pt>
                <c:pt idx="7">
                  <c:v>2018</c:v>
                </c:pt>
              </c:numCache>
            </c:numRef>
          </c:xVal>
          <c:yVal>
            <c:numRef>
              <c:f>'Primer Ingreso'!$M$38:$T$38</c:f>
              <c:numCache>
                <c:formatCode>#,##0</c:formatCode>
                <c:ptCount val="8"/>
                <c:pt idx="0">
                  <c:v>173</c:v>
                </c:pt>
                <c:pt idx="1">
                  <c:v>262</c:v>
                </c:pt>
                <c:pt idx="2">
                  <c:v>438</c:v>
                </c:pt>
                <c:pt idx="3">
                  <c:v>582</c:v>
                </c:pt>
                <c:pt idx="4">
                  <c:v>783</c:v>
                </c:pt>
                <c:pt idx="5">
                  <c:v>1006</c:v>
                </c:pt>
                <c:pt idx="6">
                  <c:v>1308</c:v>
                </c:pt>
                <c:pt idx="7">
                  <c:v>1651</c:v>
                </c:pt>
              </c:numCache>
            </c:numRef>
          </c:yVal>
          <c:smooth val="0"/>
          <c:extLst>
            <c:ext xmlns:c16="http://schemas.microsoft.com/office/drawing/2014/chart" uri="{C3380CC4-5D6E-409C-BE32-E72D297353CC}">
              <c16:uniqueId val="{00000000-BB94-4C65-8588-11EE4C0AE52B}"/>
            </c:ext>
          </c:extLst>
        </c:ser>
        <c:dLbls>
          <c:showLegendKey val="0"/>
          <c:showVal val="0"/>
          <c:showCatName val="0"/>
          <c:showSerName val="0"/>
          <c:showPercent val="0"/>
          <c:showBubbleSize val="0"/>
        </c:dLbls>
        <c:axId val="209696128"/>
        <c:axId val="211487632"/>
      </c:scatterChart>
      <c:valAx>
        <c:axId val="209696128"/>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7632"/>
        <c:crosses val="autoZero"/>
        <c:crossBetween val="midCat"/>
      </c:valAx>
      <c:valAx>
        <c:axId val="211487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096961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PRIMER INGRESO ANUAL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sexo'!$A$9</c:f>
              <c:strCache>
                <c:ptCount val="1"/>
                <c:pt idx="0">
                  <c:v>CBS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sexo'!$R$7:$Y$7</c:f>
              <c:numCache>
                <c:formatCode>0</c:formatCode>
                <c:ptCount val="8"/>
                <c:pt idx="0">
                  <c:v>2011</c:v>
                </c:pt>
                <c:pt idx="1">
                  <c:v>2012</c:v>
                </c:pt>
                <c:pt idx="2">
                  <c:v>2013</c:v>
                </c:pt>
                <c:pt idx="3">
                  <c:v>2014</c:v>
                </c:pt>
                <c:pt idx="4">
                  <c:v>2015</c:v>
                </c:pt>
                <c:pt idx="5">
                  <c:v>2016</c:v>
                </c:pt>
                <c:pt idx="6">
                  <c:v>2017</c:v>
                </c:pt>
                <c:pt idx="7">
                  <c:v>2018</c:v>
                </c:pt>
              </c:numCache>
            </c:numRef>
          </c:xVal>
          <c:yVal>
            <c:numRef>
              <c:f>'Primer Ingreso por sexo'!$R$9:$Y$9</c:f>
              <c:numCache>
                <c:formatCode>0%</c:formatCode>
                <c:ptCount val="8"/>
                <c:pt idx="0">
                  <c:v>0.6964285714285714</c:v>
                </c:pt>
                <c:pt idx="1">
                  <c:v>0.57692307692307687</c:v>
                </c:pt>
                <c:pt idx="2">
                  <c:v>0.72727272727272729</c:v>
                </c:pt>
                <c:pt idx="3">
                  <c:v>0.63829787234042556</c:v>
                </c:pt>
                <c:pt idx="4">
                  <c:v>0.69230769230769229</c:v>
                </c:pt>
                <c:pt idx="5">
                  <c:v>0.62962962962962965</c:v>
                </c:pt>
                <c:pt idx="6">
                  <c:v>0.70526315789473681</c:v>
                </c:pt>
                <c:pt idx="7">
                  <c:v>0.75490196078431371</c:v>
                </c:pt>
              </c:numCache>
            </c:numRef>
          </c:yVal>
          <c:smooth val="0"/>
          <c:extLst>
            <c:ext xmlns:c16="http://schemas.microsoft.com/office/drawing/2014/chart" uri="{C3380CC4-5D6E-409C-BE32-E72D297353CC}">
              <c16:uniqueId val="{00000000-8691-463E-A755-1D97E4A7B9FC}"/>
            </c:ext>
          </c:extLst>
        </c:ser>
        <c:ser>
          <c:idx val="1"/>
          <c:order val="1"/>
          <c:tx>
            <c:strRef>
              <c:f>'Primer Ingreso por sexo'!$A$10</c:f>
              <c:strCache>
                <c:ptCount val="1"/>
                <c:pt idx="0">
                  <c:v>CSH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sexo'!$R$7:$Y$7</c:f>
              <c:numCache>
                <c:formatCode>0</c:formatCode>
                <c:ptCount val="8"/>
                <c:pt idx="0">
                  <c:v>2011</c:v>
                </c:pt>
                <c:pt idx="1">
                  <c:v>2012</c:v>
                </c:pt>
                <c:pt idx="2">
                  <c:v>2013</c:v>
                </c:pt>
                <c:pt idx="3">
                  <c:v>2014</c:v>
                </c:pt>
                <c:pt idx="4">
                  <c:v>2015</c:v>
                </c:pt>
                <c:pt idx="5">
                  <c:v>2016</c:v>
                </c:pt>
                <c:pt idx="6">
                  <c:v>2017</c:v>
                </c:pt>
                <c:pt idx="7">
                  <c:v>2018</c:v>
                </c:pt>
              </c:numCache>
            </c:numRef>
          </c:xVal>
          <c:yVal>
            <c:numRef>
              <c:f>'Primer Ingreso por sexo'!$R$10:$Y$10</c:f>
              <c:numCache>
                <c:formatCode>0%</c:formatCode>
                <c:ptCount val="8"/>
                <c:pt idx="0">
                  <c:v>0.60344827586206895</c:v>
                </c:pt>
                <c:pt idx="1">
                  <c:v>0.45454545454545453</c:v>
                </c:pt>
                <c:pt idx="2">
                  <c:v>0.52173913043478259</c:v>
                </c:pt>
                <c:pt idx="3">
                  <c:v>0.5</c:v>
                </c:pt>
                <c:pt idx="4">
                  <c:v>0.6</c:v>
                </c:pt>
                <c:pt idx="5">
                  <c:v>0.62222222222222223</c:v>
                </c:pt>
                <c:pt idx="6">
                  <c:v>0.52083333333333337</c:v>
                </c:pt>
                <c:pt idx="7">
                  <c:v>0.52985074626865669</c:v>
                </c:pt>
              </c:numCache>
            </c:numRef>
          </c:yVal>
          <c:smooth val="0"/>
          <c:extLst>
            <c:ext xmlns:c16="http://schemas.microsoft.com/office/drawing/2014/chart" uri="{C3380CC4-5D6E-409C-BE32-E72D297353CC}">
              <c16:uniqueId val="{00000001-8691-463E-A755-1D97E4A7B9FC}"/>
            </c:ext>
          </c:extLst>
        </c:ser>
        <c:ser>
          <c:idx val="2"/>
          <c:order val="2"/>
          <c:tx>
            <c:strRef>
              <c:f>'Primer Ingreso por sexo'!$A$11</c:f>
              <c:strCache>
                <c:ptCount val="1"/>
                <c:pt idx="0">
                  <c:v>UAML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sexo'!$R$7:$Y$7</c:f>
              <c:numCache>
                <c:formatCode>0</c:formatCode>
                <c:ptCount val="8"/>
                <c:pt idx="0">
                  <c:v>2011</c:v>
                </c:pt>
                <c:pt idx="1">
                  <c:v>2012</c:v>
                </c:pt>
                <c:pt idx="2">
                  <c:v>2013</c:v>
                </c:pt>
                <c:pt idx="3">
                  <c:v>2014</c:v>
                </c:pt>
                <c:pt idx="4">
                  <c:v>2015</c:v>
                </c:pt>
                <c:pt idx="5">
                  <c:v>2016</c:v>
                </c:pt>
                <c:pt idx="6">
                  <c:v>2017</c:v>
                </c:pt>
                <c:pt idx="7">
                  <c:v>2018</c:v>
                </c:pt>
              </c:numCache>
            </c:numRef>
          </c:xVal>
          <c:yVal>
            <c:numRef>
              <c:f>'Primer Ingreso por sexo'!$R$11:$Y$11</c:f>
              <c:numCache>
                <c:formatCode>0%</c:formatCode>
                <c:ptCount val="8"/>
                <c:pt idx="0">
                  <c:v>0.54335260115606931</c:v>
                </c:pt>
                <c:pt idx="1">
                  <c:v>0.4943820224719101</c:v>
                </c:pt>
                <c:pt idx="2">
                  <c:v>0.55113636363636365</c:v>
                </c:pt>
                <c:pt idx="3">
                  <c:v>0.53472222222222221</c:v>
                </c:pt>
                <c:pt idx="4">
                  <c:v>0.58706467661691542</c:v>
                </c:pt>
                <c:pt idx="5">
                  <c:v>0.5246636771300448</c:v>
                </c:pt>
                <c:pt idx="6">
                  <c:v>0.5298013245033113</c:v>
                </c:pt>
                <c:pt idx="7">
                  <c:v>0.51311953352769679</c:v>
                </c:pt>
              </c:numCache>
            </c:numRef>
          </c:yVal>
          <c:smooth val="0"/>
          <c:extLst>
            <c:ext xmlns:c16="http://schemas.microsoft.com/office/drawing/2014/chart" uri="{C3380CC4-5D6E-409C-BE32-E72D297353CC}">
              <c16:uniqueId val="{00000002-8691-463E-A755-1D97E4A7B9FC}"/>
            </c:ext>
          </c:extLst>
        </c:ser>
        <c:dLbls>
          <c:showLegendKey val="0"/>
          <c:showVal val="0"/>
          <c:showCatName val="0"/>
          <c:showSerName val="0"/>
          <c:showPercent val="0"/>
          <c:showBubbleSize val="0"/>
        </c:dLbls>
        <c:axId val="211482736"/>
        <c:axId val="211490896"/>
      </c:scatterChart>
      <c:valAx>
        <c:axId val="211482736"/>
        <c:scaling>
          <c:orientation val="minMax"/>
          <c:max val="2018"/>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11490896"/>
        <c:crosses val="autoZero"/>
        <c:crossBetween val="midCat"/>
      </c:valAx>
      <c:valAx>
        <c:axId val="21149089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114827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1er INGRESO ACUMULADO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sexo'!$A$8</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sexo'!$AP$7:$AW$7</c:f>
              <c:numCache>
                <c:formatCode>0</c:formatCode>
                <c:ptCount val="8"/>
                <c:pt idx="0">
                  <c:v>2011</c:v>
                </c:pt>
                <c:pt idx="1">
                  <c:v>2012</c:v>
                </c:pt>
                <c:pt idx="2">
                  <c:v>2013</c:v>
                </c:pt>
                <c:pt idx="3">
                  <c:v>2014</c:v>
                </c:pt>
                <c:pt idx="4">
                  <c:v>2015</c:v>
                </c:pt>
                <c:pt idx="5">
                  <c:v>2016</c:v>
                </c:pt>
                <c:pt idx="6">
                  <c:v>2017</c:v>
                </c:pt>
                <c:pt idx="7">
                  <c:v>2018</c:v>
                </c:pt>
              </c:numCache>
            </c:numRef>
          </c:xVal>
          <c:yVal>
            <c:numRef>
              <c:f>'Primer Ingreso por sexo'!$AP$8:$AW$8</c:f>
              <c:numCache>
                <c:formatCode>0%</c:formatCode>
                <c:ptCount val="8"/>
                <c:pt idx="0">
                  <c:v>0.33898305084745761</c:v>
                </c:pt>
                <c:pt idx="1">
                  <c:v>0.38202247191011235</c:v>
                </c:pt>
                <c:pt idx="2">
                  <c:v>0.39007092198581561</c:v>
                </c:pt>
                <c:pt idx="3">
                  <c:v>0.41052631578947368</c:v>
                </c:pt>
                <c:pt idx="4">
                  <c:v>0.42248062015503873</c:v>
                </c:pt>
                <c:pt idx="5">
                  <c:v>0.38387096774193546</c:v>
                </c:pt>
                <c:pt idx="6">
                  <c:v>0.38479809976247031</c:v>
                </c:pt>
                <c:pt idx="7">
                  <c:v>0.35984848484848486</c:v>
                </c:pt>
              </c:numCache>
            </c:numRef>
          </c:yVal>
          <c:smooth val="0"/>
          <c:extLst>
            <c:ext xmlns:c16="http://schemas.microsoft.com/office/drawing/2014/chart" uri="{C3380CC4-5D6E-409C-BE32-E72D297353CC}">
              <c16:uniqueId val="{00000000-A14F-46FF-8B2F-191559F8406B}"/>
            </c:ext>
          </c:extLst>
        </c:ser>
        <c:ser>
          <c:idx val="1"/>
          <c:order val="1"/>
          <c:tx>
            <c:strRef>
              <c:f>'Primer Ingreso por sexo'!$A$9</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sexo'!$AP$7:$AW$7</c:f>
              <c:numCache>
                <c:formatCode>0</c:formatCode>
                <c:ptCount val="8"/>
                <c:pt idx="0">
                  <c:v>2011</c:v>
                </c:pt>
                <c:pt idx="1">
                  <c:v>2012</c:v>
                </c:pt>
                <c:pt idx="2">
                  <c:v>2013</c:v>
                </c:pt>
                <c:pt idx="3">
                  <c:v>2014</c:v>
                </c:pt>
                <c:pt idx="4">
                  <c:v>2015</c:v>
                </c:pt>
                <c:pt idx="5">
                  <c:v>2016</c:v>
                </c:pt>
                <c:pt idx="6">
                  <c:v>2017</c:v>
                </c:pt>
                <c:pt idx="7">
                  <c:v>2018</c:v>
                </c:pt>
              </c:numCache>
            </c:numRef>
          </c:xVal>
          <c:yVal>
            <c:numRef>
              <c:f>'Primer Ingreso por sexo'!$AP$9:$AW$9</c:f>
              <c:numCache>
                <c:formatCode>0%</c:formatCode>
                <c:ptCount val="8"/>
                <c:pt idx="0">
                  <c:v>0.6964285714285714</c:v>
                </c:pt>
                <c:pt idx="1">
                  <c:v>0.65853658536585369</c:v>
                </c:pt>
                <c:pt idx="2">
                  <c:v>0.68613138686131392</c:v>
                </c:pt>
                <c:pt idx="3">
                  <c:v>0.67391304347826086</c:v>
                </c:pt>
                <c:pt idx="4">
                  <c:v>0.67938931297709926</c:v>
                </c:pt>
                <c:pt idx="5">
                  <c:v>0.66763848396501457</c:v>
                </c:pt>
                <c:pt idx="6">
                  <c:v>0.67579908675799083</c:v>
                </c:pt>
                <c:pt idx="7">
                  <c:v>0.69074074074074077</c:v>
                </c:pt>
              </c:numCache>
            </c:numRef>
          </c:yVal>
          <c:smooth val="0"/>
          <c:extLst>
            <c:ext xmlns:c16="http://schemas.microsoft.com/office/drawing/2014/chart" uri="{C3380CC4-5D6E-409C-BE32-E72D297353CC}">
              <c16:uniqueId val="{00000001-A14F-46FF-8B2F-191559F8406B}"/>
            </c:ext>
          </c:extLst>
        </c:ser>
        <c:ser>
          <c:idx val="2"/>
          <c:order val="2"/>
          <c:tx>
            <c:strRef>
              <c:f>'Primer Ingreso por sexo'!$A$10</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sexo'!$AP$7:$AW$7</c:f>
              <c:numCache>
                <c:formatCode>0</c:formatCode>
                <c:ptCount val="8"/>
                <c:pt idx="0">
                  <c:v>2011</c:v>
                </c:pt>
                <c:pt idx="1">
                  <c:v>2012</c:v>
                </c:pt>
                <c:pt idx="2">
                  <c:v>2013</c:v>
                </c:pt>
                <c:pt idx="3">
                  <c:v>2014</c:v>
                </c:pt>
                <c:pt idx="4">
                  <c:v>2015</c:v>
                </c:pt>
                <c:pt idx="5">
                  <c:v>2016</c:v>
                </c:pt>
                <c:pt idx="6">
                  <c:v>2017</c:v>
                </c:pt>
                <c:pt idx="7">
                  <c:v>2018</c:v>
                </c:pt>
              </c:numCache>
            </c:numRef>
          </c:xVal>
          <c:yVal>
            <c:numRef>
              <c:f>'Primer Ingreso por sexo'!$AP$10:$AW$10</c:f>
              <c:numCache>
                <c:formatCode>0%</c:formatCode>
                <c:ptCount val="8"/>
                <c:pt idx="0">
                  <c:v>0.60344827586206895</c:v>
                </c:pt>
                <c:pt idx="1">
                  <c:v>0.5494505494505495</c:v>
                </c:pt>
                <c:pt idx="2">
                  <c:v>0.53749999999999998</c:v>
                </c:pt>
                <c:pt idx="3">
                  <c:v>0.52884615384615385</c:v>
                </c:pt>
                <c:pt idx="4">
                  <c:v>0.54372623574144485</c:v>
                </c:pt>
                <c:pt idx="5">
                  <c:v>0.5637393767705382</c:v>
                </c:pt>
                <c:pt idx="6">
                  <c:v>0.55456570155902007</c:v>
                </c:pt>
                <c:pt idx="7">
                  <c:v>0.548885077186964</c:v>
                </c:pt>
              </c:numCache>
            </c:numRef>
          </c:yVal>
          <c:smooth val="0"/>
          <c:extLst>
            <c:ext xmlns:c16="http://schemas.microsoft.com/office/drawing/2014/chart" uri="{C3380CC4-5D6E-409C-BE32-E72D297353CC}">
              <c16:uniqueId val="{00000002-A14F-46FF-8B2F-191559F8406B}"/>
            </c:ext>
          </c:extLst>
        </c:ser>
        <c:ser>
          <c:idx val="3"/>
          <c:order val="3"/>
          <c:tx>
            <c:strRef>
              <c:f>'Primer Ingreso por sexo'!$A$11</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'Primer Ingreso por sexo'!$AP$7:$AW$7</c:f>
              <c:numCache>
                <c:formatCode>0</c:formatCode>
                <c:ptCount val="8"/>
                <c:pt idx="0">
                  <c:v>2011</c:v>
                </c:pt>
                <c:pt idx="1">
                  <c:v>2012</c:v>
                </c:pt>
                <c:pt idx="2">
                  <c:v>2013</c:v>
                </c:pt>
                <c:pt idx="3">
                  <c:v>2014</c:v>
                </c:pt>
                <c:pt idx="4">
                  <c:v>2015</c:v>
                </c:pt>
                <c:pt idx="5">
                  <c:v>2016</c:v>
                </c:pt>
                <c:pt idx="6">
                  <c:v>2017</c:v>
                </c:pt>
                <c:pt idx="7">
                  <c:v>2018</c:v>
                </c:pt>
              </c:numCache>
            </c:numRef>
          </c:xVal>
          <c:yVal>
            <c:numRef>
              <c:f>'Primer Ingreso por sexo'!$AP$11:$AW$11</c:f>
              <c:numCache>
                <c:formatCode>0%</c:formatCode>
                <c:ptCount val="8"/>
                <c:pt idx="0">
                  <c:v>0.54335260115606931</c:v>
                </c:pt>
                <c:pt idx="1">
                  <c:v>0.52671755725190839</c:v>
                </c:pt>
                <c:pt idx="2">
                  <c:v>0.5365296803652968</c:v>
                </c:pt>
                <c:pt idx="3">
                  <c:v>0.53608247422680411</c:v>
                </c:pt>
                <c:pt idx="4">
                  <c:v>0.54916985951468711</c:v>
                </c:pt>
                <c:pt idx="5">
                  <c:v>0.5437375745526839</c:v>
                </c:pt>
                <c:pt idx="6">
                  <c:v>0.54051987767584098</c:v>
                </c:pt>
                <c:pt idx="7">
                  <c:v>0.53482737734706243</c:v>
                </c:pt>
              </c:numCache>
            </c:numRef>
          </c:yVal>
          <c:smooth val="0"/>
          <c:extLst>
            <c:ext xmlns:c16="http://schemas.microsoft.com/office/drawing/2014/chart" uri="{C3380CC4-5D6E-409C-BE32-E72D297353CC}">
              <c16:uniqueId val="{00000003-A14F-46FF-8B2F-191559F8406B}"/>
            </c:ext>
          </c:extLst>
        </c:ser>
        <c:dLbls>
          <c:showLegendKey val="0"/>
          <c:showVal val="0"/>
          <c:showCatName val="0"/>
          <c:showSerName val="0"/>
          <c:showPercent val="0"/>
          <c:showBubbleSize val="0"/>
        </c:dLbls>
        <c:axId val="211480560"/>
        <c:axId val="211481104"/>
      </c:scatterChart>
      <c:valAx>
        <c:axId val="211480560"/>
        <c:scaling>
          <c:orientation val="minMax"/>
          <c:max val="2018"/>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11481104"/>
        <c:crosses val="autoZero"/>
        <c:crossBetween val="midCat"/>
      </c:valAx>
      <c:valAx>
        <c:axId val="211481104"/>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211480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Ingreso'!$B$25</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Ingreso'!$C$25:$J$25</c:f>
              <c:numCache>
                <c:formatCode>0%</c:formatCode>
                <c:ptCount val="8"/>
                <c:pt idx="0">
                  <c:v>1</c:v>
                </c:pt>
                <c:pt idx="1">
                  <c:v>0.90909090909090906</c:v>
                </c:pt>
                <c:pt idx="2">
                  <c:v>1.0833333333333333</c:v>
                </c:pt>
                <c:pt idx="3">
                  <c:v>0.85964912280701755</c:v>
                </c:pt>
                <c:pt idx="4">
                  <c:v>0.86075949367088611</c:v>
                </c:pt>
                <c:pt idx="5">
                  <c:v>0.82539682539682535</c:v>
                </c:pt>
                <c:pt idx="6">
                  <c:v>0.82539682539682535</c:v>
                </c:pt>
                <c:pt idx="7">
                  <c:v>0.74</c:v>
                </c:pt>
              </c:numCache>
            </c:numRef>
          </c:yVal>
          <c:smooth val="0"/>
          <c:extLst>
            <c:ext xmlns:c16="http://schemas.microsoft.com/office/drawing/2014/chart" uri="{C3380CC4-5D6E-409C-BE32-E72D297353CC}">
              <c16:uniqueId val="{00000000-B919-41AD-A6BA-55D646CDB215}"/>
            </c:ext>
          </c:extLst>
        </c:ser>
        <c:ser>
          <c:idx val="1"/>
          <c:order val="1"/>
          <c:tx>
            <c:strRef>
              <c:f>'% Primer Ingreso'!$B$28</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Ingreso'!$C$28:$J$28</c:f>
              <c:numCache>
                <c:formatCode>0%</c:formatCode>
                <c:ptCount val="8"/>
                <c:pt idx="0">
                  <c:v>0.83582089552238803</c:v>
                </c:pt>
                <c:pt idx="1">
                  <c:v>0.66666666666666663</c:v>
                </c:pt>
                <c:pt idx="2">
                  <c:v>0.7432432432432432</c:v>
                </c:pt>
                <c:pt idx="3">
                  <c:v>0.71212121212121215</c:v>
                </c:pt>
                <c:pt idx="4">
                  <c:v>0.91764705882352937</c:v>
                </c:pt>
                <c:pt idx="5">
                  <c:v>0.81</c:v>
                </c:pt>
                <c:pt idx="6">
                  <c:v>0.86486486486486491</c:v>
                </c:pt>
                <c:pt idx="7">
                  <c:v>0.65384615384615385</c:v>
                </c:pt>
              </c:numCache>
            </c:numRef>
          </c:yVal>
          <c:smooth val="0"/>
          <c:extLst>
            <c:ext xmlns:c16="http://schemas.microsoft.com/office/drawing/2014/chart" uri="{C3380CC4-5D6E-409C-BE32-E72D297353CC}">
              <c16:uniqueId val="{00000001-B919-41AD-A6BA-55D646CDB215}"/>
            </c:ext>
          </c:extLst>
        </c:ser>
        <c:ser>
          <c:idx val="2"/>
          <c:order val="2"/>
          <c:tx>
            <c:strRef>
              <c:f>'% Primer Ingreso'!$B$31</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Ingreso'!$C$31:$J$31</c:f>
              <c:numCache>
                <c:formatCode>0%</c:formatCode>
                <c:ptCount val="8"/>
                <c:pt idx="2">
                  <c:v>0.81818181818181823</c:v>
                </c:pt>
                <c:pt idx="3">
                  <c:v>0.72</c:v>
                </c:pt>
                <c:pt idx="4">
                  <c:v>0.6428571428571429</c:v>
                </c:pt>
                <c:pt idx="5">
                  <c:v>0.72972972972972971</c:v>
                </c:pt>
                <c:pt idx="6">
                  <c:v>0.67391304347826086</c:v>
                </c:pt>
                <c:pt idx="7">
                  <c:v>0.78378378378378377</c:v>
                </c:pt>
              </c:numCache>
            </c:numRef>
          </c:yVal>
          <c:smooth val="0"/>
          <c:extLst>
            <c:ext xmlns:c16="http://schemas.microsoft.com/office/drawing/2014/chart" uri="{C3380CC4-5D6E-409C-BE32-E72D297353CC}">
              <c16:uniqueId val="{00000002-B919-41AD-A6BA-55D646CDB215}"/>
            </c:ext>
          </c:extLst>
        </c:ser>
        <c:ser>
          <c:idx val="3"/>
          <c:order val="3"/>
          <c:tx>
            <c:strRef>
              <c:f>'% Primer Ingreso'!$B$32</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Ingreso'!$C$32:$J$32</c:f>
              <c:numCache>
                <c:formatCode>0%</c:formatCode>
                <c:ptCount val="8"/>
                <c:pt idx="0">
                  <c:v>0.71604938271604934</c:v>
                </c:pt>
                <c:pt idx="1">
                  <c:v>0.89189189189189189</c:v>
                </c:pt>
                <c:pt idx="2">
                  <c:v>0.76119402985074625</c:v>
                </c:pt>
                <c:pt idx="3">
                  <c:v>0.73170731707317072</c:v>
                </c:pt>
                <c:pt idx="4">
                  <c:v>0.74</c:v>
                </c:pt>
                <c:pt idx="5">
                  <c:v>0.80769230769230771</c:v>
                </c:pt>
                <c:pt idx="6">
                  <c:v>0.82278481012658233</c:v>
                </c:pt>
                <c:pt idx="7">
                  <c:v>0.81355932203389836</c:v>
                </c:pt>
              </c:numCache>
            </c:numRef>
          </c:yVal>
          <c:smooth val="0"/>
          <c:extLst>
            <c:ext xmlns:c16="http://schemas.microsoft.com/office/drawing/2014/chart" uri="{C3380CC4-5D6E-409C-BE32-E72D297353CC}">
              <c16:uniqueId val="{00000003-B919-41AD-A6BA-55D646CDB215}"/>
            </c:ext>
          </c:extLst>
        </c:ser>
        <c:ser>
          <c:idx val="4"/>
          <c:order val="4"/>
          <c:tx>
            <c:strRef>
              <c:f>'% Primer Ingreso'!$B$26</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Primer Ingreso'!$C$24:$I$24</c:f>
              <c:numCache>
                <c:formatCode>General</c:formatCode>
                <c:ptCount val="7"/>
                <c:pt idx="0">
                  <c:v>2011</c:v>
                </c:pt>
                <c:pt idx="1">
                  <c:v>2012</c:v>
                </c:pt>
                <c:pt idx="2">
                  <c:v>2013</c:v>
                </c:pt>
                <c:pt idx="3">
                  <c:v>2014</c:v>
                </c:pt>
                <c:pt idx="4">
                  <c:v>2015</c:v>
                </c:pt>
                <c:pt idx="5">
                  <c:v>2016</c:v>
                </c:pt>
                <c:pt idx="6">
                  <c:v>2017</c:v>
                </c:pt>
              </c:numCache>
            </c:numRef>
          </c:xVal>
          <c:yVal>
            <c:numRef>
              <c:f>'% Primer Ingreso'!$C$26:$I$26</c:f>
              <c:numCache>
                <c:formatCode>0%</c:formatCode>
                <c:ptCount val="7"/>
                <c:pt idx="6">
                  <c:v>0.77631578947368418</c:v>
                </c:pt>
              </c:numCache>
            </c:numRef>
          </c:yVal>
          <c:smooth val="0"/>
          <c:extLst>
            <c:ext xmlns:c16="http://schemas.microsoft.com/office/drawing/2014/chart" uri="{C3380CC4-5D6E-409C-BE32-E72D297353CC}">
              <c16:uniqueId val="{00000000-876D-4A88-B669-A14569F0B615}"/>
            </c:ext>
          </c:extLst>
        </c:ser>
        <c:ser>
          <c:idx val="5"/>
          <c:order val="5"/>
          <c:tx>
            <c:strRef>
              <c:f>'% Primer Ingreso'!$B$29</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Ingreso'!$C$29:$J$29</c:f>
              <c:numCache>
                <c:formatCode>0%</c:formatCode>
                <c:ptCount val="8"/>
                <c:pt idx="6">
                  <c:v>0.79487179487179482</c:v>
                </c:pt>
                <c:pt idx="7">
                  <c:v>0.76923076923076927</c:v>
                </c:pt>
              </c:numCache>
            </c:numRef>
          </c:yVal>
          <c:smooth val="0"/>
          <c:extLst>
            <c:ext xmlns:c16="http://schemas.microsoft.com/office/drawing/2014/chart" uri="{C3380CC4-5D6E-409C-BE32-E72D297353CC}">
              <c16:uniqueId val="{00000001-876D-4A88-B669-A14569F0B615}"/>
            </c:ext>
          </c:extLst>
        </c:ser>
        <c:ser>
          <c:idx val="6"/>
          <c:order val="6"/>
          <c:tx>
            <c:strRef>
              <c:f>'% Primer Ingreso'!$B$27</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Ingreso'!$C$27:$J$27</c:f>
              <c:numCache>
                <c:formatCode>0%</c:formatCode>
                <c:ptCount val="8"/>
                <c:pt idx="7">
                  <c:v>0.65116279069767447</c:v>
                </c:pt>
              </c:numCache>
            </c:numRef>
          </c:yVal>
          <c:smooth val="0"/>
          <c:extLst>
            <c:ext xmlns:c16="http://schemas.microsoft.com/office/drawing/2014/chart" uri="{C3380CC4-5D6E-409C-BE32-E72D297353CC}">
              <c16:uniqueId val="{00000000-116F-48E1-99C3-8ED1F9121F65}"/>
            </c:ext>
          </c:extLst>
        </c:ser>
        <c:ser>
          <c:idx val="7"/>
          <c:order val="7"/>
          <c:tx>
            <c:strRef>
              <c:f>'% Primer Ingreso'!$B$30</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Ingreso'!$C$30:$J$30</c:f>
              <c:numCache>
                <c:formatCode>0%</c:formatCode>
                <c:ptCount val="8"/>
                <c:pt idx="7">
                  <c:v>0.875</c:v>
                </c:pt>
              </c:numCache>
            </c:numRef>
          </c:yVal>
          <c:smooth val="0"/>
          <c:extLst>
            <c:ext xmlns:c16="http://schemas.microsoft.com/office/drawing/2014/chart" uri="{C3380CC4-5D6E-409C-BE32-E72D297353CC}">
              <c16:uniqueId val="{00000001-116F-48E1-99C3-8ED1F9121F65}"/>
            </c:ext>
          </c:extLst>
        </c:ser>
        <c:ser>
          <c:idx val="8"/>
          <c:order val="8"/>
          <c:tx>
            <c:strRef>
              <c:f>'% Primer Ingreso'!$B$33</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Ingreso'!$C$33:$J$33</c:f>
              <c:numCache>
                <c:formatCode>0%</c:formatCode>
                <c:ptCount val="8"/>
                <c:pt idx="7">
                  <c:v>0.83823529411764708</c:v>
                </c:pt>
              </c:numCache>
            </c:numRef>
          </c:yVal>
          <c:smooth val="0"/>
          <c:extLst>
            <c:ext xmlns:c16="http://schemas.microsoft.com/office/drawing/2014/chart" uri="{C3380CC4-5D6E-409C-BE32-E72D297353CC}">
              <c16:uniqueId val="{00000002-116F-48E1-99C3-8ED1F9121F65}"/>
            </c:ext>
          </c:extLst>
        </c:ser>
        <c:dLbls>
          <c:showLegendKey val="0"/>
          <c:showVal val="0"/>
          <c:showCatName val="0"/>
          <c:showSerName val="0"/>
          <c:showPercent val="0"/>
          <c:showBubbleSize val="0"/>
        </c:dLbls>
        <c:axId val="211491984"/>
        <c:axId val="211491440"/>
      </c:scatterChart>
      <c:valAx>
        <c:axId val="211491984"/>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91440"/>
        <c:crosses val="autoZero"/>
        <c:crossBetween val="midCat"/>
      </c:valAx>
      <c:valAx>
        <c:axId val="211491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919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Ingreso'!$B$35</c:f>
              <c:strCache>
                <c:ptCount val="1"/>
                <c:pt idx="0">
                  <c:v>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Ingreso'!$C$35:$J$35</c:f>
              <c:numCache>
                <c:formatCode>0%</c:formatCode>
                <c:ptCount val="8"/>
                <c:pt idx="0">
                  <c:v>1</c:v>
                </c:pt>
                <c:pt idx="1">
                  <c:v>0.90909090909090906</c:v>
                </c:pt>
                <c:pt idx="2">
                  <c:v>1.0833333333333333</c:v>
                </c:pt>
                <c:pt idx="3">
                  <c:v>0.85964912280701755</c:v>
                </c:pt>
                <c:pt idx="4">
                  <c:v>0.86075949367088611</c:v>
                </c:pt>
                <c:pt idx="5">
                  <c:v>0.82539682539682535</c:v>
                </c:pt>
                <c:pt idx="6">
                  <c:v>0.79856115107913672</c:v>
                </c:pt>
                <c:pt idx="7">
                  <c:v>0.67721518987341767</c:v>
                </c:pt>
              </c:numCache>
            </c:numRef>
          </c:yVal>
          <c:smooth val="0"/>
          <c:extLst>
            <c:ext xmlns:c16="http://schemas.microsoft.com/office/drawing/2014/chart" uri="{C3380CC4-5D6E-409C-BE32-E72D297353CC}">
              <c16:uniqueId val="{00000000-43AE-4045-8CE7-792C93416782}"/>
            </c:ext>
          </c:extLst>
        </c:ser>
        <c:ser>
          <c:idx val="1"/>
          <c:order val="1"/>
          <c:tx>
            <c:strRef>
              <c:f>'% Primer Ingreso'!$B$36</c:f>
              <c:strCache>
                <c:ptCount val="1"/>
                <c:pt idx="0">
                  <c:v>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Ingreso'!$C$36:$J$36</c:f>
              <c:numCache>
                <c:formatCode>0%</c:formatCode>
                <c:ptCount val="8"/>
                <c:pt idx="0">
                  <c:v>0.83582089552238803</c:v>
                </c:pt>
                <c:pt idx="1">
                  <c:v>0.66666666666666663</c:v>
                </c:pt>
                <c:pt idx="2">
                  <c:v>0.7432432432432432</c:v>
                </c:pt>
                <c:pt idx="3">
                  <c:v>0.71212121212121215</c:v>
                </c:pt>
                <c:pt idx="4">
                  <c:v>0.91764705882352937</c:v>
                </c:pt>
                <c:pt idx="5">
                  <c:v>0.81</c:v>
                </c:pt>
                <c:pt idx="6">
                  <c:v>0.84070796460176989</c:v>
                </c:pt>
                <c:pt idx="7">
                  <c:v>0.75</c:v>
                </c:pt>
              </c:numCache>
            </c:numRef>
          </c:yVal>
          <c:smooth val="0"/>
          <c:extLst>
            <c:ext xmlns:c16="http://schemas.microsoft.com/office/drawing/2014/chart" uri="{C3380CC4-5D6E-409C-BE32-E72D297353CC}">
              <c16:uniqueId val="{00000001-43AE-4045-8CE7-792C93416782}"/>
            </c:ext>
          </c:extLst>
        </c:ser>
        <c:ser>
          <c:idx val="2"/>
          <c:order val="2"/>
          <c:tx>
            <c:strRef>
              <c:f>'% Primer Ingreso'!$B$37</c:f>
              <c:strCache>
                <c:ptCount val="1"/>
                <c:pt idx="0">
                  <c:v>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Ingreso'!$C$37:$J$37</c:f>
              <c:numCache>
                <c:formatCode>0%</c:formatCode>
                <c:ptCount val="8"/>
                <c:pt idx="0">
                  <c:v>0.71604938271604934</c:v>
                </c:pt>
                <c:pt idx="1">
                  <c:v>0.89189189189189189</c:v>
                </c:pt>
                <c:pt idx="2">
                  <c:v>0.7752808988764045</c:v>
                </c:pt>
                <c:pt idx="3">
                  <c:v>0.72727272727272729</c:v>
                </c:pt>
                <c:pt idx="4">
                  <c:v>0.70512820512820518</c:v>
                </c:pt>
                <c:pt idx="5">
                  <c:v>0.78260869565217395</c:v>
                </c:pt>
                <c:pt idx="6">
                  <c:v>0.76800000000000002</c:v>
                </c:pt>
                <c:pt idx="7">
                  <c:v>0.81707317073170727</c:v>
                </c:pt>
              </c:numCache>
            </c:numRef>
          </c:yVal>
          <c:smooth val="0"/>
          <c:extLs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211487088"/>
        <c:axId val="211482192"/>
      </c:scatterChart>
      <c:valAx>
        <c:axId val="211487088"/>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2192"/>
        <c:crosses val="autoZero"/>
        <c:crossBetween val="midCat"/>
      </c:valAx>
      <c:valAx>
        <c:axId val="21148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70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layout>
        <c:manualLayout>
          <c:xMode val="edge"/>
          <c:yMode val="edge"/>
          <c:x val="0.25968481065664351"/>
          <c:y val="1.3468306910748329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Primer Ingreso'!$B$38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Ingreso'!$C$38:$J$38</c:f>
              <c:numCache>
                <c:formatCode>0%</c:formatCode>
                <c:ptCount val="8"/>
                <c:pt idx="0">
                  <c:v>0.83574879227053145</c:v>
                </c:pt>
                <c:pt idx="1">
                  <c:v>0.8165137614678899</c:v>
                </c:pt>
                <c:pt idx="2">
                  <c:v>0.83412322274881512</c:v>
                </c:pt>
                <c:pt idx="3">
                  <c:v>0.76190476190476186</c:v>
                </c:pt>
                <c:pt idx="4">
                  <c:v>0.83057851239669422</c:v>
                </c:pt>
                <c:pt idx="5">
                  <c:v>0.80215827338129497</c:v>
                </c:pt>
                <c:pt idx="6">
                  <c:v>0.80106100795755963</c:v>
                </c:pt>
                <c:pt idx="7">
                  <c:v>0.74890829694323147</c:v>
                </c:pt>
              </c:numCache>
            </c:numRef>
          </c:yVal>
          <c:smooth val="0"/>
          <c:extLs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211484368"/>
        <c:axId val="211477296"/>
      </c:scatterChart>
      <c:valAx>
        <c:axId val="211484368"/>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77296"/>
        <c:crosses val="autoZero"/>
        <c:crossBetween val="midCat"/>
      </c:valAx>
      <c:valAx>
        <c:axId val="211477296"/>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43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 Admisión UAM</a:t>
            </a:r>
          </a:p>
        </c:rich>
      </c:tx>
      <c:layout>
        <c:manualLayout>
          <c:xMode val="edge"/>
          <c:yMode val="edge"/>
          <c:x val="0.28692601495726494"/>
          <c:y val="2.64961850262279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 Primer Ingreso'!$B$40</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 Primer Ingreso'!$C$24:$J$24</c:f>
              <c:numCache>
                <c:formatCode>General</c:formatCode>
                <c:ptCount val="8"/>
                <c:pt idx="0">
                  <c:v>2011</c:v>
                </c:pt>
                <c:pt idx="1">
                  <c:v>2012</c:v>
                </c:pt>
                <c:pt idx="2">
                  <c:v>2013</c:v>
                </c:pt>
                <c:pt idx="3">
                  <c:v>2014</c:v>
                </c:pt>
                <c:pt idx="4">
                  <c:v>2015</c:v>
                </c:pt>
                <c:pt idx="5">
                  <c:v>2016</c:v>
                </c:pt>
                <c:pt idx="6">
                  <c:v>2017</c:v>
                </c:pt>
                <c:pt idx="7">
                  <c:v>2018</c:v>
                </c:pt>
              </c:numCache>
            </c:numRef>
          </c:xVal>
          <c:yVal>
            <c:numRef>
              <c:f>'% Primer Ingreso'!$C$40:$J$40</c:f>
              <c:numCache>
                <c:formatCode>0%</c:formatCode>
                <c:ptCount val="8"/>
                <c:pt idx="0">
                  <c:v>0.83574879227053145</c:v>
                </c:pt>
                <c:pt idx="1">
                  <c:v>0.8165137614678899</c:v>
                </c:pt>
                <c:pt idx="2">
                  <c:v>0.83412322274881512</c:v>
                </c:pt>
                <c:pt idx="3">
                  <c:v>0.76190476190476186</c:v>
                </c:pt>
                <c:pt idx="4">
                  <c:v>0.83057851239669422</c:v>
                </c:pt>
                <c:pt idx="5">
                  <c:v>0.80215827338129497</c:v>
                </c:pt>
                <c:pt idx="6">
                  <c:v>0.80106100795755963</c:v>
                </c:pt>
                <c:pt idx="7">
                  <c:v>0.74890829694323147</c:v>
                </c:pt>
              </c:numCache>
            </c:numRef>
          </c:yVal>
          <c:smooth val="0"/>
          <c:extLst>
            <c:ext xmlns:c16="http://schemas.microsoft.com/office/drawing/2014/chart" uri="{C3380CC4-5D6E-409C-BE32-E72D297353CC}">
              <c16:uniqueId val="{00000004-1A48-40F7-AA62-8E7D53245259}"/>
            </c:ext>
          </c:extLst>
        </c:ser>
        <c:dLbls>
          <c:showLegendKey val="0"/>
          <c:showVal val="0"/>
          <c:showCatName val="0"/>
          <c:showSerName val="0"/>
          <c:showPercent val="0"/>
          <c:showBubbleSize val="0"/>
        </c:dLbls>
        <c:axId val="211488176"/>
        <c:axId val="211483280"/>
      </c:scatterChart>
      <c:valAx>
        <c:axId val="211488176"/>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3280"/>
        <c:crosses val="autoZero"/>
        <c:crossBetween val="midCat"/>
      </c:valAx>
      <c:valAx>
        <c:axId val="211483280"/>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81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Primer Ingreso / Admisión 2018 UAML</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Primer Ingreso'!$B$25:$B$33,'% Primer Ingreso'!$B$38)</c:f>
              <c:strCache>
                <c:ptCount val="10"/>
                <c:pt idx="0">
                  <c:v>IRH</c:v>
                </c:pt>
                <c:pt idx="1">
                  <c:v>ICT</c:v>
                </c:pt>
                <c:pt idx="2">
                  <c:v>ISMI</c:v>
                </c:pt>
                <c:pt idx="3">
                  <c:v>BA</c:v>
                </c:pt>
                <c:pt idx="4">
                  <c:v>PB</c:v>
                </c:pt>
                <c:pt idx="5">
                  <c:v>CTA</c:v>
                </c:pt>
                <c:pt idx="6">
                  <c:v>ACD</c:v>
                </c:pt>
                <c:pt idx="7">
                  <c:v>PP</c:v>
                </c:pt>
                <c:pt idx="8">
                  <c:v>ETD</c:v>
                </c:pt>
                <c:pt idx="9">
                  <c:v>UAML</c:v>
                </c:pt>
              </c:strCache>
            </c:strRef>
          </c:cat>
          <c:val>
            <c:numRef>
              <c:f>('% Primer Ingreso'!$J$25:$J$33,'% Primer Ingreso'!$J$38)</c:f>
              <c:numCache>
                <c:formatCode>0%</c:formatCode>
                <c:ptCount val="10"/>
                <c:pt idx="0">
                  <c:v>0.74</c:v>
                </c:pt>
                <c:pt idx="1">
                  <c:v>0.64615384615384619</c:v>
                </c:pt>
                <c:pt idx="2">
                  <c:v>0.65116279069767447</c:v>
                </c:pt>
                <c:pt idx="3">
                  <c:v>0.65384615384615385</c:v>
                </c:pt>
                <c:pt idx="4">
                  <c:v>0.76923076923076927</c:v>
                </c:pt>
                <c:pt idx="5">
                  <c:v>0.875</c:v>
                </c:pt>
                <c:pt idx="6">
                  <c:v>0.78378378378378377</c:v>
                </c:pt>
                <c:pt idx="7">
                  <c:v>0.81355932203389836</c:v>
                </c:pt>
                <c:pt idx="8">
                  <c:v>0.83823529411764708</c:v>
                </c:pt>
                <c:pt idx="9">
                  <c:v>0.74890829694323147</c:v>
                </c:pt>
              </c:numCache>
            </c:numRef>
          </c:val>
          <c:shape val="cylinder"/>
          <c:extLs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211489264"/>
        <c:axId val="211489808"/>
        <c:axId val="0"/>
      </c:bar3DChart>
      <c:catAx>
        <c:axId val="211489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1489808"/>
        <c:crosses val="autoZero"/>
        <c:auto val="1"/>
        <c:lblAlgn val="ctr"/>
        <c:lblOffset val="100"/>
        <c:noMultiLvlLbl val="0"/>
      </c:catAx>
      <c:valAx>
        <c:axId val="211489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9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sexo'!$B$6</c:f>
              <c:strCache>
                <c:ptCount val="1"/>
                <c:pt idx="0">
                  <c:v>2011</c:v>
                </c:pt>
              </c:strCache>
            </c:strRef>
          </c:tx>
          <c:spPr>
            <a:solidFill>
              <a:srgbClr val="FFCC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sexo'!$B$7:$B$10</c:f>
              <c:numCache>
                <c:formatCode>0%</c:formatCode>
                <c:ptCount val="4"/>
                <c:pt idx="0">
                  <c:v>1.1764705882352942</c:v>
                </c:pt>
                <c:pt idx="1">
                  <c:v>0.8666666666666667</c:v>
                </c:pt>
                <c:pt idx="2">
                  <c:v>0.74468085106382975</c:v>
                </c:pt>
                <c:pt idx="3">
                  <c:v>0.86238532110091748</c:v>
                </c:pt>
              </c:numCache>
            </c:numRef>
          </c:val>
          <c:shape val="cylinder"/>
          <c:extLst>
            <c:ext xmlns:c16="http://schemas.microsoft.com/office/drawing/2014/chart" uri="{C3380CC4-5D6E-409C-BE32-E72D297353CC}">
              <c16:uniqueId val="{00000000-3F62-4B40-AB94-1424179C5B67}"/>
            </c:ext>
          </c:extLst>
        </c:ser>
        <c:ser>
          <c:idx val="1"/>
          <c:order val="1"/>
          <c:tx>
            <c:strRef>
              <c:f>'% de Primer Ingreso por sexo'!$C$6</c:f>
              <c:strCache>
                <c:ptCount val="1"/>
                <c:pt idx="0">
                  <c:v>2012</c:v>
                </c:pt>
              </c:strCache>
            </c:strRef>
          </c:tx>
          <c:spPr>
            <a:solidFill>
              <a:srgbClr val="FF99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sexo'!$C$7:$C$10</c:f>
              <c:numCache>
                <c:formatCode>0%</c:formatCode>
                <c:ptCount val="4"/>
                <c:pt idx="0">
                  <c:v>0.93333333333333335</c:v>
                </c:pt>
                <c:pt idx="1">
                  <c:v>0.65217391304347827</c:v>
                </c:pt>
                <c:pt idx="2">
                  <c:v>0.83333333333333337</c:v>
                </c:pt>
                <c:pt idx="3">
                  <c:v>0.7857142857142857</c:v>
                </c:pt>
              </c:numCache>
            </c:numRef>
          </c:val>
          <c:shape val="cylinder"/>
          <c:extLst>
            <c:ext xmlns:c16="http://schemas.microsoft.com/office/drawing/2014/chart" uri="{C3380CC4-5D6E-409C-BE32-E72D297353CC}">
              <c16:uniqueId val="{00000001-3F62-4B40-AB94-1424179C5B67}"/>
            </c:ext>
          </c:extLst>
        </c:ser>
        <c:ser>
          <c:idx val="2"/>
          <c:order val="2"/>
          <c:tx>
            <c:strRef>
              <c:f>'% de Primer Ingreso por sexo'!$D$6</c:f>
              <c:strCache>
                <c:ptCount val="1"/>
                <c:pt idx="0">
                  <c:v>2013</c:v>
                </c:pt>
              </c:strCache>
            </c:strRef>
          </c:tx>
          <c:spPr>
            <a:solidFill>
              <a:srgbClr val="FF66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sexo'!$D$7:$D$10</c:f>
              <c:numCache>
                <c:formatCode>0%</c:formatCode>
                <c:ptCount val="4"/>
                <c:pt idx="0">
                  <c:v>1.3125</c:v>
                </c:pt>
                <c:pt idx="1">
                  <c:v>0.76923076923076927</c:v>
                </c:pt>
                <c:pt idx="2">
                  <c:v>0.8</c:v>
                </c:pt>
                <c:pt idx="3">
                  <c:v>0.8584070796460177</c:v>
                </c:pt>
              </c:numCache>
            </c:numRef>
          </c:val>
          <c:shape val="cylinder"/>
          <c:extLst>
            <c:ext xmlns:c16="http://schemas.microsoft.com/office/drawing/2014/chart" uri="{C3380CC4-5D6E-409C-BE32-E72D297353CC}">
              <c16:uniqueId val="{00000002-3F62-4B40-AB94-1424179C5B67}"/>
            </c:ext>
          </c:extLst>
        </c:ser>
        <c:ser>
          <c:idx val="3"/>
          <c:order val="3"/>
          <c:tx>
            <c:strRef>
              <c:f>'% de Primer Ingreso por sexo'!$E$6</c:f>
              <c:strCache>
                <c:ptCount val="1"/>
                <c:pt idx="0">
                  <c:v>2014</c:v>
                </c:pt>
              </c:strCache>
            </c:strRef>
          </c:tx>
          <c:spPr>
            <a:solidFill>
              <a:srgbClr val="FF00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sexo'!$E$7:$E$10</c:f>
              <c:numCache>
                <c:formatCode>0%</c:formatCode>
                <c:ptCount val="4"/>
                <c:pt idx="0">
                  <c:v>0.85185185185185186</c:v>
                </c:pt>
                <c:pt idx="1">
                  <c:v>0.7142857142857143</c:v>
                </c:pt>
                <c:pt idx="2">
                  <c:v>0.75</c:v>
                </c:pt>
                <c:pt idx="3">
                  <c:v>0.76237623762376239</c:v>
                </c:pt>
              </c:numCache>
            </c:numRef>
          </c:val>
          <c:shape val="cylinder"/>
          <c:extLst>
            <c:ext xmlns:c16="http://schemas.microsoft.com/office/drawing/2014/chart" uri="{C3380CC4-5D6E-409C-BE32-E72D297353CC}">
              <c16:uniqueId val="{00000003-3F62-4B40-AB94-1424179C5B67}"/>
            </c:ext>
          </c:extLst>
        </c:ser>
        <c:ser>
          <c:idx val="4"/>
          <c:order val="4"/>
          <c:tx>
            <c:strRef>
              <c:f>'% de Primer Ingreso por sexo'!$F$6</c:f>
              <c:strCache>
                <c:ptCount val="1"/>
                <c:pt idx="0">
                  <c:v>2015</c:v>
                </c:pt>
              </c:strCache>
            </c:strRef>
          </c:tx>
          <c:spPr>
            <a:solidFill>
              <a:srgbClr val="CC00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sexo'!$F$7:$F$10</c:f>
              <c:numCache>
                <c:formatCode>0%</c:formatCode>
                <c:ptCount val="4"/>
                <c:pt idx="0">
                  <c:v>0.93939393939393945</c:v>
                </c:pt>
                <c:pt idx="1">
                  <c:v>0.9152542372881356</c:v>
                </c:pt>
                <c:pt idx="2">
                  <c:v>0.6875</c:v>
                </c:pt>
                <c:pt idx="3">
                  <c:v>0.84285714285714286</c:v>
                </c:pt>
              </c:numCache>
            </c:numRef>
          </c:val>
          <c:shape val="cylinder"/>
          <c:extLst>
            <c:ext xmlns:c16="http://schemas.microsoft.com/office/drawing/2014/chart" uri="{C3380CC4-5D6E-409C-BE32-E72D297353CC}">
              <c16:uniqueId val="{00000004-3F62-4B40-AB94-1424179C5B67}"/>
            </c:ext>
          </c:extLst>
        </c:ser>
        <c:ser>
          <c:idx val="5"/>
          <c:order val="5"/>
          <c:tx>
            <c:strRef>
              <c:f>'% de Primer Ingreso por sexo'!$G$6</c:f>
              <c:strCache>
                <c:ptCount val="1"/>
                <c:pt idx="0">
                  <c:v>2016</c:v>
                </c:pt>
              </c:strCache>
            </c:strRef>
          </c:tx>
          <c:spPr>
            <a:solidFill>
              <a:srgbClr val="9900CC"/>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sexo'!$G$7:$G$10</c:f>
              <c:numCache>
                <c:formatCode>0%</c:formatCode>
                <c:ptCount val="4"/>
                <c:pt idx="0">
                  <c:v>0.76923076923076927</c:v>
                </c:pt>
                <c:pt idx="1">
                  <c:v>0.77272727272727271</c:v>
                </c:pt>
                <c:pt idx="2">
                  <c:v>0.82352941176470584</c:v>
                </c:pt>
                <c:pt idx="3">
                  <c:v>0.79591836734693877</c:v>
                </c:pt>
              </c:numCache>
            </c:numRef>
          </c:val>
          <c:shape val="cylinder"/>
          <c:extLst>
            <c:ext xmlns:c16="http://schemas.microsoft.com/office/drawing/2014/chart" uri="{C3380CC4-5D6E-409C-BE32-E72D297353CC}">
              <c16:uniqueId val="{00000005-3F62-4B40-AB94-1424179C5B67}"/>
            </c:ext>
          </c:extLst>
        </c:ser>
        <c:ser>
          <c:idx val="6"/>
          <c:order val="6"/>
          <c:tx>
            <c:strRef>
              <c:f>'% de Primer Ingreso por sexo'!$H$6</c:f>
              <c:strCache>
                <c:ptCount val="1"/>
                <c:pt idx="0">
                  <c:v>2017</c:v>
                </c:pt>
              </c:strCache>
            </c:strRef>
          </c:tx>
          <c:spPr>
            <a:solidFill>
              <a:srgbClr val="660066"/>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sexo'!$H$7:$H$10</c:f>
              <c:numCache>
                <c:formatCode>0%</c:formatCode>
                <c:ptCount val="4"/>
                <c:pt idx="0">
                  <c:v>0.78181818181818186</c:v>
                </c:pt>
                <c:pt idx="1">
                  <c:v>0.89333333333333331</c:v>
                </c:pt>
                <c:pt idx="2">
                  <c:v>0.75757575757575757</c:v>
                </c:pt>
                <c:pt idx="3">
                  <c:v>0.81632653061224492</c:v>
                </c:pt>
              </c:numCache>
            </c:numRef>
          </c:val>
          <c:shape val="cylinder"/>
          <c:extLst>
            <c:ext xmlns:c16="http://schemas.microsoft.com/office/drawing/2014/chart" uri="{C3380CC4-5D6E-409C-BE32-E72D297353CC}">
              <c16:uniqueId val="{00000000-3BF5-4ABF-BF43-65400D2206AB}"/>
            </c:ext>
          </c:extLst>
        </c:ser>
        <c:ser>
          <c:idx val="7"/>
          <c:order val="7"/>
          <c:tx>
            <c:strRef>
              <c:f>'% de Primer Ingreso por sexo'!$I$6</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sexo'!$A$7:$A$10</c:f>
              <c:strCache>
                <c:ptCount val="4"/>
                <c:pt idx="0">
                  <c:v>CBI</c:v>
                </c:pt>
                <c:pt idx="1">
                  <c:v>CBS</c:v>
                </c:pt>
                <c:pt idx="2">
                  <c:v>CSH</c:v>
                </c:pt>
                <c:pt idx="3">
                  <c:v>UAML</c:v>
                </c:pt>
              </c:strCache>
            </c:strRef>
          </c:cat>
          <c:val>
            <c:numRef>
              <c:f>'% de Primer Ingreso por sexo'!$I$7:$I$10</c:f>
              <c:numCache>
                <c:formatCode>0%</c:formatCode>
                <c:ptCount val="4"/>
                <c:pt idx="0">
                  <c:v>0.65116279069767447</c:v>
                </c:pt>
                <c:pt idx="1">
                  <c:v>0.79381443298969068</c:v>
                </c:pt>
                <c:pt idx="2">
                  <c:v>0.81609195402298851</c:v>
                </c:pt>
                <c:pt idx="3">
                  <c:v>0.77533039647577096</c:v>
                </c:pt>
              </c:numCache>
            </c:numRef>
          </c:val>
          <c:shape val="cylinder"/>
          <c:extLst>
            <c:ext xmlns:c16="http://schemas.microsoft.com/office/drawing/2014/chart" uri="{C3380CC4-5D6E-409C-BE32-E72D297353CC}">
              <c16:uniqueId val="{00000000-29D4-4FC5-9D1C-A22C52A7003B}"/>
            </c:ext>
          </c:extLst>
        </c:ser>
        <c:dLbls>
          <c:showLegendKey val="0"/>
          <c:showVal val="0"/>
          <c:showCatName val="0"/>
          <c:showSerName val="0"/>
          <c:showPercent val="0"/>
          <c:showBubbleSize val="0"/>
        </c:dLbls>
        <c:gapWidth val="219"/>
        <c:shape val="box"/>
        <c:axId val="211479472"/>
        <c:axId val="211476752"/>
        <c:axId val="0"/>
      </c:bar3DChart>
      <c:catAx>
        <c:axId val="21147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76752"/>
        <c:crosses val="autoZero"/>
        <c:auto val="1"/>
        <c:lblAlgn val="ctr"/>
        <c:lblOffset val="100"/>
        <c:noMultiLvlLbl val="0"/>
      </c:catAx>
      <c:valAx>
        <c:axId val="21147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7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sexo'!$J$6</c:f>
              <c:strCache>
                <c:ptCount val="1"/>
                <c:pt idx="0">
                  <c:v>2011</c:v>
                </c:pt>
              </c:strCache>
            </c:strRef>
          </c:tx>
          <c:spPr>
            <a:solidFill>
              <a:srgbClr val="FFCC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sexo'!$J$7:$J$10</c:f>
              <c:numCache>
                <c:formatCode>0%</c:formatCode>
                <c:ptCount val="4"/>
                <c:pt idx="0">
                  <c:v>0.9285714285714286</c:v>
                </c:pt>
                <c:pt idx="1">
                  <c:v>0.77272727272727271</c:v>
                </c:pt>
                <c:pt idx="2">
                  <c:v>0.67647058823529416</c:v>
                </c:pt>
                <c:pt idx="3">
                  <c:v>0.80612244897959184</c:v>
                </c:pt>
              </c:numCache>
            </c:numRef>
          </c:val>
          <c:shape val="cylinder"/>
          <c:extLst>
            <c:ext xmlns:c16="http://schemas.microsoft.com/office/drawing/2014/chart" uri="{C3380CC4-5D6E-409C-BE32-E72D297353CC}">
              <c16:uniqueId val="{00000000-3F62-4B40-AB94-1424179C5B67}"/>
            </c:ext>
          </c:extLst>
        </c:ser>
        <c:ser>
          <c:idx val="1"/>
          <c:order val="1"/>
          <c:tx>
            <c:strRef>
              <c:f>'% de Primer Ingreso por sexo'!$K$6</c:f>
              <c:strCache>
                <c:ptCount val="1"/>
                <c:pt idx="0">
                  <c:v>2012</c:v>
                </c:pt>
              </c:strCache>
            </c:strRef>
          </c:tx>
          <c:spPr>
            <a:solidFill>
              <a:srgbClr val="FF99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sexo'!$K$7:$K$10</c:f>
              <c:numCache>
                <c:formatCode>0%</c:formatCode>
                <c:ptCount val="4"/>
                <c:pt idx="0">
                  <c:v>0.88888888888888884</c:v>
                </c:pt>
                <c:pt idx="1">
                  <c:v>0.6875</c:v>
                </c:pt>
                <c:pt idx="2">
                  <c:v>0.94736842105263153</c:v>
                </c:pt>
                <c:pt idx="3">
                  <c:v>0.84905660377358494</c:v>
                </c:pt>
              </c:numCache>
            </c:numRef>
          </c:val>
          <c:shape val="cylinder"/>
          <c:extLst>
            <c:ext xmlns:c16="http://schemas.microsoft.com/office/drawing/2014/chart" uri="{C3380CC4-5D6E-409C-BE32-E72D297353CC}">
              <c16:uniqueId val="{00000001-3F62-4B40-AB94-1424179C5B67}"/>
            </c:ext>
          </c:extLst>
        </c:ser>
        <c:ser>
          <c:idx val="2"/>
          <c:order val="2"/>
          <c:tx>
            <c:strRef>
              <c:f>'% de Primer Ingreso por sexo'!$L$6</c:f>
              <c:strCache>
                <c:ptCount val="1"/>
                <c:pt idx="0">
                  <c:v>2013</c:v>
                </c:pt>
              </c:strCache>
            </c:strRef>
          </c:tx>
          <c:spPr>
            <a:solidFill>
              <a:srgbClr val="FF66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sexo'!$L$7:$L$10</c:f>
              <c:numCache>
                <c:formatCode>0%</c:formatCode>
                <c:ptCount val="4"/>
                <c:pt idx="0">
                  <c:v>0.96875</c:v>
                </c:pt>
                <c:pt idx="1">
                  <c:v>0.68181818181818177</c:v>
                </c:pt>
                <c:pt idx="2">
                  <c:v>0.75</c:v>
                </c:pt>
                <c:pt idx="3">
                  <c:v>0.80612244897959184</c:v>
                </c:pt>
              </c:numCache>
            </c:numRef>
          </c:val>
          <c:shape val="cylinder"/>
          <c:extLst>
            <c:ext xmlns:c16="http://schemas.microsoft.com/office/drawing/2014/chart" uri="{C3380CC4-5D6E-409C-BE32-E72D297353CC}">
              <c16:uniqueId val="{00000002-3F62-4B40-AB94-1424179C5B67}"/>
            </c:ext>
          </c:extLst>
        </c:ser>
        <c:ser>
          <c:idx val="3"/>
          <c:order val="3"/>
          <c:tx>
            <c:strRef>
              <c:f>'% de Primer Ingreso por sexo'!$M$6</c:f>
              <c:strCache>
                <c:ptCount val="1"/>
                <c:pt idx="0">
                  <c:v>2014</c:v>
                </c:pt>
              </c:strCache>
            </c:strRef>
          </c:tx>
          <c:spPr>
            <a:solidFill>
              <a:srgbClr val="FF00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sexo'!$M$7:$M$10</c:f>
              <c:numCache>
                <c:formatCode>0%</c:formatCode>
                <c:ptCount val="4"/>
                <c:pt idx="0">
                  <c:v>0.8666666666666667</c:v>
                </c:pt>
                <c:pt idx="1">
                  <c:v>0.70833333333333337</c:v>
                </c:pt>
                <c:pt idx="2">
                  <c:v>0.70588235294117652</c:v>
                </c:pt>
                <c:pt idx="3">
                  <c:v>0.76136363636363635</c:v>
                </c:pt>
              </c:numCache>
            </c:numRef>
          </c:val>
          <c:shape val="cylinder"/>
          <c:extLst>
            <c:ext xmlns:c16="http://schemas.microsoft.com/office/drawing/2014/chart" uri="{C3380CC4-5D6E-409C-BE32-E72D297353CC}">
              <c16:uniqueId val="{00000003-3F62-4B40-AB94-1424179C5B67}"/>
            </c:ext>
          </c:extLst>
        </c:ser>
        <c:ser>
          <c:idx val="4"/>
          <c:order val="4"/>
          <c:tx>
            <c:strRef>
              <c:f>'% de Primer Ingreso por sexo'!$N$6</c:f>
              <c:strCache>
                <c:ptCount val="1"/>
                <c:pt idx="0">
                  <c:v>2015</c:v>
                </c:pt>
              </c:strCache>
            </c:strRef>
          </c:tx>
          <c:spPr>
            <a:solidFill>
              <a:srgbClr val="CC00FF"/>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sexo'!$N$7:$N$10</c:f>
              <c:numCache>
                <c:formatCode>0%</c:formatCode>
                <c:ptCount val="4"/>
                <c:pt idx="0">
                  <c:v>0.80434782608695654</c:v>
                </c:pt>
                <c:pt idx="1">
                  <c:v>0.92307692307692313</c:v>
                </c:pt>
                <c:pt idx="2">
                  <c:v>0.73333333333333328</c:v>
                </c:pt>
                <c:pt idx="3">
                  <c:v>0.81372549019607843</c:v>
                </c:pt>
              </c:numCache>
            </c:numRef>
          </c:val>
          <c:shape val="cylinder"/>
          <c:extLst>
            <c:ext xmlns:c16="http://schemas.microsoft.com/office/drawing/2014/chart" uri="{C3380CC4-5D6E-409C-BE32-E72D297353CC}">
              <c16:uniqueId val="{00000004-3F62-4B40-AB94-1424179C5B67}"/>
            </c:ext>
          </c:extLst>
        </c:ser>
        <c:ser>
          <c:idx val="5"/>
          <c:order val="5"/>
          <c:tx>
            <c:strRef>
              <c:f>'% de Primer Ingreso por sexo'!$O$6</c:f>
              <c:strCache>
                <c:ptCount val="1"/>
                <c:pt idx="0">
                  <c:v>2016</c:v>
                </c:pt>
              </c:strCache>
            </c:strRef>
          </c:tx>
          <c:spPr>
            <a:solidFill>
              <a:srgbClr val="9900CC"/>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sexo'!$O$7:$O$10</c:f>
              <c:numCache>
                <c:formatCode>0%</c:formatCode>
                <c:ptCount val="4"/>
                <c:pt idx="0">
                  <c:v>0.84</c:v>
                </c:pt>
                <c:pt idx="1">
                  <c:v>0.88235294117647056</c:v>
                </c:pt>
                <c:pt idx="2">
                  <c:v>0.72340425531914898</c:v>
                </c:pt>
                <c:pt idx="3">
                  <c:v>0.80916030534351147</c:v>
                </c:pt>
              </c:numCache>
            </c:numRef>
          </c:val>
          <c:shape val="cylinder"/>
          <c:extLst>
            <c:ext xmlns:c16="http://schemas.microsoft.com/office/drawing/2014/chart" uri="{C3380CC4-5D6E-409C-BE32-E72D297353CC}">
              <c16:uniqueId val="{00000005-3F62-4B40-AB94-1424179C5B67}"/>
            </c:ext>
          </c:extLst>
        </c:ser>
        <c:ser>
          <c:idx val="6"/>
          <c:order val="6"/>
          <c:tx>
            <c:strRef>
              <c:f>'% de Primer Ingreso por sexo'!$P$6</c:f>
              <c:strCache>
                <c:ptCount val="1"/>
                <c:pt idx="0">
                  <c:v>2017</c:v>
                </c:pt>
              </c:strCache>
            </c:strRef>
          </c:tx>
          <c:spPr>
            <a:solidFill>
              <a:srgbClr val="660066"/>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sexo'!$P$7:$P$10</c:f>
              <c:numCache>
                <c:formatCode>0%</c:formatCode>
                <c:ptCount val="4"/>
                <c:pt idx="0">
                  <c:v>0.80952380952380953</c:v>
                </c:pt>
                <c:pt idx="1">
                  <c:v>0.73684210526315785</c:v>
                </c:pt>
                <c:pt idx="2">
                  <c:v>0.77966101694915257</c:v>
                </c:pt>
                <c:pt idx="3">
                  <c:v>0.78453038674033149</c:v>
                </c:pt>
              </c:numCache>
            </c:numRef>
          </c:val>
          <c:shape val="cylinder"/>
          <c:extLst>
            <c:ext xmlns:c16="http://schemas.microsoft.com/office/drawing/2014/chart" uri="{C3380CC4-5D6E-409C-BE32-E72D297353CC}">
              <c16:uniqueId val="{00000000-9A12-4BC0-941D-291D143C4934}"/>
            </c:ext>
          </c:extLst>
        </c:ser>
        <c:ser>
          <c:idx val="7"/>
          <c:order val="7"/>
          <c:tx>
            <c:strRef>
              <c:f>'% de Primer Ingreso por sexo'!$Q$6</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sexo'!$A$7:$A$10</c:f>
              <c:strCache>
                <c:ptCount val="4"/>
                <c:pt idx="0">
                  <c:v>CBI</c:v>
                </c:pt>
                <c:pt idx="1">
                  <c:v>CBS</c:v>
                </c:pt>
                <c:pt idx="2">
                  <c:v>CSH</c:v>
                </c:pt>
                <c:pt idx="3">
                  <c:v>UAML</c:v>
                </c:pt>
              </c:strCache>
            </c:strRef>
          </c:cat>
          <c:val>
            <c:numRef>
              <c:f>'% de Primer Ingreso por sexo'!$Q$7:$Q$10</c:f>
              <c:numCache>
                <c:formatCode>0%</c:formatCode>
                <c:ptCount val="4"/>
                <c:pt idx="0">
                  <c:v>0.68695652173913047</c:v>
                </c:pt>
                <c:pt idx="1">
                  <c:v>0.64102564102564108</c:v>
                </c:pt>
                <c:pt idx="2">
                  <c:v>0.81818181818181823</c:v>
                </c:pt>
                <c:pt idx="3">
                  <c:v>0.72294372294372289</c:v>
                </c:pt>
              </c:numCache>
            </c:numRef>
          </c:val>
          <c:shape val="cylinder"/>
          <c:extLst>
            <c:ext xmlns:c16="http://schemas.microsoft.com/office/drawing/2014/chart" uri="{C3380CC4-5D6E-409C-BE32-E72D297353CC}">
              <c16:uniqueId val="{00000000-D832-4711-9777-3A159DBFCA2B}"/>
            </c:ext>
          </c:extLst>
        </c:ser>
        <c:dLbls>
          <c:showLegendKey val="0"/>
          <c:showVal val="0"/>
          <c:showCatName val="0"/>
          <c:showSerName val="0"/>
          <c:showPercent val="0"/>
          <c:showBubbleSize val="0"/>
        </c:dLbls>
        <c:gapWidth val="219"/>
        <c:shape val="box"/>
        <c:axId val="211481648"/>
        <c:axId val="211477840"/>
        <c:axId val="0"/>
      </c:bar3DChart>
      <c:catAx>
        <c:axId val="21148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77840"/>
        <c:crosses val="autoZero"/>
        <c:auto val="1"/>
        <c:lblAlgn val="ctr"/>
        <c:lblOffset val="100"/>
        <c:noMultiLvlLbl val="0"/>
      </c:catAx>
      <c:valAx>
        <c:axId val="21147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Solicitudes</a:t>
            </a:r>
            <a:r>
              <a:rPr lang="es-MX" baseline="0"/>
              <a:t> 1er Ingreso</a:t>
            </a:r>
            <a:r>
              <a:rPr lang="es-MX"/>
              <a:t> (Públicas/Total)</a:t>
            </a:r>
          </a:p>
        </c:rich>
      </c:tx>
      <c:layout>
        <c:manualLayout>
          <c:xMode val="edge"/>
          <c:yMode val="edge"/>
          <c:x val="0.14597222222222223"/>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ES'!$BI$6</c:f>
              <c:strCache>
                <c:ptCount val="1"/>
                <c:pt idx="0">
                  <c:v>México</c:v>
                </c:pt>
              </c:strCache>
            </c:strRef>
          </c:tx>
          <c:spPr>
            <a:solidFill>
              <a:schemeClr val="accent1"/>
            </a:solidFill>
            <a:ln>
              <a:noFill/>
            </a:ln>
            <a:effectLst/>
            <a:sp3d/>
          </c:spPr>
          <c:invertIfNegative val="0"/>
          <c:cat>
            <c:strRef>
              <c:f>'Demanda-Ingreso ES'!$BJ$5:$BP$5</c:f>
              <c:strCache>
                <c:ptCount val="7"/>
                <c:pt idx="0">
                  <c:v>2011-2012</c:v>
                </c:pt>
                <c:pt idx="1">
                  <c:v>2012-2013</c:v>
                </c:pt>
                <c:pt idx="2">
                  <c:v>2013-2014</c:v>
                </c:pt>
                <c:pt idx="3">
                  <c:v>2014-2015</c:v>
                </c:pt>
                <c:pt idx="4">
                  <c:v>2015-2016</c:v>
                </c:pt>
                <c:pt idx="5">
                  <c:v>2016-2017</c:v>
                </c:pt>
                <c:pt idx="6">
                  <c:v>2017-2018</c:v>
                </c:pt>
              </c:strCache>
            </c:strRef>
          </c:cat>
          <c:val>
            <c:numRef>
              <c:f>'Demanda-Ingreso ES'!$BJ$6:$BP$6</c:f>
              <c:numCache>
                <c:formatCode>0%</c:formatCode>
                <c:ptCount val="7"/>
                <c:pt idx="0">
                  <c:v>0.74452065233958242</c:v>
                </c:pt>
                <c:pt idx="1">
                  <c:v>0.75206246125101828</c:v>
                </c:pt>
                <c:pt idx="2">
                  <c:v>0.72533626149731478</c:v>
                </c:pt>
                <c:pt idx="3">
                  <c:v>0.73984466482018529</c:v>
                </c:pt>
                <c:pt idx="4">
                  <c:v>0.73959811264724318</c:v>
                </c:pt>
                <c:pt idx="5">
                  <c:v>0.73759612838959754</c:v>
                </c:pt>
                <c:pt idx="6">
                  <c:v>0.73115428673990279</c:v>
                </c:pt>
              </c:numCache>
            </c:numRef>
          </c:val>
          <c:shape val="cylinder"/>
          <c:extLst>
            <c:ext xmlns:c16="http://schemas.microsoft.com/office/drawing/2014/chart" uri="{C3380CC4-5D6E-409C-BE32-E72D297353CC}">
              <c16:uniqueId val="{00000000-568C-4A2A-BD21-A2FA60EAF75F}"/>
            </c:ext>
          </c:extLst>
        </c:ser>
        <c:ser>
          <c:idx val="1"/>
          <c:order val="1"/>
          <c:tx>
            <c:strRef>
              <c:f>'Demanda-Ingreso ES'!$BI$7</c:f>
              <c:strCache>
                <c:ptCount val="1"/>
                <c:pt idx="0">
                  <c:v>Estado de México</c:v>
                </c:pt>
              </c:strCache>
            </c:strRef>
          </c:tx>
          <c:spPr>
            <a:solidFill>
              <a:schemeClr val="accent2"/>
            </a:solidFill>
            <a:ln>
              <a:noFill/>
            </a:ln>
            <a:effectLst/>
            <a:sp3d/>
          </c:spPr>
          <c:invertIfNegative val="0"/>
          <c:cat>
            <c:strRef>
              <c:f>'Demanda-Ingreso ES'!$BJ$5:$BP$5</c:f>
              <c:strCache>
                <c:ptCount val="7"/>
                <c:pt idx="0">
                  <c:v>2011-2012</c:v>
                </c:pt>
                <c:pt idx="1">
                  <c:v>2012-2013</c:v>
                </c:pt>
                <c:pt idx="2">
                  <c:v>2013-2014</c:v>
                </c:pt>
                <c:pt idx="3">
                  <c:v>2014-2015</c:v>
                </c:pt>
                <c:pt idx="4">
                  <c:v>2015-2016</c:v>
                </c:pt>
                <c:pt idx="5">
                  <c:v>2016-2017</c:v>
                </c:pt>
                <c:pt idx="6">
                  <c:v>2017-2018</c:v>
                </c:pt>
              </c:strCache>
            </c:strRef>
          </c:cat>
          <c:val>
            <c:numRef>
              <c:f>'Demanda-Ingreso ES'!$BJ$7:$BP$7</c:f>
              <c:numCache>
                <c:formatCode>0%</c:formatCode>
                <c:ptCount val="7"/>
                <c:pt idx="0">
                  <c:v>0.69126093420983115</c:v>
                </c:pt>
                <c:pt idx="1">
                  <c:v>0.71730142904619476</c:v>
                </c:pt>
                <c:pt idx="2">
                  <c:v>0.70888062523635442</c:v>
                </c:pt>
                <c:pt idx="3">
                  <c:v>0.68757695000362118</c:v>
                </c:pt>
                <c:pt idx="4">
                  <c:v>0.69073658945270933</c:v>
                </c:pt>
                <c:pt idx="5">
                  <c:v>0.68447703480657895</c:v>
                </c:pt>
                <c:pt idx="6">
                  <c:v>0.66146660439047178</c:v>
                </c:pt>
              </c:numCache>
            </c:numRef>
          </c:val>
          <c:shape val="cylinder"/>
          <c:extLst>
            <c:ext xmlns:c16="http://schemas.microsoft.com/office/drawing/2014/chart" uri="{C3380CC4-5D6E-409C-BE32-E72D297353CC}">
              <c16:uniqueId val="{00000001-568C-4A2A-BD21-A2FA60EAF75F}"/>
            </c:ext>
          </c:extLst>
        </c:ser>
        <c:ser>
          <c:idx val="2"/>
          <c:order val="2"/>
          <c:tx>
            <c:strRef>
              <c:f>'Demanda-Ingreso ES'!$BI$8</c:f>
              <c:strCache>
                <c:ptCount val="1"/>
                <c:pt idx="0">
                  <c:v>Lerma y alrededores*</c:v>
                </c:pt>
              </c:strCache>
            </c:strRef>
          </c:tx>
          <c:spPr>
            <a:solidFill>
              <a:schemeClr val="accent3"/>
            </a:solidFill>
            <a:ln>
              <a:noFill/>
            </a:ln>
            <a:effectLst/>
            <a:sp3d/>
          </c:spPr>
          <c:invertIfNegative val="0"/>
          <c:cat>
            <c:strRef>
              <c:f>'Demanda-Ingreso ES'!$BJ$5:$BP$5</c:f>
              <c:strCache>
                <c:ptCount val="7"/>
                <c:pt idx="0">
                  <c:v>2011-2012</c:v>
                </c:pt>
                <c:pt idx="1">
                  <c:v>2012-2013</c:v>
                </c:pt>
                <c:pt idx="2">
                  <c:v>2013-2014</c:v>
                </c:pt>
                <c:pt idx="3">
                  <c:v>2014-2015</c:v>
                </c:pt>
                <c:pt idx="4">
                  <c:v>2015-2016</c:v>
                </c:pt>
                <c:pt idx="5">
                  <c:v>2016-2017</c:v>
                </c:pt>
                <c:pt idx="6">
                  <c:v>2017-2018</c:v>
                </c:pt>
              </c:strCache>
            </c:strRef>
          </c:cat>
          <c:val>
            <c:numRef>
              <c:f>'Demanda-Ingreso ES'!$BJ$8:$BP$8</c:f>
              <c:numCache>
                <c:formatCode>0%</c:formatCode>
                <c:ptCount val="7"/>
                <c:pt idx="0">
                  <c:v>0.80541758494786353</c:v>
                </c:pt>
                <c:pt idx="1">
                  <c:v>0.79828508779106866</c:v>
                </c:pt>
                <c:pt idx="2">
                  <c:v>0.77352656401286812</c:v>
                </c:pt>
                <c:pt idx="3">
                  <c:v>0.75932899691886335</c:v>
                </c:pt>
                <c:pt idx="4">
                  <c:v>0.77205915744539133</c:v>
                </c:pt>
                <c:pt idx="5">
                  <c:v>0.76226613673817012</c:v>
                </c:pt>
                <c:pt idx="6">
                  <c:v>0.75368948072033348</c:v>
                </c:pt>
              </c:numCache>
            </c:numRef>
          </c:val>
          <c:shape val="cylinder"/>
          <c:extLst>
            <c:ext xmlns:c16="http://schemas.microsoft.com/office/drawing/2014/chart" uri="{C3380CC4-5D6E-409C-BE32-E72D297353CC}">
              <c16:uniqueId val="{00000002-568C-4A2A-BD21-A2FA60EAF75F}"/>
            </c:ext>
          </c:extLst>
        </c:ser>
        <c:dLbls>
          <c:showLegendKey val="0"/>
          <c:showVal val="0"/>
          <c:showCatName val="0"/>
          <c:showSerName val="0"/>
          <c:showPercent val="0"/>
          <c:showBubbleSize val="0"/>
        </c:dLbls>
        <c:gapWidth val="219"/>
        <c:shape val="box"/>
        <c:axId val="51721696"/>
        <c:axId val="1951943664"/>
        <c:axId val="0"/>
      </c:bar3DChart>
      <c:catAx>
        <c:axId val="5172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s-MX" sz="1200" b="0" i="0" u="none" strike="noStrike" kern="1200" baseline="0">
                <a:solidFill>
                  <a:schemeClr val="tx1">
                    <a:lumMod val="65000"/>
                    <a:lumOff val="35000"/>
                  </a:schemeClr>
                </a:solidFill>
                <a:latin typeface="+mn-lt"/>
                <a:ea typeface="+mn-ea"/>
                <a:cs typeface="+mn-cs"/>
              </a:defRPr>
            </a:pPr>
            <a:endParaRPr lang="es-MX"/>
          </a:p>
        </c:txPr>
        <c:crossAx val="1951943664"/>
        <c:crosses val="autoZero"/>
        <c:auto val="1"/>
        <c:lblAlgn val="ctr"/>
        <c:lblOffset val="100"/>
        <c:noMultiLvlLbl val="0"/>
      </c:catAx>
      <c:valAx>
        <c:axId val="1951943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721696"/>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2018)</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sexo'!$R$5:$W$5</c:f>
              <c:strCache>
                <c:ptCount val="1"/>
                <c:pt idx="0">
                  <c:v>MUJERES</c:v>
                </c:pt>
              </c:strCache>
            </c:strRef>
          </c:tx>
          <c:spPr>
            <a:solidFill>
              <a:schemeClr val="accent6">
                <a:lumMod val="75000"/>
              </a:schemeClr>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sexo'!$Y$7:$Y$10</c:f>
              <c:numCache>
                <c:formatCode>0%</c:formatCode>
                <c:ptCount val="4"/>
                <c:pt idx="0">
                  <c:v>0.86757990867579904</c:v>
                </c:pt>
                <c:pt idx="1">
                  <c:v>0.81263616557734208</c:v>
                </c:pt>
                <c:pt idx="2">
                  <c:v>0.77858880778588813</c:v>
                </c:pt>
                <c:pt idx="3">
                  <c:v>0.81083562901744721</c:v>
                </c:pt>
              </c:numCache>
            </c:numRef>
          </c:val>
          <c:shape val="cylinder"/>
          <c:extLst>
            <c:ext xmlns:c16="http://schemas.microsoft.com/office/drawing/2014/chart" uri="{C3380CC4-5D6E-409C-BE32-E72D297353CC}">
              <c16:uniqueId val="{00000000-0AB9-4BFE-BAF1-0EF55841521D}"/>
            </c:ext>
          </c:extLst>
        </c:ser>
        <c:ser>
          <c:idx val="1"/>
          <c:order val="1"/>
          <c:tx>
            <c:strRef>
              <c:f>'% de Primer Ingreso por sexo'!$Z$5:$AE$5</c:f>
              <c:strCache>
                <c:ptCount val="1"/>
                <c:pt idx="0">
                  <c:v>HOMBRES</c:v>
                </c:pt>
              </c:strCache>
            </c:strRef>
          </c:tx>
          <c:spPr>
            <a:solidFill>
              <a:srgbClr val="00B0F0"/>
            </a:solidFill>
            <a:ln>
              <a:noFill/>
            </a:ln>
            <a:effectLst/>
            <a:sp3d/>
          </c:spPr>
          <c:invertIfNegative val="0"/>
          <c:cat>
            <c:strRef>
              <c:f>'% de Primer Ingreso por sexo'!$A$7:$A$10</c:f>
              <c:strCache>
                <c:ptCount val="4"/>
                <c:pt idx="0">
                  <c:v>CBI</c:v>
                </c:pt>
                <c:pt idx="1">
                  <c:v>CBS</c:v>
                </c:pt>
                <c:pt idx="2">
                  <c:v>CSH</c:v>
                </c:pt>
                <c:pt idx="3">
                  <c:v>UAML</c:v>
                </c:pt>
              </c:strCache>
            </c:strRef>
          </c:cat>
          <c:val>
            <c:numRef>
              <c:f>'% de Primer Ingreso por sexo'!$AG$7:$AG$10</c:f>
              <c:numCache>
                <c:formatCode>0%</c:formatCode>
                <c:ptCount val="4"/>
                <c:pt idx="0">
                  <c:v>0.81055155875299756</c:v>
                </c:pt>
                <c:pt idx="1">
                  <c:v>0.75565610859728505</c:v>
                </c:pt>
                <c:pt idx="2">
                  <c:v>0.76453488372093026</c:v>
                </c:pt>
                <c:pt idx="3">
                  <c:v>0.7820773930753564</c:v>
                </c:pt>
              </c:numCache>
            </c:numRef>
          </c:val>
          <c:shape val="cylinder"/>
          <c:extLst>
            <c:ext xmlns:c16="http://schemas.microsoft.com/office/drawing/2014/chart" uri="{C3380CC4-5D6E-409C-BE32-E72D297353CC}">
              <c16:uniqueId val="{00000001-0AB9-4BFE-BAF1-0EF55841521D}"/>
            </c:ext>
          </c:extLst>
        </c:ser>
        <c:dLbls>
          <c:showLegendKey val="0"/>
          <c:showVal val="0"/>
          <c:showCatName val="0"/>
          <c:showSerName val="0"/>
          <c:showPercent val="0"/>
          <c:showBubbleSize val="0"/>
        </c:dLbls>
        <c:gapWidth val="150"/>
        <c:shape val="box"/>
        <c:axId val="211478384"/>
        <c:axId val="211483824"/>
        <c:axId val="0"/>
      </c:bar3DChart>
      <c:catAx>
        <c:axId val="2114783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3824"/>
        <c:crosses val="autoZero"/>
        <c:auto val="1"/>
        <c:lblAlgn val="ctr"/>
        <c:lblOffset val="100"/>
        <c:noMultiLvlLbl val="0"/>
      </c:catAx>
      <c:valAx>
        <c:axId val="211483824"/>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7838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Matrícula!$C$24</c:f>
              <c:strCache>
                <c:ptCount val="1"/>
                <c:pt idx="0">
                  <c:v>2011</c:v>
                </c:pt>
              </c:strCache>
            </c:strRef>
          </c:tx>
          <c:spPr>
            <a:solidFill>
              <a:srgbClr val="FFCCFF"/>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Matrícula!$C$25:$C$33</c:f>
              <c:numCache>
                <c:formatCode>#,##0</c:formatCode>
                <c:ptCount val="9"/>
                <c:pt idx="0">
                  <c:v>41.5</c:v>
                </c:pt>
                <c:pt idx="3">
                  <c:v>41.5</c:v>
                </c:pt>
                <c:pt idx="7">
                  <c:v>40</c:v>
                </c:pt>
              </c:numCache>
            </c:numRef>
          </c:val>
          <c:shape val="cylinder"/>
          <c:extLst>
            <c:ext xmlns:c16="http://schemas.microsoft.com/office/drawing/2014/chart" uri="{C3380CC4-5D6E-409C-BE32-E72D297353CC}">
              <c16:uniqueId val="{00000000-3F62-4B40-AB94-1424179C5B67}"/>
            </c:ext>
          </c:extLst>
        </c:ser>
        <c:ser>
          <c:idx val="1"/>
          <c:order val="1"/>
          <c:tx>
            <c:strRef>
              <c:f>Matrícula!$D$24</c:f>
              <c:strCache>
                <c:ptCount val="1"/>
                <c:pt idx="0">
                  <c:v>2012</c:v>
                </c:pt>
              </c:strCache>
            </c:strRef>
          </c:tx>
          <c:spPr>
            <a:solidFill>
              <a:srgbClr val="FF99FF"/>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Matrícula!$D$25:$D$33</c:f>
              <c:numCache>
                <c:formatCode>#,##0</c:formatCode>
                <c:ptCount val="9"/>
                <c:pt idx="0">
                  <c:v>58</c:v>
                </c:pt>
                <c:pt idx="3">
                  <c:v>50.333333333333336</c:v>
                </c:pt>
                <c:pt idx="7">
                  <c:v>54</c:v>
                </c:pt>
              </c:numCache>
            </c:numRef>
          </c:val>
          <c:shape val="cylinder"/>
          <c:extLst>
            <c:ext xmlns:c16="http://schemas.microsoft.com/office/drawing/2014/chart" uri="{C3380CC4-5D6E-409C-BE32-E72D297353CC}">
              <c16:uniqueId val="{00000001-3F62-4B40-AB94-1424179C5B67}"/>
            </c:ext>
          </c:extLst>
        </c:ser>
        <c:ser>
          <c:idx val="2"/>
          <c:order val="2"/>
          <c:tx>
            <c:strRef>
              <c:f>Matrícula!$E$24</c:f>
              <c:strCache>
                <c:ptCount val="1"/>
                <c:pt idx="0">
                  <c:v>2013</c:v>
                </c:pt>
              </c:strCache>
            </c:strRef>
          </c:tx>
          <c:spPr>
            <a:solidFill>
              <a:srgbClr val="FF66FF"/>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Matrícula!$E$25:$E$33</c:f>
              <c:numCache>
                <c:formatCode>#,##0</c:formatCode>
                <c:ptCount val="9"/>
                <c:pt idx="0">
                  <c:v>89.333333333333329</c:v>
                </c:pt>
                <c:pt idx="3">
                  <c:v>81.666666666666671</c:v>
                </c:pt>
                <c:pt idx="6">
                  <c:v>18</c:v>
                </c:pt>
                <c:pt idx="7">
                  <c:v>91</c:v>
                </c:pt>
              </c:numCache>
            </c:numRef>
          </c:val>
          <c:shape val="cylinder"/>
          <c:extLst>
            <c:ext xmlns:c16="http://schemas.microsoft.com/office/drawing/2014/chart" uri="{C3380CC4-5D6E-409C-BE32-E72D297353CC}">
              <c16:uniqueId val="{00000002-3F62-4B40-AB94-1424179C5B67}"/>
            </c:ext>
          </c:extLst>
        </c:ser>
        <c:ser>
          <c:idx val="3"/>
          <c:order val="3"/>
          <c:tx>
            <c:strRef>
              <c:f>Matrícula!$F$24</c:f>
              <c:strCache>
                <c:ptCount val="1"/>
                <c:pt idx="0">
                  <c:v>2014</c:v>
                </c:pt>
              </c:strCache>
            </c:strRef>
          </c:tx>
          <c:spPr>
            <a:solidFill>
              <a:srgbClr val="FF00FF"/>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Matrícula!$F$25:$F$33</c:f>
              <c:numCache>
                <c:formatCode>#,##0</c:formatCode>
                <c:ptCount val="9"/>
                <c:pt idx="0">
                  <c:v>102.66666666666667</c:v>
                </c:pt>
                <c:pt idx="3">
                  <c:v>119.33333333333333</c:v>
                </c:pt>
                <c:pt idx="6">
                  <c:v>20.666666666666668</c:v>
                </c:pt>
                <c:pt idx="7">
                  <c:v>116</c:v>
                </c:pt>
              </c:numCache>
            </c:numRef>
          </c:val>
          <c:shape val="cylinder"/>
          <c:extLst>
            <c:ext xmlns:c16="http://schemas.microsoft.com/office/drawing/2014/chart" uri="{C3380CC4-5D6E-409C-BE32-E72D297353CC}">
              <c16:uniqueId val="{00000003-3F62-4B40-AB94-1424179C5B67}"/>
            </c:ext>
          </c:extLst>
        </c:ser>
        <c:ser>
          <c:idx val="4"/>
          <c:order val="4"/>
          <c:tx>
            <c:strRef>
              <c:f>Matrícula!$G$24</c:f>
              <c:strCache>
                <c:ptCount val="1"/>
                <c:pt idx="0">
                  <c:v>2015</c:v>
                </c:pt>
              </c:strCache>
            </c:strRef>
          </c:tx>
          <c:spPr>
            <a:solidFill>
              <a:srgbClr val="CC00FF"/>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Matrícula!$G$25:$G$33</c:f>
              <c:numCache>
                <c:formatCode>#,##0</c:formatCode>
                <c:ptCount val="9"/>
                <c:pt idx="0">
                  <c:v>120.33333333333333</c:v>
                </c:pt>
                <c:pt idx="3">
                  <c:v>152.33333333333334</c:v>
                </c:pt>
                <c:pt idx="6">
                  <c:v>34.333333333333336</c:v>
                </c:pt>
                <c:pt idx="7">
                  <c:v>122.33333333333333</c:v>
                </c:pt>
              </c:numCache>
            </c:numRef>
          </c:val>
          <c:shape val="cylinder"/>
          <c:extLst>
            <c:ext xmlns:c16="http://schemas.microsoft.com/office/drawing/2014/chart" uri="{C3380CC4-5D6E-409C-BE32-E72D297353CC}">
              <c16:uniqueId val="{00000004-3F62-4B40-AB94-1424179C5B67}"/>
            </c:ext>
          </c:extLst>
        </c:ser>
        <c:ser>
          <c:idx val="5"/>
          <c:order val="5"/>
          <c:tx>
            <c:strRef>
              <c:f>Matrícula!$H$24</c:f>
              <c:strCache>
                <c:ptCount val="1"/>
                <c:pt idx="0">
                  <c:v>2016</c:v>
                </c:pt>
              </c:strCache>
            </c:strRef>
          </c:tx>
          <c:spPr>
            <a:solidFill>
              <a:srgbClr val="9900CC"/>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Matrícula!$H$25:$H$33</c:f>
              <c:numCache>
                <c:formatCode>#,##0</c:formatCode>
                <c:ptCount val="9"/>
                <c:pt idx="0">
                  <c:v>142.33333333333334</c:v>
                </c:pt>
                <c:pt idx="3">
                  <c:v>190.66666666666666</c:v>
                </c:pt>
                <c:pt idx="6">
                  <c:v>51</c:v>
                </c:pt>
                <c:pt idx="7">
                  <c:v>136</c:v>
                </c:pt>
              </c:numCache>
            </c:numRef>
          </c:val>
          <c:shape val="cylinder"/>
          <c:extLst>
            <c:ext xmlns:c16="http://schemas.microsoft.com/office/drawing/2014/chart" uri="{C3380CC4-5D6E-409C-BE32-E72D297353CC}">
              <c16:uniqueId val="{00000005-3F62-4B40-AB94-1424179C5B67}"/>
            </c:ext>
          </c:extLst>
        </c:ser>
        <c:ser>
          <c:idx val="6"/>
          <c:order val="6"/>
          <c:tx>
            <c:strRef>
              <c:f>Matrícula!$I$24</c:f>
              <c:strCache>
                <c:ptCount val="1"/>
                <c:pt idx="0">
                  <c:v>2017</c:v>
                </c:pt>
              </c:strCache>
            </c:strRef>
          </c:tx>
          <c:spPr>
            <a:solidFill>
              <a:srgbClr val="660066"/>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Matrícula!$I$25:$I$33</c:f>
              <c:numCache>
                <c:formatCode>#,##0</c:formatCode>
                <c:ptCount val="9"/>
                <c:pt idx="0">
                  <c:v>166</c:v>
                </c:pt>
                <c:pt idx="1">
                  <c:v>43.5</c:v>
                </c:pt>
                <c:pt idx="3">
                  <c:v>212.33333333333334</c:v>
                </c:pt>
                <c:pt idx="4">
                  <c:v>31</c:v>
                </c:pt>
                <c:pt idx="6">
                  <c:v>66.333333333333329</c:v>
                </c:pt>
                <c:pt idx="7">
                  <c:v>155.33333333333334</c:v>
                </c:pt>
              </c:numCache>
            </c:numRef>
          </c:val>
          <c:shape val="cylinder"/>
          <c:extLst>
            <c:ext xmlns:c16="http://schemas.microsoft.com/office/drawing/2014/chart" uri="{C3380CC4-5D6E-409C-BE32-E72D297353CC}">
              <c16:uniqueId val="{00000000-4E6A-4DAC-AAAD-9E533D3831D7}"/>
            </c:ext>
          </c:extLst>
        </c:ser>
        <c:ser>
          <c:idx val="7"/>
          <c:order val="7"/>
          <c:tx>
            <c:strRef>
              <c:f>Matrícula!$J$24</c:f>
              <c:strCache>
                <c:ptCount val="1"/>
                <c:pt idx="0">
                  <c:v>2018</c:v>
                </c:pt>
              </c:strCache>
            </c:strRef>
          </c:tx>
          <c:spPr>
            <a:solidFill>
              <a:sysClr val="window" lastClr="FFFFFF">
                <a:lumMod val="50000"/>
              </a:sysClr>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Matrícula!$J$25:$J$33</c:f>
              <c:numCache>
                <c:formatCode>#,##0</c:formatCode>
                <c:ptCount val="9"/>
                <c:pt idx="0">
                  <c:v>176</c:v>
                </c:pt>
                <c:pt idx="1">
                  <c:v>58.333333333333336</c:v>
                </c:pt>
                <c:pt idx="2">
                  <c:v>28</c:v>
                </c:pt>
                <c:pt idx="3">
                  <c:v>207.33333333333334</c:v>
                </c:pt>
                <c:pt idx="4">
                  <c:v>37.333333333333336</c:v>
                </c:pt>
                <c:pt idx="5">
                  <c:v>28</c:v>
                </c:pt>
                <c:pt idx="6">
                  <c:v>82</c:v>
                </c:pt>
                <c:pt idx="7">
                  <c:v>157.33333333333334</c:v>
                </c:pt>
                <c:pt idx="8">
                  <c:v>39.5</c:v>
                </c:pt>
              </c:numCache>
            </c:numRef>
          </c:val>
          <c:shape val="cylinder"/>
          <c:extLst>
            <c:ext xmlns:c16="http://schemas.microsoft.com/office/drawing/2014/chart" uri="{C3380CC4-5D6E-409C-BE32-E72D297353CC}">
              <c16:uniqueId val="{00000000-9F26-477F-95B7-AB8E3F4A19E7}"/>
            </c:ext>
          </c:extLst>
        </c:ser>
        <c:dLbls>
          <c:showLegendKey val="0"/>
          <c:showVal val="0"/>
          <c:showCatName val="0"/>
          <c:showSerName val="0"/>
          <c:showPercent val="0"/>
          <c:showBubbleSize val="0"/>
        </c:dLbls>
        <c:gapWidth val="219"/>
        <c:shape val="box"/>
        <c:axId val="211485456"/>
        <c:axId val="211486544"/>
        <c:axId val="0"/>
      </c:bar3DChart>
      <c:catAx>
        <c:axId val="21148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6544"/>
        <c:crosses val="autoZero"/>
        <c:auto val="1"/>
        <c:lblAlgn val="ctr"/>
        <c:lblOffset val="100"/>
        <c:noMultiLvlLbl val="0"/>
      </c:catAx>
      <c:valAx>
        <c:axId val="211486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5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2018/ </a:t>
            </a:r>
            <a:r>
              <a:rPr lang="es-MX" sz="1680" b="0" i="0" u="none" strike="noStrike" baseline="0">
                <a:effectLst/>
              </a:rPr>
              <a:t>Matrícula </a:t>
            </a:r>
            <a:r>
              <a:rPr lang="es-MX"/>
              <a:t>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Matrícula!$K$24</c:f>
              <c:strCache>
                <c:ptCount val="1"/>
                <c:pt idx="0">
                  <c:v>2018/2017</c:v>
                </c:pt>
              </c:strCache>
            </c:strRef>
          </c:tx>
          <c:spPr>
            <a:solidFill>
              <a:srgbClr val="AD25A8"/>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Matrícula!$K$25:$K$33</c:f>
              <c:numCache>
                <c:formatCode>0%</c:formatCode>
                <c:ptCount val="9"/>
                <c:pt idx="0">
                  <c:v>1.0602409638554218</c:v>
                </c:pt>
                <c:pt idx="1">
                  <c:v>1.3409961685823755</c:v>
                </c:pt>
                <c:pt idx="3">
                  <c:v>0.97645211930926212</c:v>
                </c:pt>
                <c:pt idx="4">
                  <c:v>1.2043010752688172</c:v>
                </c:pt>
                <c:pt idx="6">
                  <c:v>1.2361809045226131</c:v>
                </c:pt>
                <c:pt idx="7">
                  <c:v>1.0128755364806867</c:v>
                </c:pt>
              </c:numCache>
            </c:numRef>
          </c:val>
          <c:shape val="cylinder"/>
          <c:extLst>
            <c:ext xmlns:c16="http://schemas.microsoft.com/office/drawing/2014/chart" uri="{C3380CC4-5D6E-409C-BE32-E72D297353CC}">
              <c16:uniqueId val="{00000000-C44C-4012-9841-7B2B342B3202}"/>
            </c:ext>
          </c:extLst>
        </c:ser>
        <c:dLbls>
          <c:showLegendKey val="0"/>
          <c:showVal val="0"/>
          <c:showCatName val="0"/>
          <c:showSerName val="0"/>
          <c:showPercent val="0"/>
          <c:showBubbleSize val="0"/>
        </c:dLbls>
        <c:gapWidth val="219"/>
        <c:shape val="box"/>
        <c:axId val="211488720"/>
        <c:axId val="211480016"/>
        <c:axId val="0"/>
      </c:bar3DChart>
      <c:catAx>
        <c:axId val="211488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0016"/>
        <c:crosses val="autoZero"/>
        <c:auto val="1"/>
        <c:lblAlgn val="ctr"/>
        <c:lblOffset val="100"/>
        <c:noMultiLvlLbl val="0"/>
      </c:catAx>
      <c:valAx>
        <c:axId val="21148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2018 / </a:t>
            </a:r>
            <a:r>
              <a:rPr lang="es-MX" sz="1680" b="0" i="0" u="none" strike="noStrike" baseline="0">
                <a:effectLst/>
              </a:rPr>
              <a:t>Matrícula </a:t>
            </a:r>
            <a:r>
              <a:rPr lang="es-MX"/>
              <a:t>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Matrícula!$K$24</c:f>
              <c:strCache>
                <c:ptCount val="1"/>
                <c:pt idx="0">
                  <c:v>2018/2017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0642-4209-A171-F242CD55040D}"/>
              </c:ext>
            </c:extLst>
          </c:dPt>
          <c:cat>
            <c:strRef>
              <c:f>Matrícula!$B$35:$B$38</c:f>
              <c:strCache>
                <c:ptCount val="4"/>
                <c:pt idx="0">
                  <c:v>CBI</c:v>
                </c:pt>
                <c:pt idx="1">
                  <c:v>CBS</c:v>
                </c:pt>
                <c:pt idx="2">
                  <c:v>CSH</c:v>
                </c:pt>
                <c:pt idx="3">
                  <c:v>UAML</c:v>
                </c:pt>
              </c:strCache>
            </c:strRef>
          </c:cat>
          <c:val>
            <c:numRef>
              <c:f>Matrícula!$K$35:$K$38</c:f>
              <c:numCache>
                <c:formatCode>0%</c:formatCode>
                <c:ptCount val="4"/>
                <c:pt idx="0">
                  <c:v>1.2495726495726496</c:v>
                </c:pt>
                <c:pt idx="1">
                  <c:v>1.1407185628742516</c:v>
                </c:pt>
                <c:pt idx="2">
                  <c:v>1.1984962406015038</c:v>
                </c:pt>
                <c:pt idx="3">
                  <c:v>1.1939520333680917</c:v>
                </c:pt>
              </c:numCache>
            </c:numRef>
          </c:val>
          <c:shape val="cylinder"/>
          <c:extLst>
            <c:ext xmlns:c16="http://schemas.microsoft.com/office/drawing/2014/chart" uri="{C3380CC4-5D6E-409C-BE32-E72D297353CC}">
              <c16:uniqueId val="{00000002-0642-4209-A171-F242CD55040D}"/>
            </c:ext>
          </c:extLst>
        </c:ser>
        <c:dLbls>
          <c:showLegendKey val="0"/>
          <c:showVal val="0"/>
          <c:showCatName val="0"/>
          <c:showSerName val="0"/>
          <c:showPercent val="0"/>
          <c:showBubbleSize val="0"/>
        </c:dLbls>
        <c:gapWidth val="219"/>
        <c:shape val="box"/>
        <c:axId val="211484912"/>
        <c:axId val="211486000"/>
        <c:axId val="0"/>
      </c:bar3DChart>
      <c:catAx>
        <c:axId val="211484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6000"/>
        <c:crosses val="autoZero"/>
        <c:auto val="1"/>
        <c:lblAlgn val="ctr"/>
        <c:lblOffset val="100"/>
        <c:noMultiLvlLbl val="0"/>
      </c:catAx>
      <c:valAx>
        <c:axId val="21148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84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Matrícula!$C$24</c:f>
              <c:strCache>
                <c:ptCount val="1"/>
                <c:pt idx="0">
                  <c:v>2011</c:v>
                </c:pt>
              </c:strCache>
            </c:strRef>
          </c:tx>
          <c:spPr>
            <a:solidFill>
              <a:srgbClr val="FFCCFF"/>
            </a:solidFill>
            <a:ln>
              <a:noFill/>
            </a:ln>
            <a:effectLst/>
            <a:sp3d/>
          </c:spPr>
          <c:invertIfNegative val="0"/>
          <c:cat>
            <c:strRef>
              <c:f>Matrícula!$B$35:$B$37</c:f>
              <c:strCache>
                <c:ptCount val="3"/>
                <c:pt idx="0">
                  <c:v>CBI</c:v>
                </c:pt>
                <c:pt idx="1">
                  <c:v>CBS</c:v>
                </c:pt>
                <c:pt idx="2">
                  <c:v>CSH</c:v>
                </c:pt>
              </c:strCache>
            </c:strRef>
          </c:cat>
          <c:val>
            <c:numRef>
              <c:f>Matrícula!$C$35:$C$37</c:f>
              <c:numCache>
                <c:formatCode>#,##0</c:formatCode>
                <c:ptCount val="3"/>
                <c:pt idx="0">
                  <c:v>41.5</c:v>
                </c:pt>
                <c:pt idx="1">
                  <c:v>41.5</c:v>
                </c:pt>
                <c:pt idx="2">
                  <c:v>40</c:v>
                </c:pt>
              </c:numCache>
            </c:numRef>
          </c:val>
          <c:shape val="cylinder"/>
          <c:extLst>
            <c:ext xmlns:c16="http://schemas.microsoft.com/office/drawing/2014/chart" uri="{C3380CC4-5D6E-409C-BE32-E72D297353CC}">
              <c16:uniqueId val="{00000000-3F62-4B40-AB94-1424179C5B67}"/>
            </c:ext>
          </c:extLst>
        </c:ser>
        <c:ser>
          <c:idx val="1"/>
          <c:order val="1"/>
          <c:tx>
            <c:strRef>
              <c:f>Matrícula!$D$24</c:f>
              <c:strCache>
                <c:ptCount val="1"/>
                <c:pt idx="0">
                  <c:v>2012</c:v>
                </c:pt>
              </c:strCache>
            </c:strRef>
          </c:tx>
          <c:spPr>
            <a:solidFill>
              <a:srgbClr val="FF99FF"/>
            </a:solidFill>
            <a:ln>
              <a:noFill/>
            </a:ln>
            <a:effectLst/>
            <a:sp3d/>
          </c:spPr>
          <c:invertIfNegative val="0"/>
          <c:cat>
            <c:strRef>
              <c:f>Matrícula!$B$35:$B$37</c:f>
              <c:strCache>
                <c:ptCount val="3"/>
                <c:pt idx="0">
                  <c:v>CBI</c:v>
                </c:pt>
                <c:pt idx="1">
                  <c:v>CBS</c:v>
                </c:pt>
                <c:pt idx="2">
                  <c:v>CSH</c:v>
                </c:pt>
              </c:strCache>
            </c:strRef>
          </c:cat>
          <c:val>
            <c:numRef>
              <c:f>Matrícula!$D$35:$D$37</c:f>
              <c:numCache>
                <c:formatCode>#,##0</c:formatCode>
                <c:ptCount val="3"/>
                <c:pt idx="0">
                  <c:v>58</c:v>
                </c:pt>
                <c:pt idx="1">
                  <c:v>50.333333333333336</c:v>
                </c:pt>
                <c:pt idx="2" formatCode="General">
                  <c:v>54</c:v>
                </c:pt>
              </c:numCache>
            </c:numRef>
          </c:val>
          <c:shape val="cylinder"/>
          <c:extLst>
            <c:ext xmlns:c16="http://schemas.microsoft.com/office/drawing/2014/chart" uri="{C3380CC4-5D6E-409C-BE32-E72D297353CC}">
              <c16:uniqueId val="{00000001-3F62-4B40-AB94-1424179C5B67}"/>
            </c:ext>
          </c:extLst>
        </c:ser>
        <c:ser>
          <c:idx val="2"/>
          <c:order val="2"/>
          <c:tx>
            <c:strRef>
              <c:f>Matrícula!$E$24</c:f>
              <c:strCache>
                <c:ptCount val="1"/>
                <c:pt idx="0">
                  <c:v>2013</c:v>
                </c:pt>
              </c:strCache>
            </c:strRef>
          </c:tx>
          <c:spPr>
            <a:solidFill>
              <a:srgbClr val="FF66FF"/>
            </a:solidFill>
            <a:ln>
              <a:noFill/>
            </a:ln>
            <a:effectLst/>
            <a:sp3d/>
          </c:spPr>
          <c:invertIfNegative val="0"/>
          <c:cat>
            <c:strRef>
              <c:f>Matrícula!$B$35:$B$37</c:f>
              <c:strCache>
                <c:ptCount val="3"/>
                <c:pt idx="0">
                  <c:v>CBI</c:v>
                </c:pt>
                <c:pt idx="1">
                  <c:v>CBS</c:v>
                </c:pt>
                <c:pt idx="2">
                  <c:v>CSH</c:v>
                </c:pt>
              </c:strCache>
            </c:strRef>
          </c:cat>
          <c:val>
            <c:numRef>
              <c:f>Matrícula!$E$35:$E$37</c:f>
              <c:numCache>
                <c:formatCode>#,##0</c:formatCode>
                <c:ptCount val="3"/>
                <c:pt idx="0">
                  <c:v>89.333333333333329</c:v>
                </c:pt>
                <c:pt idx="1">
                  <c:v>81.666666666666671</c:v>
                </c:pt>
                <c:pt idx="2">
                  <c:v>97</c:v>
                </c:pt>
              </c:numCache>
            </c:numRef>
          </c:val>
          <c:shape val="cylinder"/>
          <c:extLst>
            <c:ext xmlns:c16="http://schemas.microsoft.com/office/drawing/2014/chart" uri="{C3380CC4-5D6E-409C-BE32-E72D297353CC}">
              <c16:uniqueId val="{00000002-3F62-4B40-AB94-1424179C5B67}"/>
            </c:ext>
          </c:extLst>
        </c:ser>
        <c:ser>
          <c:idx val="3"/>
          <c:order val="3"/>
          <c:tx>
            <c:strRef>
              <c:f>Matrícula!$F$24</c:f>
              <c:strCache>
                <c:ptCount val="1"/>
                <c:pt idx="0">
                  <c:v>2014</c:v>
                </c:pt>
              </c:strCache>
            </c:strRef>
          </c:tx>
          <c:spPr>
            <a:solidFill>
              <a:srgbClr val="FF00FF"/>
            </a:solidFill>
            <a:ln>
              <a:noFill/>
            </a:ln>
            <a:effectLst/>
            <a:sp3d/>
          </c:spPr>
          <c:invertIfNegative val="0"/>
          <c:cat>
            <c:strRef>
              <c:f>Matrícula!$B$35:$B$37</c:f>
              <c:strCache>
                <c:ptCount val="3"/>
                <c:pt idx="0">
                  <c:v>CBI</c:v>
                </c:pt>
                <c:pt idx="1">
                  <c:v>CBS</c:v>
                </c:pt>
                <c:pt idx="2">
                  <c:v>CSH</c:v>
                </c:pt>
              </c:strCache>
            </c:strRef>
          </c:cat>
          <c:val>
            <c:numRef>
              <c:f>Matrícula!$F$35:$F$37</c:f>
              <c:numCache>
                <c:formatCode>#,##0</c:formatCode>
                <c:ptCount val="3"/>
                <c:pt idx="0">
                  <c:v>102.66666666666667</c:v>
                </c:pt>
                <c:pt idx="1">
                  <c:v>119.33333333333333</c:v>
                </c:pt>
                <c:pt idx="2">
                  <c:v>136.66666666666666</c:v>
                </c:pt>
              </c:numCache>
            </c:numRef>
          </c:val>
          <c:shape val="cylinder"/>
          <c:extLst>
            <c:ext xmlns:c16="http://schemas.microsoft.com/office/drawing/2014/chart" uri="{C3380CC4-5D6E-409C-BE32-E72D297353CC}">
              <c16:uniqueId val="{00000003-3F62-4B40-AB94-1424179C5B67}"/>
            </c:ext>
          </c:extLst>
        </c:ser>
        <c:ser>
          <c:idx val="4"/>
          <c:order val="4"/>
          <c:tx>
            <c:strRef>
              <c:f>Matrícula!$G$24</c:f>
              <c:strCache>
                <c:ptCount val="1"/>
                <c:pt idx="0">
                  <c:v>2015</c:v>
                </c:pt>
              </c:strCache>
            </c:strRef>
          </c:tx>
          <c:spPr>
            <a:solidFill>
              <a:srgbClr val="CC00FF"/>
            </a:solidFill>
            <a:ln>
              <a:noFill/>
            </a:ln>
            <a:effectLst/>
            <a:sp3d/>
          </c:spPr>
          <c:invertIfNegative val="0"/>
          <c:cat>
            <c:strRef>
              <c:f>Matrícula!$B$35:$B$37</c:f>
              <c:strCache>
                <c:ptCount val="3"/>
                <c:pt idx="0">
                  <c:v>CBI</c:v>
                </c:pt>
                <c:pt idx="1">
                  <c:v>CBS</c:v>
                </c:pt>
                <c:pt idx="2">
                  <c:v>CSH</c:v>
                </c:pt>
              </c:strCache>
            </c:strRef>
          </c:cat>
          <c:val>
            <c:numRef>
              <c:f>Matrícula!$G$35:$G$37</c:f>
              <c:numCache>
                <c:formatCode>#,##0</c:formatCode>
                <c:ptCount val="3"/>
                <c:pt idx="0">
                  <c:v>120.33333333333333</c:v>
                </c:pt>
                <c:pt idx="1">
                  <c:v>152.33333333333334</c:v>
                </c:pt>
                <c:pt idx="2">
                  <c:v>156.66666666666666</c:v>
                </c:pt>
              </c:numCache>
            </c:numRef>
          </c:val>
          <c:shape val="cylinder"/>
          <c:extLst>
            <c:ext xmlns:c16="http://schemas.microsoft.com/office/drawing/2014/chart" uri="{C3380CC4-5D6E-409C-BE32-E72D297353CC}">
              <c16:uniqueId val="{00000004-3F62-4B40-AB94-1424179C5B67}"/>
            </c:ext>
          </c:extLst>
        </c:ser>
        <c:ser>
          <c:idx val="5"/>
          <c:order val="5"/>
          <c:tx>
            <c:strRef>
              <c:f>Matrícula!$H$24</c:f>
              <c:strCache>
                <c:ptCount val="1"/>
                <c:pt idx="0">
                  <c:v>2016</c:v>
                </c:pt>
              </c:strCache>
            </c:strRef>
          </c:tx>
          <c:spPr>
            <a:solidFill>
              <a:srgbClr val="9900CC"/>
            </a:solidFill>
            <a:ln>
              <a:noFill/>
            </a:ln>
            <a:effectLst/>
            <a:sp3d/>
          </c:spPr>
          <c:invertIfNegative val="0"/>
          <c:cat>
            <c:strRef>
              <c:f>Matrícula!$B$35:$B$37</c:f>
              <c:strCache>
                <c:ptCount val="3"/>
                <c:pt idx="0">
                  <c:v>CBI</c:v>
                </c:pt>
                <c:pt idx="1">
                  <c:v>CBS</c:v>
                </c:pt>
                <c:pt idx="2">
                  <c:v>CSH</c:v>
                </c:pt>
              </c:strCache>
            </c:strRef>
          </c:cat>
          <c:val>
            <c:numRef>
              <c:f>Matrícula!$H$35:$H$37</c:f>
              <c:numCache>
                <c:formatCode>#,##0</c:formatCode>
                <c:ptCount val="3"/>
                <c:pt idx="0">
                  <c:v>142.33333333333334</c:v>
                </c:pt>
                <c:pt idx="1">
                  <c:v>190.66666666666666</c:v>
                </c:pt>
                <c:pt idx="2">
                  <c:v>187</c:v>
                </c:pt>
              </c:numCache>
            </c:numRef>
          </c:val>
          <c:shape val="cylinder"/>
          <c:extLst>
            <c:ext xmlns:c16="http://schemas.microsoft.com/office/drawing/2014/chart" uri="{C3380CC4-5D6E-409C-BE32-E72D297353CC}">
              <c16:uniqueId val="{00000005-3F62-4B40-AB94-1424179C5B67}"/>
            </c:ext>
          </c:extLst>
        </c:ser>
        <c:ser>
          <c:idx val="6"/>
          <c:order val="6"/>
          <c:tx>
            <c:strRef>
              <c:f>Matrícula!$I$24</c:f>
              <c:strCache>
                <c:ptCount val="1"/>
                <c:pt idx="0">
                  <c:v>2017</c:v>
                </c:pt>
              </c:strCache>
            </c:strRef>
          </c:tx>
          <c:spPr>
            <a:solidFill>
              <a:srgbClr val="660066"/>
            </a:solidFill>
            <a:ln>
              <a:noFill/>
            </a:ln>
            <a:effectLst/>
            <a:sp3d/>
          </c:spPr>
          <c:invertIfNegative val="0"/>
          <c:cat>
            <c:strRef>
              <c:f>Matrícula!$B$35:$B$37</c:f>
              <c:strCache>
                <c:ptCount val="3"/>
                <c:pt idx="0">
                  <c:v>CBI</c:v>
                </c:pt>
                <c:pt idx="1">
                  <c:v>CBS</c:v>
                </c:pt>
                <c:pt idx="2">
                  <c:v>CSH</c:v>
                </c:pt>
              </c:strCache>
            </c:strRef>
          </c:cat>
          <c:val>
            <c:numRef>
              <c:f>Matrícula!$I$35:$I$37</c:f>
              <c:numCache>
                <c:formatCode>#,##0</c:formatCode>
                <c:ptCount val="3"/>
                <c:pt idx="0">
                  <c:v>195</c:v>
                </c:pt>
                <c:pt idx="1">
                  <c:v>222.66666666666666</c:v>
                </c:pt>
                <c:pt idx="2">
                  <c:v>221.66666666666666</c:v>
                </c:pt>
              </c:numCache>
            </c:numRef>
          </c:val>
          <c:shape val="cylinder"/>
          <c:extLst>
            <c:ext xmlns:c16="http://schemas.microsoft.com/office/drawing/2014/chart" uri="{C3380CC4-5D6E-409C-BE32-E72D297353CC}">
              <c16:uniqueId val="{00000000-0B80-42DF-B7B6-84B441A6717D}"/>
            </c:ext>
          </c:extLst>
        </c:ser>
        <c:ser>
          <c:idx val="7"/>
          <c:order val="7"/>
          <c:tx>
            <c:strRef>
              <c:f>Matrícula!$J$24</c:f>
              <c:strCache>
                <c:ptCount val="1"/>
                <c:pt idx="0">
                  <c:v>2018</c:v>
                </c:pt>
              </c:strCache>
            </c:strRef>
          </c:tx>
          <c:spPr>
            <a:solidFill>
              <a:sysClr val="window" lastClr="FFFFFF">
                <a:lumMod val="50000"/>
              </a:sysClr>
            </a:solidFill>
            <a:ln>
              <a:noFill/>
            </a:ln>
            <a:effectLst/>
            <a:sp3d/>
          </c:spPr>
          <c:invertIfNegative val="0"/>
          <c:cat>
            <c:strRef>
              <c:f>Matrícula!$B$35:$B$37</c:f>
              <c:strCache>
                <c:ptCount val="3"/>
                <c:pt idx="0">
                  <c:v>CBI</c:v>
                </c:pt>
                <c:pt idx="1">
                  <c:v>CBS</c:v>
                </c:pt>
                <c:pt idx="2">
                  <c:v>CSH</c:v>
                </c:pt>
              </c:strCache>
            </c:strRef>
          </c:cat>
          <c:val>
            <c:numRef>
              <c:f>Matrícula!$J$35:$J$37</c:f>
              <c:numCache>
                <c:formatCode>#,##0</c:formatCode>
                <c:ptCount val="3"/>
                <c:pt idx="0">
                  <c:v>243.66666666666666</c:v>
                </c:pt>
                <c:pt idx="1">
                  <c:v>254</c:v>
                </c:pt>
                <c:pt idx="2">
                  <c:v>265.66666666666669</c:v>
                </c:pt>
              </c:numCache>
            </c:numRef>
          </c:val>
          <c:shape val="cylinder"/>
          <c:extLst>
            <c:ext xmlns:c16="http://schemas.microsoft.com/office/drawing/2014/chart" uri="{C3380CC4-5D6E-409C-BE32-E72D297353CC}">
              <c16:uniqueId val="{00000000-361A-410E-9DCB-DEDD98168E02}"/>
            </c:ext>
          </c:extLst>
        </c:ser>
        <c:dLbls>
          <c:showLegendKey val="0"/>
          <c:showVal val="0"/>
          <c:showCatName val="0"/>
          <c:showSerName val="0"/>
          <c:showPercent val="0"/>
          <c:showBubbleSize val="0"/>
        </c:dLbls>
        <c:gapWidth val="219"/>
        <c:shape val="box"/>
        <c:axId val="211490352"/>
        <c:axId val="211670432"/>
        <c:axId val="0"/>
      </c:bar3DChart>
      <c:catAx>
        <c:axId val="21149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0432"/>
        <c:crosses val="autoZero"/>
        <c:auto val="1"/>
        <c:lblAlgn val="ctr"/>
        <c:lblOffset val="100"/>
        <c:noMultiLvlLbl val="0"/>
      </c:catAx>
      <c:valAx>
        <c:axId val="21167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49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UAML</a:t>
            </a:r>
          </a:p>
        </c:rich>
      </c:tx>
      <c:layout>
        <c:manualLayout>
          <c:xMode val="edge"/>
          <c:yMode val="edge"/>
          <c:x val="0.34450332723424015"/>
          <c:y val="2.193939854322594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Matrícula!$B$38</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Matrícula!$C$24:$J$24</c:f>
              <c:numCache>
                <c:formatCode>General</c:formatCode>
                <c:ptCount val="8"/>
                <c:pt idx="0">
                  <c:v>2011</c:v>
                </c:pt>
                <c:pt idx="1">
                  <c:v>2012</c:v>
                </c:pt>
                <c:pt idx="2">
                  <c:v>2013</c:v>
                </c:pt>
                <c:pt idx="3">
                  <c:v>2014</c:v>
                </c:pt>
                <c:pt idx="4">
                  <c:v>2015</c:v>
                </c:pt>
                <c:pt idx="5">
                  <c:v>2016</c:v>
                </c:pt>
                <c:pt idx="6">
                  <c:v>2017</c:v>
                </c:pt>
                <c:pt idx="7">
                  <c:v>2018</c:v>
                </c:pt>
              </c:numCache>
            </c:numRef>
          </c:xVal>
          <c:yVal>
            <c:numRef>
              <c:f>Matrícula!$C$38:$J$38</c:f>
              <c:numCache>
                <c:formatCode>#,##0</c:formatCode>
                <c:ptCount val="8"/>
                <c:pt idx="0">
                  <c:v>123</c:v>
                </c:pt>
                <c:pt idx="1">
                  <c:v>162.33333333333334</c:v>
                </c:pt>
                <c:pt idx="2">
                  <c:v>268</c:v>
                </c:pt>
                <c:pt idx="3">
                  <c:v>358.66666666666669</c:v>
                </c:pt>
                <c:pt idx="4">
                  <c:v>429.33333333333331</c:v>
                </c:pt>
                <c:pt idx="5">
                  <c:v>520</c:v>
                </c:pt>
                <c:pt idx="6">
                  <c:v>639.33333333333337</c:v>
                </c:pt>
                <c:pt idx="7">
                  <c:v>763.33333333333337</c:v>
                </c:pt>
              </c:numCache>
            </c:numRef>
          </c:yVal>
          <c:smooth val="0"/>
          <c:extLst>
            <c:ext xmlns:c16="http://schemas.microsoft.com/office/drawing/2014/chart" uri="{C3380CC4-5D6E-409C-BE32-E72D297353CC}">
              <c16:uniqueId val="{00000000-E1E7-4DC9-9FA0-619859FAABFC}"/>
            </c:ext>
          </c:extLst>
        </c:ser>
        <c:dLbls>
          <c:showLegendKey val="0"/>
          <c:showVal val="0"/>
          <c:showCatName val="0"/>
          <c:showSerName val="0"/>
          <c:showPercent val="0"/>
          <c:showBubbleSize val="0"/>
        </c:dLbls>
        <c:axId val="211671520"/>
        <c:axId val="211677504"/>
      </c:scatterChart>
      <c:valAx>
        <c:axId val="211671520"/>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7504"/>
        <c:crosses val="autoZero"/>
        <c:crossBetween val="midCat"/>
      </c:valAx>
      <c:valAx>
        <c:axId val="211677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15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2018 / </a:t>
            </a:r>
            <a:r>
              <a:rPr lang="es-MX" sz="1680" b="0" i="0" u="none" strike="noStrike" baseline="0">
                <a:effectLst/>
              </a:rPr>
              <a:t>Matrícula </a:t>
            </a:r>
            <a:r>
              <a:rPr lang="es-MX"/>
              <a:t>2017</a:t>
            </a:r>
          </a:p>
        </c:rich>
      </c:tx>
      <c:layout>
        <c:manualLayout>
          <c:xMode val="edge"/>
          <c:yMode val="edge"/>
          <c:x val="0.2926476101374757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Matrícula!$K$24</c:f>
              <c:strCache>
                <c:ptCount val="1"/>
                <c:pt idx="0">
                  <c:v>2018/2017</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F4E9-4065-9343-68B457F46366}"/>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F4E9-4065-9343-68B457F46366}"/>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F4E9-4065-9343-68B457F46366}"/>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F4E9-4065-9343-68B457F46366}"/>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F4E9-4065-9343-68B457F46366}"/>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F4E9-4065-9343-68B457F46366}"/>
              </c:ext>
            </c:extLst>
          </c:dPt>
          <c:cat>
            <c:strRef>
              <c:f>Matrícula!$B$40:$B$40</c:f>
              <c:strCache>
                <c:ptCount val="1"/>
                <c:pt idx="0">
                  <c:v>UAML</c:v>
                </c:pt>
              </c:strCache>
            </c:strRef>
          </c:cat>
          <c:val>
            <c:numRef>
              <c:f>Matrícula!$K$40:$K$40</c:f>
              <c:numCache>
                <c:formatCode>0%</c:formatCode>
                <c:ptCount val="1"/>
                <c:pt idx="0">
                  <c:v>1.1939520333680917</c:v>
                </c:pt>
              </c:numCache>
            </c:numRef>
          </c:val>
          <c:shape val="cylinder"/>
          <c:extLst>
            <c:ext xmlns:c16="http://schemas.microsoft.com/office/drawing/2014/chart" uri="{C3380CC4-5D6E-409C-BE32-E72D297353CC}">
              <c16:uniqueId val="{0000000C-F4E9-4065-9343-68B457F46366}"/>
            </c:ext>
          </c:extLst>
        </c:ser>
        <c:dLbls>
          <c:showLegendKey val="0"/>
          <c:showVal val="0"/>
          <c:showCatName val="0"/>
          <c:showSerName val="0"/>
          <c:showPercent val="0"/>
          <c:showBubbleSize val="0"/>
        </c:dLbls>
        <c:gapWidth val="124"/>
        <c:gapDepth val="295"/>
        <c:shape val="box"/>
        <c:axId val="211675872"/>
        <c:axId val="211674784"/>
        <c:axId val="0"/>
      </c:bar3DChart>
      <c:catAx>
        <c:axId val="211675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1674784"/>
        <c:crosses val="autoZero"/>
        <c:auto val="1"/>
        <c:lblAlgn val="ctr"/>
        <c:lblOffset val="100"/>
        <c:noMultiLvlLbl val="0"/>
      </c:catAx>
      <c:valAx>
        <c:axId val="21167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5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por Licenciatura UAM</a:t>
            </a:r>
          </a:p>
        </c:rich>
      </c:tx>
      <c:layout>
        <c:manualLayout>
          <c:xMode val="edge"/>
          <c:yMode val="edge"/>
          <c:x val="0.33103631980311876"/>
          <c:y val="3.3755274261603376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Matrícula!$B$52</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Matrícula!$C$24:$J$24</c:f>
              <c:numCache>
                <c:formatCode>General</c:formatCode>
                <c:ptCount val="8"/>
                <c:pt idx="0">
                  <c:v>2011</c:v>
                </c:pt>
                <c:pt idx="1">
                  <c:v>2012</c:v>
                </c:pt>
                <c:pt idx="2">
                  <c:v>2013</c:v>
                </c:pt>
                <c:pt idx="3">
                  <c:v>2014</c:v>
                </c:pt>
                <c:pt idx="4">
                  <c:v>2015</c:v>
                </c:pt>
                <c:pt idx="5">
                  <c:v>2016</c:v>
                </c:pt>
                <c:pt idx="6">
                  <c:v>2017</c:v>
                </c:pt>
                <c:pt idx="7">
                  <c:v>2018</c:v>
                </c:pt>
              </c:numCache>
            </c:numRef>
          </c:xVal>
          <c:yVal>
            <c:numRef>
              <c:f>Matrícula!$C$52:$J$52</c:f>
              <c:numCache>
                <c:formatCode>#,##0</c:formatCode>
                <c:ptCount val="8"/>
                <c:pt idx="0">
                  <c:v>41</c:v>
                </c:pt>
                <c:pt idx="1">
                  <c:v>54.111111111111114</c:v>
                </c:pt>
                <c:pt idx="2">
                  <c:v>67</c:v>
                </c:pt>
                <c:pt idx="3">
                  <c:v>89.666666666666671</c:v>
                </c:pt>
                <c:pt idx="4">
                  <c:v>107.33333333333333</c:v>
                </c:pt>
                <c:pt idx="5">
                  <c:v>130</c:v>
                </c:pt>
                <c:pt idx="6">
                  <c:v>106.55555555555556</c:v>
                </c:pt>
                <c:pt idx="7">
                  <c:v>84.814814814814824</c:v>
                </c:pt>
              </c:numCache>
            </c:numRef>
          </c:yVal>
          <c:smooth val="0"/>
          <c:extLst>
            <c:ext xmlns:c16="http://schemas.microsoft.com/office/drawing/2014/chart" uri="{C3380CC4-5D6E-409C-BE32-E72D297353CC}">
              <c16:uniqueId val="{00000004-CE50-4D71-B3BD-A300A822C105}"/>
            </c:ext>
          </c:extLst>
        </c:ser>
        <c:dLbls>
          <c:showLegendKey val="0"/>
          <c:showVal val="0"/>
          <c:showCatName val="0"/>
          <c:showSerName val="0"/>
          <c:showPercent val="0"/>
          <c:showBubbleSize val="0"/>
        </c:dLbls>
        <c:axId val="211676416"/>
        <c:axId val="211675328"/>
      </c:scatterChart>
      <c:valAx>
        <c:axId val="211676416"/>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5328"/>
        <c:crosses val="autoZero"/>
        <c:crossBetween val="midCat"/>
      </c:valAx>
      <c:valAx>
        <c:axId val="211675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64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2018 / </a:t>
            </a:r>
            <a:r>
              <a:rPr lang="es-MX" sz="1680" b="0" i="0" u="none" strike="noStrike" baseline="0">
                <a:effectLst/>
              </a:rPr>
              <a:t>Matrícula </a:t>
            </a:r>
            <a:r>
              <a:rPr lang="es-MX"/>
              <a:t>2016</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Matrícula!$L$24</c:f>
              <c:strCache>
                <c:ptCount val="1"/>
                <c:pt idx="0">
                  <c:v>2018/2016</c:v>
                </c:pt>
              </c:strCache>
            </c:strRef>
          </c:tx>
          <c:spPr>
            <a:solidFill>
              <a:srgbClr val="AD25A8"/>
            </a:solidFill>
            <a:ln>
              <a:noFill/>
            </a:ln>
            <a:effectLst/>
            <a:sp3d/>
          </c:spPr>
          <c:invertIfNegative val="0"/>
          <c:cat>
            <c:strRef>
              <c:f>Matrícula!$B$25:$B$33</c:f>
              <c:strCache>
                <c:ptCount val="9"/>
                <c:pt idx="0">
                  <c:v>IRH</c:v>
                </c:pt>
                <c:pt idx="1">
                  <c:v>ICT</c:v>
                </c:pt>
                <c:pt idx="2">
                  <c:v>ISMI</c:v>
                </c:pt>
                <c:pt idx="3">
                  <c:v>BA</c:v>
                </c:pt>
                <c:pt idx="4">
                  <c:v>PB</c:v>
                </c:pt>
                <c:pt idx="5">
                  <c:v>CTA</c:v>
                </c:pt>
                <c:pt idx="6">
                  <c:v>ACD</c:v>
                </c:pt>
                <c:pt idx="7">
                  <c:v>PP</c:v>
                </c:pt>
                <c:pt idx="8">
                  <c:v>ETD</c:v>
                </c:pt>
              </c:strCache>
            </c:strRef>
          </c:cat>
          <c:val>
            <c:numRef>
              <c:f>Matrícula!$L$25:$L$33</c:f>
              <c:numCache>
                <c:formatCode>0%</c:formatCode>
                <c:ptCount val="9"/>
                <c:pt idx="0">
                  <c:v>1.2365339578454331</c:v>
                </c:pt>
                <c:pt idx="3">
                  <c:v>1.0874125874125875</c:v>
                </c:pt>
                <c:pt idx="6">
                  <c:v>1.607843137254902</c:v>
                </c:pt>
                <c:pt idx="7">
                  <c:v>1.1568627450980393</c:v>
                </c:pt>
              </c:numCache>
            </c:numRef>
          </c:val>
          <c:shape val="cylinder"/>
          <c:extLst>
            <c:ext xmlns:c16="http://schemas.microsoft.com/office/drawing/2014/chart" uri="{C3380CC4-5D6E-409C-BE32-E72D297353CC}">
              <c16:uniqueId val="{00000000-CC4A-4F6F-ABAA-D8BA466A0BA8}"/>
            </c:ext>
          </c:extLst>
        </c:ser>
        <c:dLbls>
          <c:showLegendKey val="0"/>
          <c:showVal val="0"/>
          <c:showCatName val="0"/>
          <c:showSerName val="0"/>
          <c:showPercent val="0"/>
          <c:showBubbleSize val="0"/>
        </c:dLbls>
        <c:gapWidth val="219"/>
        <c:shape val="box"/>
        <c:axId val="211674240"/>
        <c:axId val="211676960"/>
        <c:axId val="0"/>
      </c:bar3DChart>
      <c:catAx>
        <c:axId val="211674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6960"/>
        <c:crosses val="autoZero"/>
        <c:auto val="1"/>
        <c:lblAlgn val="ctr"/>
        <c:lblOffset val="100"/>
        <c:noMultiLvlLbl val="0"/>
      </c:catAx>
      <c:valAx>
        <c:axId val="211676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4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2018 / </a:t>
            </a:r>
            <a:r>
              <a:rPr lang="es-MX" sz="1680" b="0" i="0" u="none" strike="noStrike" baseline="0">
                <a:effectLst/>
              </a:rPr>
              <a:t>Matrícula </a:t>
            </a:r>
            <a:r>
              <a:rPr lang="es-MX"/>
              <a:t>2016</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Matrícula!$L$24</c:f>
              <c:strCache>
                <c:ptCount val="1"/>
                <c:pt idx="0">
                  <c:v>2018/2016</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F483-4B6D-A18E-E4AF3710F5D3}"/>
              </c:ext>
            </c:extLst>
          </c:dPt>
          <c:cat>
            <c:strRef>
              <c:f>Matrícula!$B$35:$B$38</c:f>
              <c:strCache>
                <c:ptCount val="4"/>
                <c:pt idx="0">
                  <c:v>CBI</c:v>
                </c:pt>
                <c:pt idx="1">
                  <c:v>CBS</c:v>
                </c:pt>
                <c:pt idx="2">
                  <c:v>CSH</c:v>
                </c:pt>
                <c:pt idx="3">
                  <c:v>UAML</c:v>
                </c:pt>
              </c:strCache>
            </c:strRef>
          </c:cat>
          <c:val>
            <c:numRef>
              <c:f>Matrícula!$L$35:$L$38</c:f>
              <c:numCache>
                <c:formatCode>0%</c:formatCode>
                <c:ptCount val="4"/>
                <c:pt idx="0">
                  <c:v>1.2495726495726496</c:v>
                </c:pt>
                <c:pt idx="1">
                  <c:v>1.1407185628742516</c:v>
                </c:pt>
                <c:pt idx="2">
                  <c:v>1.1984962406015038</c:v>
                </c:pt>
                <c:pt idx="3">
                  <c:v>1.1939520333680917</c:v>
                </c:pt>
              </c:numCache>
            </c:numRef>
          </c:val>
          <c:shape val="cylinder"/>
          <c:extLst>
            <c:ext xmlns:c16="http://schemas.microsoft.com/office/drawing/2014/chart" uri="{C3380CC4-5D6E-409C-BE32-E72D297353CC}">
              <c16:uniqueId val="{00000002-F483-4B6D-A18E-E4AF3710F5D3}"/>
            </c:ext>
          </c:extLst>
        </c:ser>
        <c:dLbls>
          <c:showLegendKey val="0"/>
          <c:showVal val="0"/>
          <c:showCatName val="0"/>
          <c:showSerName val="0"/>
          <c:showPercent val="0"/>
          <c:showBubbleSize val="0"/>
        </c:dLbls>
        <c:gapWidth val="219"/>
        <c:shape val="box"/>
        <c:axId val="211668800"/>
        <c:axId val="211678048"/>
        <c:axId val="0"/>
      </c:bar3DChart>
      <c:catAx>
        <c:axId val="211668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8048"/>
        <c:crosses val="autoZero"/>
        <c:auto val="1"/>
        <c:lblAlgn val="ctr"/>
        <c:lblOffset val="100"/>
        <c:noMultiLvlLbl val="0"/>
      </c:catAx>
      <c:valAx>
        <c:axId val="211678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68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1er Ingreso (Públicas/Total)</a:t>
            </a:r>
          </a:p>
        </c:rich>
      </c:tx>
      <c:layout>
        <c:manualLayout>
          <c:xMode val="edge"/>
          <c:yMode val="edge"/>
          <c:x val="0.29597222222222225"/>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ES'!$BI$12</c:f>
              <c:strCache>
                <c:ptCount val="1"/>
                <c:pt idx="0">
                  <c:v>México</c:v>
                </c:pt>
              </c:strCache>
            </c:strRef>
          </c:tx>
          <c:spPr>
            <a:solidFill>
              <a:schemeClr val="accent1"/>
            </a:solidFill>
            <a:ln>
              <a:noFill/>
            </a:ln>
            <a:effectLst/>
            <a:sp3d/>
          </c:spPr>
          <c:invertIfNegative val="0"/>
          <c:cat>
            <c:strRef>
              <c:f>'Demanda-Ingreso ES'!$BJ$11:$BP$11</c:f>
              <c:strCache>
                <c:ptCount val="7"/>
                <c:pt idx="0">
                  <c:v>2011-2012</c:v>
                </c:pt>
                <c:pt idx="1">
                  <c:v>2012-2013</c:v>
                </c:pt>
                <c:pt idx="2">
                  <c:v>2013-2014</c:v>
                </c:pt>
                <c:pt idx="3">
                  <c:v>2014-2015</c:v>
                </c:pt>
                <c:pt idx="4">
                  <c:v>2015-2016</c:v>
                </c:pt>
                <c:pt idx="5">
                  <c:v>2016-2017</c:v>
                </c:pt>
                <c:pt idx="6">
                  <c:v>2017-2018</c:v>
                </c:pt>
              </c:strCache>
            </c:strRef>
          </c:cat>
          <c:val>
            <c:numRef>
              <c:f>'Demanda-Ingreso ES'!$BJ$12:$BP$12</c:f>
              <c:numCache>
                <c:formatCode>0%</c:formatCode>
                <c:ptCount val="7"/>
                <c:pt idx="0">
                  <c:v>0.63952740297677002</c:v>
                </c:pt>
                <c:pt idx="1">
                  <c:v>0.64278200960787624</c:v>
                </c:pt>
                <c:pt idx="2">
                  <c:v>0.63960592393564275</c:v>
                </c:pt>
                <c:pt idx="3">
                  <c:v>0.64988904320215501</c:v>
                </c:pt>
                <c:pt idx="4">
                  <c:v>0.64037464428843549</c:v>
                </c:pt>
                <c:pt idx="5">
                  <c:v>0.63943346774953125</c:v>
                </c:pt>
                <c:pt idx="6">
                  <c:v>0.63447454999359099</c:v>
                </c:pt>
              </c:numCache>
            </c:numRef>
          </c:val>
          <c:shape val="cylinder"/>
          <c:extLst>
            <c:ext xmlns:c16="http://schemas.microsoft.com/office/drawing/2014/chart" uri="{C3380CC4-5D6E-409C-BE32-E72D297353CC}">
              <c16:uniqueId val="{00000000-41E4-4E61-B60D-CC3D83A55849}"/>
            </c:ext>
          </c:extLst>
        </c:ser>
        <c:ser>
          <c:idx val="1"/>
          <c:order val="1"/>
          <c:tx>
            <c:strRef>
              <c:f>'Demanda-Ingreso ES'!$BI$13</c:f>
              <c:strCache>
                <c:ptCount val="1"/>
                <c:pt idx="0">
                  <c:v>Estado de México</c:v>
                </c:pt>
              </c:strCache>
            </c:strRef>
          </c:tx>
          <c:spPr>
            <a:solidFill>
              <a:schemeClr val="accent2"/>
            </a:solidFill>
            <a:ln>
              <a:noFill/>
            </a:ln>
            <a:effectLst/>
            <a:sp3d/>
          </c:spPr>
          <c:invertIfNegative val="0"/>
          <c:cat>
            <c:strRef>
              <c:f>'Demanda-Ingreso ES'!$BJ$11:$BP$11</c:f>
              <c:strCache>
                <c:ptCount val="7"/>
                <c:pt idx="0">
                  <c:v>2011-2012</c:v>
                </c:pt>
                <c:pt idx="1">
                  <c:v>2012-2013</c:v>
                </c:pt>
                <c:pt idx="2">
                  <c:v>2013-2014</c:v>
                </c:pt>
                <c:pt idx="3">
                  <c:v>2014-2015</c:v>
                </c:pt>
                <c:pt idx="4">
                  <c:v>2015-2016</c:v>
                </c:pt>
                <c:pt idx="5">
                  <c:v>2016-2017</c:v>
                </c:pt>
                <c:pt idx="6">
                  <c:v>2017-2018</c:v>
                </c:pt>
              </c:strCache>
            </c:strRef>
          </c:cat>
          <c:val>
            <c:numRef>
              <c:f>'Demanda-Ingreso ES'!$BJ$13:$BP$13</c:f>
              <c:numCache>
                <c:formatCode>0%</c:formatCode>
                <c:ptCount val="7"/>
                <c:pt idx="0">
                  <c:v>0.53487493295626309</c:v>
                </c:pt>
                <c:pt idx="1">
                  <c:v>0.53613970294885382</c:v>
                </c:pt>
                <c:pt idx="2">
                  <c:v>0.5395055435198165</c:v>
                </c:pt>
                <c:pt idx="3">
                  <c:v>0.55071835586895157</c:v>
                </c:pt>
                <c:pt idx="4">
                  <c:v>0.54867874820373619</c:v>
                </c:pt>
                <c:pt idx="5">
                  <c:v>0.53684930595802494</c:v>
                </c:pt>
                <c:pt idx="6">
                  <c:v>0.51458078004469754</c:v>
                </c:pt>
              </c:numCache>
            </c:numRef>
          </c:val>
          <c:shape val="cylinder"/>
          <c:extLst>
            <c:ext xmlns:c16="http://schemas.microsoft.com/office/drawing/2014/chart" uri="{C3380CC4-5D6E-409C-BE32-E72D297353CC}">
              <c16:uniqueId val="{00000001-41E4-4E61-B60D-CC3D83A55849}"/>
            </c:ext>
          </c:extLst>
        </c:ser>
        <c:ser>
          <c:idx val="2"/>
          <c:order val="2"/>
          <c:tx>
            <c:strRef>
              <c:f>'Demanda-Ingreso ES'!$BI$14</c:f>
              <c:strCache>
                <c:ptCount val="1"/>
                <c:pt idx="0">
                  <c:v>Lerma y alrededores*</c:v>
                </c:pt>
              </c:strCache>
            </c:strRef>
          </c:tx>
          <c:spPr>
            <a:solidFill>
              <a:schemeClr val="accent3"/>
            </a:solidFill>
            <a:ln>
              <a:noFill/>
            </a:ln>
            <a:effectLst/>
            <a:sp3d/>
          </c:spPr>
          <c:invertIfNegative val="0"/>
          <c:cat>
            <c:strRef>
              <c:f>'Demanda-Ingreso ES'!$BJ$11:$BP$11</c:f>
              <c:strCache>
                <c:ptCount val="7"/>
                <c:pt idx="0">
                  <c:v>2011-2012</c:v>
                </c:pt>
                <c:pt idx="1">
                  <c:v>2012-2013</c:v>
                </c:pt>
                <c:pt idx="2">
                  <c:v>2013-2014</c:v>
                </c:pt>
                <c:pt idx="3">
                  <c:v>2014-2015</c:v>
                </c:pt>
                <c:pt idx="4">
                  <c:v>2015-2016</c:v>
                </c:pt>
                <c:pt idx="5">
                  <c:v>2016-2017</c:v>
                </c:pt>
                <c:pt idx="6">
                  <c:v>2017-2018</c:v>
                </c:pt>
              </c:strCache>
            </c:strRef>
          </c:cat>
          <c:val>
            <c:numRef>
              <c:f>'Demanda-Ingreso ES'!$BJ$14:$BP$14</c:f>
              <c:numCache>
                <c:formatCode>0%</c:formatCode>
                <c:ptCount val="7"/>
                <c:pt idx="0">
                  <c:v>0.5785020066727915</c:v>
                </c:pt>
                <c:pt idx="1">
                  <c:v>0.54498703353698741</c:v>
                </c:pt>
                <c:pt idx="2">
                  <c:v>0.53142019271051533</c:v>
                </c:pt>
                <c:pt idx="3">
                  <c:v>0.52615084049004845</c:v>
                </c:pt>
                <c:pt idx="4">
                  <c:v>0.53304378448174672</c:v>
                </c:pt>
                <c:pt idx="5">
                  <c:v>0.48234118169702356</c:v>
                </c:pt>
                <c:pt idx="6">
                  <c:v>0.45917703086990785</c:v>
                </c:pt>
              </c:numCache>
            </c:numRef>
          </c:val>
          <c:shape val="cylinder"/>
          <c:extLst>
            <c:ext xmlns:c16="http://schemas.microsoft.com/office/drawing/2014/chart" uri="{C3380CC4-5D6E-409C-BE32-E72D297353CC}">
              <c16:uniqueId val="{00000002-41E4-4E61-B60D-CC3D83A55849}"/>
            </c:ext>
          </c:extLst>
        </c:ser>
        <c:dLbls>
          <c:showLegendKey val="0"/>
          <c:showVal val="0"/>
          <c:showCatName val="0"/>
          <c:showSerName val="0"/>
          <c:showPercent val="0"/>
          <c:showBubbleSize val="0"/>
        </c:dLbls>
        <c:gapWidth val="219"/>
        <c:shape val="box"/>
        <c:axId val="196888848"/>
        <c:axId val="196880144"/>
        <c:axId val="0"/>
      </c:bar3DChart>
      <c:catAx>
        <c:axId val="19688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6880144"/>
        <c:crosses val="autoZero"/>
        <c:auto val="1"/>
        <c:lblAlgn val="ctr"/>
        <c:lblOffset val="100"/>
        <c:noMultiLvlLbl val="0"/>
      </c:catAx>
      <c:valAx>
        <c:axId val="196880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96888848"/>
        <c:crosses val="autoZero"/>
        <c:crossBetween val="between"/>
        <c:majorUnit val="0.25"/>
      </c:valAx>
      <c:spPr>
        <a:noFill/>
        <a:ln>
          <a:noFill/>
        </a:ln>
        <a:effectLst/>
      </c:spPr>
    </c:plotArea>
    <c:legend>
      <c:legendPos val="b"/>
      <c:layout>
        <c:manualLayout>
          <c:xMode val="edge"/>
          <c:yMode val="edge"/>
          <c:x val="7.7665740634195263E-2"/>
          <c:y val="0.83563694073124595"/>
          <c:w val="0.8725042876947271"/>
          <c:h val="0.12715375694317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2018 / </a:t>
            </a:r>
            <a:r>
              <a:rPr lang="es-MX" sz="1680" b="0" i="0" u="none" strike="noStrike" baseline="0">
                <a:effectLst/>
              </a:rPr>
              <a:t>Matrícula </a:t>
            </a:r>
            <a:r>
              <a:rPr lang="es-MX"/>
              <a:t>2016</a:t>
            </a:r>
          </a:p>
        </c:rich>
      </c:tx>
      <c:layout>
        <c:manualLayout>
          <c:xMode val="edge"/>
          <c:yMode val="edge"/>
          <c:x val="0.1718206004807143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034900589503"/>
          <c:y val="0.13915492957746478"/>
          <c:w val="0.86840599397918705"/>
          <c:h val="0.6809351225463014"/>
        </c:manualLayout>
      </c:layout>
      <c:bar3DChart>
        <c:barDir val="col"/>
        <c:grouping val="clustered"/>
        <c:varyColors val="0"/>
        <c:ser>
          <c:idx val="0"/>
          <c:order val="0"/>
          <c:tx>
            <c:strRef>
              <c:f>Matrícula!$L$24</c:f>
              <c:strCache>
                <c:ptCount val="1"/>
                <c:pt idx="0">
                  <c:v>2018/2016</c:v>
                </c:pt>
              </c:strCache>
            </c:strRef>
          </c:tx>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6403-4108-B0BE-2CAE4EFA3098}"/>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6403-4108-B0BE-2CAE4EFA3098}"/>
              </c:ext>
            </c:extLst>
          </c:dPt>
          <c:dPt>
            <c:idx val="2"/>
            <c:invertIfNegative val="0"/>
            <c:bubble3D val="0"/>
            <c:spPr>
              <a:pattFill prst="ltHorz">
                <a:fgClr>
                  <a:srgbClr val="F08200"/>
                </a:fgClr>
                <a:bgClr>
                  <a:sysClr val="window" lastClr="FFFFFF"/>
                </a:bgClr>
              </a:pattFill>
              <a:ln>
                <a:noFill/>
              </a:ln>
              <a:effectLst/>
              <a:sp3d/>
            </c:spPr>
            <c:extLst>
              <c:ext xmlns:c16="http://schemas.microsoft.com/office/drawing/2014/chart" uri="{C3380CC4-5D6E-409C-BE32-E72D297353CC}">
                <c16:uniqueId val="{00000005-6403-4108-B0BE-2CAE4EFA3098}"/>
              </c:ext>
            </c:extLst>
          </c:dPt>
          <c:dPt>
            <c:idx val="3"/>
            <c:invertIfNegative val="0"/>
            <c:bubble3D val="0"/>
            <c:spPr>
              <a:solidFill>
                <a:srgbClr val="57A519"/>
              </a:solidFill>
              <a:ln>
                <a:noFill/>
              </a:ln>
              <a:effectLst/>
              <a:sp3d/>
            </c:spPr>
            <c:extLst>
              <c:ext xmlns:c16="http://schemas.microsoft.com/office/drawing/2014/chart" uri="{C3380CC4-5D6E-409C-BE32-E72D297353CC}">
                <c16:uniqueId val="{00000007-6403-4108-B0BE-2CAE4EFA3098}"/>
              </c:ext>
            </c:extLst>
          </c:dPt>
          <c:dPt>
            <c:idx val="5"/>
            <c:invertIfNegative val="0"/>
            <c:bubble3D val="0"/>
            <c:spPr>
              <a:solidFill>
                <a:srgbClr val="0072CE"/>
              </a:solidFill>
              <a:ln>
                <a:noFill/>
              </a:ln>
              <a:effectLst/>
              <a:sp3d/>
            </c:spPr>
            <c:extLst>
              <c:ext xmlns:c16="http://schemas.microsoft.com/office/drawing/2014/chart" uri="{C3380CC4-5D6E-409C-BE32-E72D297353CC}">
                <c16:uniqueId val="{00000009-6403-4108-B0BE-2CAE4EFA3098}"/>
              </c:ext>
            </c:extLst>
          </c:dPt>
          <c:dPt>
            <c:idx val="6"/>
            <c:invertIfNegative val="0"/>
            <c:bubble3D val="0"/>
            <c:spPr>
              <a:solidFill>
                <a:sysClr val="windowText" lastClr="000000"/>
              </a:solidFill>
              <a:ln>
                <a:noFill/>
              </a:ln>
              <a:effectLst/>
              <a:sp3d/>
            </c:spPr>
            <c:extLst>
              <c:ext xmlns:c16="http://schemas.microsoft.com/office/drawing/2014/chart" uri="{C3380CC4-5D6E-409C-BE32-E72D297353CC}">
                <c16:uniqueId val="{0000000B-6403-4108-B0BE-2CAE4EFA3098}"/>
              </c:ext>
            </c:extLst>
          </c:dPt>
          <c:cat>
            <c:strRef>
              <c:f>Matrícula!$B$40:$B$40</c:f>
              <c:strCache>
                <c:ptCount val="1"/>
                <c:pt idx="0">
                  <c:v>UAML</c:v>
                </c:pt>
              </c:strCache>
            </c:strRef>
          </c:cat>
          <c:val>
            <c:numRef>
              <c:f>Matrícula!$L$40:$L$40</c:f>
              <c:numCache>
                <c:formatCode>0%</c:formatCode>
                <c:ptCount val="1"/>
                <c:pt idx="0">
                  <c:v>1.4679487179487181</c:v>
                </c:pt>
              </c:numCache>
            </c:numRef>
          </c:val>
          <c:shape val="cylinder"/>
          <c:extLst>
            <c:ext xmlns:c16="http://schemas.microsoft.com/office/drawing/2014/chart" uri="{C3380CC4-5D6E-409C-BE32-E72D297353CC}">
              <c16:uniqueId val="{0000000C-6403-4108-B0BE-2CAE4EFA3098}"/>
            </c:ext>
          </c:extLst>
        </c:ser>
        <c:dLbls>
          <c:showLegendKey val="0"/>
          <c:showVal val="0"/>
          <c:showCatName val="0"/>
          <c:showSerName val="0"/>
          <c:showPercent val="0"/>
          <c:showBubbleSize val="0"/>
        </c:dLbls>
        <c:gapWidth val="124"/>
        <c:gapDepth val="295"/>
        <c:shape val="box"/>
        <c:axId val="211666624"/>
        <c:axId val="211670976"/>
        <c:axId val="0"/>
      </c:bar3DChart>
      <c:catAx>
        <c:axId val="211666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s-MX"/>
          </a:p>
        </c:txPr>
        <c:crossAx val="211670976"/>
        <c:crosses val="autoZero"/>
        <c:auto val="1"/>
        <c:lblAlgn val="ctr"/>
        <c:lblOffset val="100"/>
        <c:noMultiLvlLbl val="0"/>
      </c:catAx>
      <c:valAx>
        <c:axId val="21167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66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por Licenciatura UAML</a:t>
            </a:r>
          </a:p>
        </c:rich>
      </c:tx>
      <c:layout>
        <c:manualLayout>
          <c:xMode val="edge"/>
          <c:yMode val="edge"/>
          <c:x val="0.32720498326469649"/>
          <c:y val="1.013664516952940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Matrícula!$B$49</c:f>
              <c:strCache>
                <c:ptCount val="1"/>
                <c:pt idx="0">
                  <c:v>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Matrícula!$C$24:$J$24</c:f>
              <c:numCache>
                <c:formatCode>General</c:formatCode>
                <c:ptCount val="8"/>
                <c:pt idx="0">
                  <c:v>2011</c:v>
                </c:pt>
                <c:pt idx="1">
                  <c:v>2012</c:v>
                </c:pt>
                <c:pt idx="2">
                  <c:v>2013</c:v>
                </c:pt>
                <c:pt idx="3">
                  <c:v>2014</c:v>
                </c:pt>
                <c:pt idx="4">
                  <c:v>2015</c:v>
                </c:pt>
                <c:pt idx="5">
                  <c:v>2016</c:v>
                </c:pt>
                <c:pt idx="6">
                  <c:v>2017</c:v>
                </c:pt>
                <c:pt idx="7">
                  <c:v>2018</c:v>
                </c:pt>
              </c:numCache>
            </c:numRef>
          </c:xVal>
          <c:yVal>
            <c:numRef>
              <c:f>Matrícula!$C$49:$J$49</c:f>
              <c:numCache>
                <c:formatCode>#,##0</c:formatCode>
                <c:ptCount val="8"/>
                <c:pt idx="0">
                  <c:v>41.5</c:v>
                </c:pt>
                <c:pt idx="1">
                  <c:v>58</c:v>
                </c:pt>
                <c:pt idx="2">
                  <c:v>89.333333333333329</c:v>
                </c:pt>
                <c:pt idx="3">
                  <c:v>102.66666666666667</c:v>
                </c:pt>
                <c:pt idx="4">
                  <c:v>120.33333333333333</c:v>
                </c:pt>
                <c:pt idx="5">
                  <c:v>142.33333333333334</c:v>
                </c:pt>
                <c:pt idx="6">
                  <c:v>97.5</c:v>
                </c:pt>
                <c:pt idx="7">
                  <c:v>81.222222222222214</c:v>
                </c:pt>
              </c:numCache>
            </c:numRef>
          </c:yVal>
          <c:smooth val="0"/>
          <c:extLst>
            <c:ext xmlns:c16="http://schemas.microsoft.com/office/drawing/2014/chart" uri="{C3380CC4-5D6E-409C-BE32-E72D297353CC}">
              <c16:uniqueId val="{00000000-1A73-47E9-8FB5-8E5FC7521533}"/>
            </c:ext>
          </c:extLst>
        </c:ser>
        <c:ser>
          <c:idx val="1"/>
          <c:order val="1"/>
          <c:tx>
            <c:strRef>
              <c:f>Matrícula!$B$50</c:f>
              <c:strCache>
                <c:ptCount val="1"/>
                <c:pt idx="0">
                  <c:v>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Matrícula!$C$24:$J$24</c:f>
              <c:numCache>
                <c:formatCode>General</c:formatCode>
                <c:ptCount val="8"/>
                <c:pt idx="0">
                  <c:v>2011</c:v>
                </c:pt>
                <c:pt idx="1">
                  <c:v>2012</c:v>
                </c:pt>
                <c:pt idx="2">
                  <c:v>2013</c:v>
                </c:pt>
                <c:pt idx="3">
                  <c:v>2014</c:v>
                </c:pt>
                <c:pt idx="4">
                  <c:v>2015</c:v>
                </c:pt>
                <c:pt idx="5">
                  <c:v>2016</c:v>
                </c:pt>
                <c:pt idx="6">
                  <c:v>2017</c:v>
                </c:pt>
                <c:pt idx="7">
                  <c:v>2018</c:v>
                </c:pt>
              </c:numCache>
            </c:numRef>
          </c:xVal>
          <c:yVal>
            <c:numRef>
              <c:f>Matrícula!$C$50:$J$50</c:f>
              <c:numCache>
                <c:formatCode>#,##0</c:formatCode>
                <c:ptCount val="8"/>
                <c:pt idx="0">
                  <c:v>41.5</c:v>
                </c:pt>
                <c:pt idx="1">
                  <c:v>50.333333333333336</c:v>
                </c:pt>
                <c:pt idx="2">
                  <c:v>81.666666666666671</c:v>
                </c:pt>
                <c:pt idx="3">
                  <c:v>119.33333333333333</c:v>
                </c:pt>
                <c:pt idx="4">
                  <c:v>152.33333333333334</c:v>
                </c:pt>
                <c:pt idx="5">
                  <c:v>190.66666666666666</c:v>
                </c:pt>
                <c:pt idx="6">
                  <c:v>111.33333333333333</c:v>
                </c:pt>
                <c:pt idx="7">
                  <c:v>84.666666666666671</c:v>
                </c:pt>
              </c:numCache>
            </c:numRef>
          </c:yVal>
          <c:smooth val="0"/>
          <c:extLst>
            <c:ext xmlns:c16="http://schemas.microsoft.com/office/drawing/2014/chart" uri="{C3380CC4-5D6E-409C-BE32-E72D297353CC}">
              <c16:uniqueId val="{00000001-1A73-47E9-8FB5-8E5FC7521533}"/>
            </c:ext>
          </c:extLst>
        </c:ser>
        <c:ser>
          <c:idx val="2"/>
          <c:order val="2"/>
          <c:tx>
            <c:strRef>
              <c:f>Matrícula!$B$51</c:f>
              <c:strCache>
                <c:ptCount val="1"/>
                <c:pt idx="0">
                  <c:v>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Matrícula!$C$24:$J$24</c:f>
              <c:numCache>
                <c:formatCode>General</c:formatCode>
                <c:ptCount val="8"/>
                <c:pt idx="0">
                  <c:v>2011</c:v>
                </c:pt>
                <c:pt idx="1">
                  <c:v>2012</c:v>
                </c:pt>
                <c:pt idx="2">
                  <c:v>2013</c:v>
                </c:pt>
                <c:pt idx="3">
                  <c:v>2014</c:v>
                </c:pt>
                <c:pt idx="4">
                  <c:v>2015</c:v>
                </c:pt>
                <c:pt idx="5">
                  <c:v>2016</c:v>
                </c:pt>
                <c:pt idx="6">
                  <c:v>2017</c:v>
                </c:pt>
                <c:pt idx="7">
                  <c:v>2018</c:v>
                </c:pt>
              </c:numCache>
            </c:numRef>
          </c:xVal>
          <c:yVal>
            <c:numRef>
              <c:f>Matrícula!$C$51:$J$51</c:f>
              <c:numCache>
                <c:formatCode>#,##0</c:formatCode>
                <c:ptCount val="8"/>
                <c:pt idx="0">
                  <c:v>40</c:v>
                </c:pt>
                <c:pt idx="1">
                  <c:v>54</c:v>
                </c:pt>
                <c:pt idx="2">
                  <c:v>48.5</c:v>
                </c:pt>
                <c:pt idx="3">
                  <c:v>68.333333333333329</c:v>
                </c:pt>
                <c:pt idx="4">
                  <c:v>78.333333333333329</c:v>
                </c:pt>
                <c:pt idx="5">
                  <c:v>93.5</c:v>
                </c:pt>
                <c:pt idx="6">
                  <c:v>110.83333333333333</c:v>
                </c:pt>
                <c:pt idx="7">
                  <c:v>88.555555555555557</c:v>
                </c:pt>
              </c:numCache>
            </c:numRef>
          </c:yVal>
          <c:smooth val="0"/>
          <c:extLst>
            <c:ext xmlns:c16="http://schemas.microsoft.com/office/drawing/2014/chart" uri="{C3380CC4-5D6E-409C-BE32-E72D297353CC}">
              <c16:uniqueId val="{00000002-1A73-47E9-8FB5-8E5FC7521533}"/>
            </c:ext>
          </c:extLst>
        </c:ser>
        <c:ser>
          <c:idx val="3"/>
          <c:order val="3"/>
          <c:tx>
            <c:strRef>
              <c:f>Matrícula!$B$52</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Matrícula!$C$24:$J$24</c:f>
              <c:numCache>
                <c:formatCode>General</c:formatCode>
                <c:ptCount val="8"/>
                <c:pt idx="0">
                  <c:v>2011</c:v>
                </c:pt>
                <c:pt idx="1">
                  <c:v>2012</c:v>
                </c:pt>
                <c:pt idx="2">
                  <c:v>2013</c:v>
                </c:pt>
                <c:pt idx="3">
                  <c:v>2014</c:v>
                </c:pt>
                <c:pt idx="4">
                  <c:v>2015</c:v>
                </c:pt>
                <c:pt idx="5">
                  <c:v>2016</c:v>
                </c:pt>
                <c:pt idx="6">
                  <c:v>2017</c:v>
                </c:pt>
                <c:pt idx="7">
                  <c:v>2018</c:v>
                </c:pt>
              </c:numCache>
            </c:numRef>
          </c:xVal>
          <c:yVal>
            <c:numRef>
              <c:f>Matrícula!$C$52:$J$52</c:f>
              <c:numCache>
                <c:formatCode>#,##0</c:formatCode>
                <c:ptCount val="8"/>
                <c:pt idx="0">
                  <c:v>41</c:v>
                </c:pt>
                <c:pt idx="1">
                  <c:v>54.111111111111114</c:v>
                </c:pt>
                <c:pt idx="2">
                  <c:v>67</c:v>
                </c:pt>
                <c:pt idx="3">
                  <c:v>89.666666666666671</c:v>
                </c:pt>
                <c:pt idx="4">
                  <c:v>107.33333333333333</c:v>
                </c:pt>
                <c:pt idx="5">
                  <c:v>130</c:v>
                </c:pt>
                <c:pt idx="6">
                  <c:v>106.55555555555556</c:v>
                </c:pt>
                <c:pt idx="7">
                  <c:v>84.814814814814824</c:v>
                </c:pt>
              </c:numCache>
            </c:numRef>
          </c:yVal>
          <c:smooth val="0"/>
          <c:extLst>
            <c:ext xmlns:c16="http://schemas.microsoft.com/office/drawing/2014/chart" uri="{C3380CC4-5D6E-409C-BE32-E72D297353CC}">
              <c16:uniqueId val="{00000003-1A73-47E9-8FB5-8E5FC7521533}"/>
            </c:ext>
          </c:extLst>
        </c:ser>
        <c:dLbls>
          <c:showLegendKey val="0"/>
          <c:showVal val="0"/>
          <c:showCatName val="0"/>
          <c:showSerName val="0"/>
          <c:showPercent val="0"/>
          <c:showBubbleSize val="0"/>
        </c:dLbls>
        <c:axId val="211678592"/>
        <c:axId val="211679136"/>
      </c:scatterChart>
      <c:valAx>
        <c:axId val="211678592"/>
        <c:scaling>
          <c:orientation val="minMax"/>
          <c:max val="2018"/>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9136"/>
        <c:crosses val="autoZero"/>
        <c:crossBetween val="midCat"/>
      </c:valAx>
      <c:valAx>
        <c:axId val="211679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8592"/>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MATRÍCULA UAML (2017)</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7C9-4D54-A92C-F6E70288EF5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7C9-4D54-A92C-F6E70288EF5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7C9-4D54-A92C-F6E70288EF5C}"/>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27C9-4D54-A92C-F6E70288EF5C}"/>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27C9-4D54-A92C-F6E70288EF5C}"/>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27C9-4D54-A92C-F6E70288EF5C}"/>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Matrícula!$B$35:$B$37</c:f>
              <c:strCache>
                <c:ptCount val="3"/>
                <c:pt idx="0">
                  <c:v>CBI</c:v>
                </c:pt>
                <c:pt idx="1">
                  <c:v>CBS</c:v>
                </c:pt>
                <c:pt idx="2">
                  <c:v>CSH</c:v>
                </c:pt>
              </c:strCache>
            </c:strRef>
          </c:cat>
          <c:val>
            <c:numRef>
              <c:f>Matrícula!$I$35:$I$37</c:f>
              <c:numCache>
                <c:formatCode>#,##0</c:formatCode>
                <c:ptCount val="3"/>
                <c:pt idx="0">
                  <c:v>195</c:v>
                </c:pt>
                <c:pt idx="1">
                  <c:v>222.66666666666666</c:v>
                </c:pt>
                <c:pt idx="2">
                  <c:v>221.66666666666666</c:v>
                </c:pt>
              </c:numCache>
            </c:numRef>
          </c:val>
          <c:extLst>
            <c:ext xmlns:c16="http://schemas.microsoft.com/office/drawing/2014/chart" uri="{C3380CC4-5D6E-409C-BE32-E72D297353CC}">
              <c16:uniqueId val="{00000006-27C9-4D54-A92C-F6E70288EF5C}"/>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a:t>
            </a:r>
            <a:r>
              <a:rPr lang="es-MX" baseline="0"/>
              <a:t> promedio anual</a:t>
            </a:r>
            <a:r>
              <a:rPr lang="es-MX"/>
              <a:t>(Mujeres/Total)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 por sexo'!$R$6</c:f>
              <c:strCache>
                <c:ptCount val="1"/>
                <c:pt idx="0">
                  <c:v>2011</c:v>
                </c:pt>
              </c:strCache>
            </c:strRef>
          </c:tx>
          <c:spPr>
            <a:solidFill>
              <a:srgbClr val="FFCC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sexo'!$R$7:$R$16</c:f>
              <c:numCache>
                <c:formatCode>0%</c:formatCode>
                <c:ptCount val="10"/>
                <c:pt idx="0">
                  <c:v>0.33333333333333331</c:v>
                </c:pt>
                <c:pt idx="3">
                  <c:v>0.69047619047619047</c:v>
                </c:pt>
                <c:pt idx="7">
                  <c:v>0.56097560975609762</c:v>
                </c:pt>
                <c:pt idx="9">
                  <c:v>0.52845528455284552</c:v>
                </c:pt>
              </c:numCache>
            </c:numRef>
          </c:val>
          <c:shape val="cylinder"/>
          <c:extLst>
            <c:ext xmlns:c16="http://schemas.microsoft.com/office/drawing/2014/chart" uri="{C3380CC4-5D6E-409C-BE32-E72D297353CC}">
              <c16:uniqueId val="{00000000-3F62-4B40-AB94-1424179C5B67}"/>
            </c:ext>
          </c:extLst>
        </c:ser>
        <c:ser>
          <c:idx val="1"/>
          <c:order val="1"/>
          <c:tx>
            <c:strRef>
              <c:f>'Matrícula por sexo'!$S$6</c:f>
              <c:strCache>
                <c:ptCount val="1"/>
                <c:pt idx="0">
                  <c:v>2012</c:v>
                </c:pt>
              </c:strCache>
            </c:strRef>
          </c:tx>
          <c:spPr>
            <a:solidFill>
              <a:srgbClr val="FF99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sexo'!$S$7:$S$16</c:f>
              <c:numCache>
                <c:formatCode>0%</c:formatCode>
                <c:ptCount val="10"/>
                <c:pt idx="0">
                  <c:v>0.36206896551724138</c:v>
                </c:pt>
                <c:pt idx="3">
                  <c:v>0.66666666666666663</c:v>
                </c:pt>
                <c:pt idx="7">
                  <c:v>0.57407407407407407</c:v>
                </c:pt>
                <c:pt idx="9">
                  <c:v>0.52760736196319014</c:v>
                </c:pt>
              </c:numCache>
            </c:numRef>
          </c:val>
          <c:shape val="cylinder"/>
          <c:extLst>
            <c:ext xmlns:c16="http://schemas.microsoft.com/office/drawing/2014/chart" uri="{C3380CC4-5D6E-409C-BE32-E72D297353CC}">
              <c16:uniqueId val="{00000001-3F62-4B40-AB94-1424179C5B67}"/>
            </c:ext>
          </c:extLst>
        </c:ser>
        <c:ser>
          <c:idx val="2"/>
          <c:order val="2"/>
          <c:tx>
            <c:strRef>
              <c:f>'Matrícula por sexo'!$T$6</c:f>
              <c:strCache>
                <c:ptCount val="1"/>
                <c:pt idx="0">
                  <c:v>2013</c:v>
                </c:pt>
              </c:strCache>
            </c:strRef>
          </c:tx>
          <c:spPr>
            <a:solidFill>
              <a:srgbClr val="FF66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sexo'!$T$7:$T$16</c:f>
              <c:numCache>
                <c:formatCode>0%</c:formatCode>
                <c:ptCount val="10"/>
                <c:pt idx="0">
                  <c:v>0.4044943820224719</c:v>
                </c:pt>
                <c:pt idx="3">
                  <c:v>0.67073170731707321</c:v>
                </c:pt>
                <c:pt idx="6">
                  <c:v>0.5</c:v>
                </c:pt>
                <c:pt idx="7">
                  <c:v>0.53846153846153844</c:v>
                </c:pt>
                <c:pt idx="9">
                  <c:v>0.53358208955223885</c:v>
                </c:pt>
              </c:numCache>
            </c:numRef>
          </c:val>
          <c:shape val="cylinder"/>
          <c:extLst>
            <c:ext xmlns:c16="http://schemas.microsoft.com/office/drawing/2014/chart" uri="{C3380CC4-5D6E-409C-BE32-E72D297353CC}">
              <c16:uniqueId val="{00000002-3F62-4B40-AB94-1424179C5B67}"/>
            </c:ext>
          </c:extLst>
        </c:ser>
        <c:ser>
          <c:idx val="3"/>
          <c:order val="3"/>
          <c:tx>
            <c:strRef>
              <c:f>'Matrícula por sexo'!$U$6</c:f>
              <c:strCache>
                <c:ptCount val="1"/>
                <c:pt idx="0">
                  <c:v>2014</c:v>
                </c:pt>
              </c:strCache>
            </c:strRef>
          </c:tx>
          <c:spPr>
            <a:solidFill>
              <a:srgbClr val="FF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sexo'!$U$7:$U$16</c:f>
              <c:numCache>
                <c:formatCode>0%</c:formatCode>
                <c:ptCount val="10"/>
                <c:pt idx="0">
                  <c:v>0.42156862745098039</c:v>
                </c:pt>
                <c:pt idx="3">
                  <c:v>0.68907563025210083</c:v>
                </c:pt>
                <c:pt idx="6">
                  <c:v>0.45</c:v>
                </c:pt>
                <c:pt idx="7">
                  <c:v>0.56896551724137934</c:v>
                </c:pt>
                <c:pt idx="9">
                  <c:v>0.55865921787709494</c:v>
                </c:pt>
              </c:numCache>
            </c:numRef>
          </c:val>
          <c:shape val="cylinder"/>
          <c:extLst>
            <c:ext xmlns:c16="http://schemas.microsoft.com/office/drawing/2014/chart" uri="{C3380CC4-5D6E-409C-BE32-E72D297353CC}">
              <c16:uniqueId val="{00000003-3F62-4B40-AB94-1424179C5B67}"/>
            </c:ext>
          </c:extLst>
        </c:ser>
        <c:ser>
          <c:idx val="4"/>
          <c:order val="4"/>
          <c:tx>
            <c:strRef>
              <c:f>'Matrícula por sexo'!$V$6</c:f>
              <c:strCache>
                <c:ptCount val="1"/>
                <c:pt idx="0">
                  <c:v>2015</c:v>
                </c:pt>
              </c:strCache>
            </c:strRef>
          </c:tx>
          <c:spPr>
            <a:solidFill>
              <a:srgbClr val="CC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sexo'!$V$7:$V$16</c:f>
              <c:numCache>
                <c:formatCode>0%</c:formatCode>
                <c:ptCount val="10"/>
                <c:pt idx="0">
                  <c:v>0.42148760330578511</c:v>
                </c:pt>
                <c:pt idx="3">
                  <c:v>0.66013071895424835</c:v>
                </c:pt>
                <c:pt idx="6">
                  <c:v>0.44117647058823528</c:v>
                </c:pt>
                <c:pt idx="7">
                  <c:v>0.57377049180327866</c:v>
                </c:pt>
                <c:pt idx="9">
                  <c:v>0.55116279069767438</c:v>
                </c:pt>
              </c:numCache>
            </c:numRef>
          </c:val>
          <c:shape val="cylinder"/>
          <c:extLst>
            <c:ext xmlns:c16="http://schemas.microsoft.com/office/drawing/2014/chart" uri="{C3380CC4-5D6E-409C-BE32-E72D297353CC}">
              <c16:uniqueId val="{00000004-3F62-4B40-AB94-1424179C5B67}"/>
            </c:ext>
          </c:extLst>
        </c:ser>
        <c:ser>
          <c:idx val="5"/>
          <c:order val="5"/>
          <c:tx>
            <c:strRef>
              <c:f>'Matrícula por sexo'!$W$6</c:f>
              <c:strCache>
                <c:ptCount val="1"/>
                <c:pt idx="0">
                  <c:v>2016</c:v>
                </c:pt>
              </c:strCache>
            </c:strRef>
          </c:tx>
          <c:spPr>
            <a:solidFill>
              <a:srgbClr val="9900CC"/>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sexo'!$W$7:$W$16</c:f>
              <c:numCache>
                <c:formatCode>0%</c:formatCode>
                <c:ptCount val="10"/>
                <c:pt idx="0">
                  <c:v>0.39436619718309857</c:v>
                </c:pt>
                <c:pt idx="3">
                  <c:v>0.64397905759162299</c:v>
                </c:pt>
                <c:pt idx="6">
                  <c:v>0.50980392156862742</c:v>
                </c:pt>
                <c:pt idx="7">
                  <c:v>0.55882352941176472</c:v>
                </c:pt>
                <c:pt idx="9">
                  <c:v>0.54038461538461535</c:v>
                </c:pt>
              </c:numCache>
            </c:numRef>
          </c:val>
          <c:shape val="cylinder"/>
          <c:extLst>
            <c:ext xmlns:c16="http://schemas.microsoft.com/office/drawing/2014/chart" uri="{C3380CC4-5D6E-409C-BE32-E72D297353CC}">
              <c16:uniqueId val="{00000005-3F62-4B40-AB94-1424179C5B67}"/>
            </c:ext>
          </c:extLst>
        </c:ser>
        <c:ser>
          <c:idx val="6"/>
          <c:order val="6"/>
          <c:tx>
            <c:strRef>
              <c:f>'Matrícula por sexo'!$X$6</c:f>
              <c:strCache>
                <c:ptCount val="1"/>
                <c:pt idx="0">
                  <c:v>2017</c:v>
                </c:pt>
              </c:strCache>
            </c:strRef>
          </c:tx>
          <c:spPr>
            <a:solidFill>
              <a:srgbClr val="8064A2">
                <a:lumMod val="75000"/>
              </a:srgb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sexo'!$X$7:$X$16</c:f>
              <c:numCache>
                <c:formatCode>0%</c:formatCode>
                <c:ptCount val="10"/>
                <c:pt idx="0">
                  <c:v>0.5</c:v>
                </c:pt>
                <c:pt idx="1">
                  <c:v>0.25</c:v>
                </c:pt>
                <c:pt idx="3">
                  <c:v>0.6619718309859155</c:v>
                </c:pt>
                <c:pt idx="4">
                  <c:v>0.67741935483870963</c:v>
                </c:pt>
                <c:pt idx="6">
                  <c:v>0.53030303030303028</c:v>
                </c:pt>
                <c:pt idx="7">
                  <c:v>0.53205128205128205</c:v>
                </c:pt>
                <c:pt idx="9">
                  <c:v>0.52738654147104846</c:v>
                </c:pt>
              </c:numCache>
            </c:numRef>
          </c:val>
          <c:shape val="cylinder"/>
          <c:extLst>
            <c:ext xmlns:c16="http://schemas.microsoft.com/office/drawing/2014/chart" uri="{C3380CC4-5D6E-409C-BE32-E72D297353CC}">
              <c16:uniqueId val="{00000000-2A6D-4464-9AED-6E64E8FC3502}"/>
            </c:ext>
          </c:extLst>
        </c:ser>
        <c:ser>
          <c:idx val="7"/>
          <c:order val="7"/>
          <c:tx>
            <c:strRef>
              <c:f>'Matrícula por sexo'!$Y$6</c:f>
              <c:strCache>
                <c:ptCount val="1"/>
                <c:pt idx="0">
                  <c:v>2018</c:v>
                </c:pt>
              </c:strCache>
            </c:strRef>
          </c:tx>
          <c:spPr>
            <a:solidFill>
              <a:sysClr val="window" lastClr="FFFFFF">
                <a:lumMod val="50000"/>
              </a:sys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sexo'!$Y$7:$Y$16</c:f>
              <c:numCache>
                <c:formatCode>0%</c:formatCode>
                <c:ptCount val="10"/>
                <c:pt idx="0">
                  <c:v>0.39204545454545453</c:v>
                </c:pt>
                <c:pt idx="1">
                  <c:v>0.2413793103448276</c:v>
                </c:pt>
                <c:pt idx="3">
                  <c:v>0.6376811594202898</c:v>
                </c:pt>
                <c:pt idx="4">
                  <c:v>0.67567567567567566</c:v>
                </c:pt>
                <c:pt idx="5">
                  <c:v>0.8214285714285714</c:v>
                </c:pt>
                <c:pt idx="6">
                  <c:v>0.53658536585365857</c:v>
                </c:pt>
                <c:pt idx="7">
                  <c:v>0.53503184713375795</c:v>
                </c:pt>
                <c:pt idx="8">
                  <c:v>0.57499999999999996</c:v>
                </c:pt>
                <c:pt idx="9">
                  <c:v>0.51638269986893837</c:v>
                </c:pt>
              </c:numCache>
            </c:numRef>
          </c:val>
          <c:shape val="cylinder"/>
          <c:extLst>
            <c:ext xmlns:c16="http://schemas.microsoft.com/office/drawing/2014/chart" uri="{C3380CC4-5D6E-409C-BE32-E72D297353CC}">
              <c16:uniqueId val="{00000000-52A4-4E1B-8271-474DDBE87C71}"/>
            </c:ext>
          </c:extLst>
        </c:ser>
        <c:dLbls>
          <c:showLegendKey val="0"/>
          <c:showVal val="0"/>
          <c:showCatName val="0"/>
          <c:showSerName val="0"/>
          <c:showPercent val="0"/>
          <c:showBubbleSize val="0"/>
        </c:dLbls>
        <c:gapWidth val="219"/>
        <c:shape val="box"/>
        <c:axId val="211679680"/>
        <c:axId val="211672064"/>
        <c:axId val="0"/>
      </c:bar3DChart>
      <c:catAx>
        <c:axId val="21167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2064"/>
        <c:crosses val="autoZero"/>
        <c:auto val="1"/>
        <c:lblAlgn val="ctr"/>
        <c:lblOffset val="100"/>
        <c:noMultiLvlLbl val="0"/>
      </c:catAx>
      <c:valAx>
        <c:axId val="211672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9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Matrícula por género,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'Matrícula por sexo'!$AD$10</c:f>
              <c:strCache>
                <c:ptCount val="1"/>
                <c:pt idx="0">
                  <c:v>Hombres</c:v>
                </c:pt>
              </c:strCache>
            </c:strRef>
          </c:tx>
          <c:spPr>
            <a:solidFill>
              <a:schemeClr val="accent1"/>
            </a:solidFill>
            <a:ln>
              <a:noFill/>
            </a:ln>
            <a:effectLst/>
            <a:scene3d>
              <a:camera prst="orthographicFront"/>
              <a:lightRig rig="threePt" dir="t"/>
            </a:scene3d>
            <a:sp3d>
              <a:bevelT/>
            </a:sp3d>
          </c:spPr>
          <c:invertIfNegative val="0"/>
          <c:cat>
            <c:strRef>
              <c:f>'Matrícula por sexo'!$AC$11:$AC$19</c:f>
              <c:strCache>
                <c:ptCount val="9"/>
                <c:pt idx="0">
                  <c:v>IRH</c:v>
                </c:pt>
                <c:pt idx="1">
                  <c:v>ICT</c:v>
                </c:pt>
                <c:pt idx="2">
                  <c:v>ISMI</c:v>
                </c:pt>
                <c:pt idx="3">
                  <c:v>BA</c:v>
                </c:pt>
                <c:pt idx="4">
                  <c:v>PB</c:v>
                </c:pt>
                <c:pt idx="5">
                  <c:v>CTA</c:v>
                </c:pt>
                <c:pt idx="6">
                  <c:v>ACD</c:v>
                </c:pt>
                <c:pt idx="7">
                  <c:v>PP</c:v>
                </c:pt>
                <c:pt idx="8">
                  <c:v>ETD</c:v>
                </c:pt>
              </c:strCache>
            </c:strRef>
          </c:cat>
          <c:val>
            <c:numRef>
              <c:f>'Matrícula por sexo'!$AD$11:$AD$19</c:f>
              <c:numCache>
                <c:formatCode>General</c:formatCode>
                <c:ptCount val="9"/>
                <c:pt idx="0">
                  <c:v>107</c:v>
                </c:pt>
                <c:pt idx="1">
                  <c:v>44</c:v>
                </c:pt>
                <c:pt idx="2">
                  <c:v>27</c:v>
                </c:pt>
                <c:pt idx="3">
                  <c:v>75</c:v>
                </c:pt>
                <c:pt idx="4">
                  <c:v>12</c:v>
                </c:pt>
                <c:pt idx="5">
                  <c:v>5</c:v>
                </c:pt>
                <c:pt idx="6">
                  <c:v>38</c:v>
                </c:pt>
                <c:pt idx="7">
                  <c:v>73</c:v>
                </c:pt>
                <c:pt idx="8">
                  <c:v>17</c:v>
                </c:pt>
              </c:numCache>
            </c:numRef>
          </c:val>
          <c:extLst>
            <c:ext xmlns:c16="http://schemas.microsoft.com/office/drawing/2014/chart" uri="{C3380CC4-5D6E-409C-BE32-E72D297353CC}">
              <c16:uniqueId val="{00000000-2E7C-4FAB-A3C2-5731943B10A3}"/>
            </c:ext>
          </c:extLst>
        </c:ser>
        <c:ser>
          <c:idx val="1"/>
          <c:order val="1"/>
          <c:tx>
            <c:strRef>
              <c:f>'Matrícula por sexo'!$AE$10</c:f>
              <c:strCache>
                <c:ptCount val="1"/>
                <c:pt idx="0">
                  <c:v>Mujeres</c:v>
                </c:pt>
              </c:strCache>
            </c:strRef>
          </c:tx>
          <c:spPr>
            <a:solidFill>
              <a:schemeClr val="accent2"/>
            </a:solidFill>
            <a:ln>
              <a:noFill/>
            </a:ln>
            <a:effectLst/>
            <a:scene3d>
              <a:camera prst="orthographicFront"/>
              <a:lightRig rig="threePt" dir="t"/>
            </a:scene3d>
            <a:sp3d>
              <a:bevelT/>
            </a:sp3d>
          </c:spPr>
          <c:invertIfNegative val="0"/>
          <c:cat>
            <c:strRef>
              <c:f>'Matrícula por sexo'!$AC$11:$AC$19</c:f>
              <c:strCache>
                <c:ptCount val="9"/>
                <c:pt idx="0">
                  <c:v>IRH</c:v>
                </c:pt>
                <c:pt idx="1">
                  <c:v>ICT</c:v>
                </c:pt>
                <c:pt idx="2">
                  <c:v>ISMI</c:v>
                </c:pt>
                <c:pt idx="3">
                  <c:v>BA</c:v>
                </c:pt>
                <c:pt idx="4">
                  <c:v>PB</c:v>
                </c:pt>
                <c:pt idx="5">
                  <c:v>CTA</c:v>
                </c:pt>
                <c:pt idx="6">
                  <c:v>ACD</c:v>
                </c:pt>
                <c:pt idx="7">
                  <c:v>PP</c:v>
                </c:pt>
                <c:pt idx="8">
                  <c:v>ETD</c:v>
                </c:pt>
              </c:strCache>
            </c:strRef>
          </c:cat>
          <c:val>
            <c:numRef>
              <c:f>'Matrícula por sexo'!$AE$11:$AE$19</c:f>
              <c:numCache>
                <c:formatCode>0</c:formatCode>
                <c:ptCount val="9"/>
                <c:pt idx="0">
                  <c:v>69</c:v>
                </c:pt>
                <c:pt idx="1">
                  <c:v>14</c:v>
                </c:pt>
                <c:pt idx="2">
                  <c:v>1</c:v>
                </c:pt>
                <c:pt idx="3">
                  <c:v>132</c:v>
                </c:pt>
                <c:pt idx="4">
                  <c:v>25</c:v>
                </c:pt>
                <c:pt idx="5">
                  <c:v>23</c:v>
                </c:pt>
                <c:pt idx="6">
                  <c:v>44</c:v>
                </c:pt>
                <c:pt idx="7">
                  <c:v>84</c:v>
                </c:pt>
                <c:pt idx="8">
                  <c:v>23</c:v>
                </c:pt>
              </c:numCache>
            </c:numRef>
          </c:val>
          <c:extLst>
            <c:ext xmlns:c16="http://schemas.microsoft.com/office/drawing/2014/chart" uri="{C3380CC4-5D6E-409C-BE32-E72D297353CC}">
              <c16:uniqueId val="{00000001-2E7C-4FAB-A3C2-5731943B10A3}"/>
            </c:ext>
          </c:extLst>
        </c:ser>
        <c:dLbls>
          <c:showLegendKey val="0"/>
          <c:showVal val="0"/>
          <c:showCatName val="0"/>
          <c:showSerName val="0"/>
          <c:showPercent val="0"/>
          <c:showBubbleSize val="0"/>
        </c:dLbls>
        <c:gapWidth val="219"/>
        <c:overlap val="-27"/>
        <c:axId val="211667168"/>
        <c:axId val="211680224"/>
      </c:barChart>
      <c:catAx>
        <c:axId val="21166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1680224"/>
        <c:crosses val="autoZero"/>
        <c:auto val="1"/>
        <c:lblAlgn val="ctr"/>
        <c:lblOffset val="100"/>
        <c:noMultiLvlLbl val="0"/>
      </c:catAx>
      <c:valAx>
        <c:axId val="211680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166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Activo'!$C$5</c:f>
              <c:strCache>
                <c:ptCount val="1"/>
                <c:pt idx="0">
                  <c:v>2011</c:v>
                </c:pt>
              </c:strCache>
            </c:strRef>
          </c:tx>
          <c:spPr>
            <a:solidFill>
              <a:srgbClr val="FFCC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Activo'!$C$6:$C$14</c:f>
              <c:numCache>
                <c:formatCode>#,##0</c:formatCode>
                <c:ptCount val="9"/>
                <c:pt idx="0">
                  <c:v>59</c:v>
                </c:pt>
                <c:pt idx="3">
                  <c:v>55</c:v>
                </c:pt>
                <c:pt idx="7">
                  <c:v>57</c:v>
                </c:pt>
              </c:numCache>
            </c:numRef>
          </c:val>
          <c:shape val="cylinder"/>
          <c:extLst>
            <c:ext xmlns:c16="http://schemas.microsoft.com/office/drawing/2014/chart" uri="{C3380CC4-5D6E-409C-BE32-E72D297353CC}">
              <c16:uniqueId val="{00000000-3F62-4B40-AB94-1424179C5B67}"/>
            </c:ext>
          </c:extLst>
        </c:ser>
        <c:ser>
          <c:idx val="1"/>
          <c:order val="1"/>
          <c:tx>
            <c:strRef>
              <c:f>'Alumnado Activo'!$D$5</c:f>
              <c:strCache>
                <c:ptCount val="1"/>
                <c:pt idx="0">
                  <c:v>2012</c:v>
                </c:pt>
              </c:strCache>
            </c:strRef>
          </c:tx>
          <c:spPr>
            <a:solidFill>
              <a:srgbClr val="FF99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Activo'!$D$6:$D$14</c:f>
              <c:numCache>
                <c:formatCode>#,##0</c:formatCode>
                <c:ptCount val="9"/>
                <c:pt idx="0">
                  <c:v>81</c:v>
                </c:pt>
                <c:pt idx="3">
                  <c:v>74</c:v>
                </c:pt>
                <c:pt idx="7">
                  <c:v>81</c:v>
                </c:pt>
              </c:numCache>
            </c:numRef>
          </c:val>
          <c:shape val="cylinder"/>
          <c:extLst>
            <c:ext xmlns:c16="http://schemas.microsoft.com/office/drawing/2014/chart" uri="{C3380CC4-5D6E-409C-BE32-E72D297353CC}">
              <c16:uniqueId val="{00000001-3F62-4B40-AB94-1424179C5B67}"/>
            </c:ext>
          </c:extLst>
        </c:ser>
        <c:ser>
          <c:idx val="2"/>
          <c:order val="2"/>
          <c:tx>
            <c:strRef>
              <c:f>'Alumnado Activo'!$E$5</c:f>
              <c:strCache>
                <c:ptCount val="1"/>
                <c:pt idx="0">
                  <c:v>2013</c:v>
                </c:pt>
              </c:strCache>
            </c:strRef>
          </c:tx>
          <c:spPr>
            <a:solidFill>
              <a:srgbClr val="FF66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Activo'!$E$6:$E$14</c:f>
              <c:numCache>
                <c:formatCode>#,##0</c:formatCode>
                <c:ptCount val="9"/>
                <c:pt idx="0">
                  <c:v>125</c:v>
                </c:pt>
                <c:pt idx="3">
                  <c:v>113</c:v>
                </c:pt>
                <c:pt idx="6">
                  <c:v>18</c:v>
                </c:pt>
                <c:pt idx="7">
                  <c:v>120</c:v>
                </c:pt>
              </c:numCache>
            </c:numRef>
          </c:val>
          <c:shape val="cylinder"/>
          <c:extLst>
            <c:ext xmlns:c16="http://schemas.microsoft.com/office/drawing/2014/chart" uri="{C3380CC4-5D6E-409C-BE32-E72D297353CC}">
              <c16:uniqueId val="{00000002-3F62-4B40-AB94-1424179C5B67}"/>
            </c:ext>
          </c:extLst>
        </c:ser>
        <c:ser>
          <c:idx val="3"/>
          <c:order val="3"/>
          <c:tx>
            <c:strRef>
              <c:f>'Alumnado Activo'!$F$5</c:f>
              <c:strCache>
                <c:ptCount val="1"/>
                <c:pt idx="0">
                  <c:v>2014</c:v>
                </c:pt>
              </c:strCache>
            </c:strRef>
          </c:tx>
          <c:spPr>
            <a:solidFill>
              <a:srgbClr val="FF00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Activo'!$F$6:$F$14</c:f>
              <c:numCache>
                <c:formatCode>#,##0</c:formatCode>
                <c:ptCount val="9"/>
                <c:pt idx="0">
                  <c:v>138</c:v>
                </c:pt>
                <c:pt idx="3">
                  <c:v>149</c:v>
                </c:pt>
                <c:pt idx="6">
                  <c:v>34</c:v>
                </c:pt>
                <c:pt idx="7">
                  <c:v>142</c:v>
                </c:pt>
              </c:numCache>
            </c:numRef>
          </c:val>
          <c:shape val="cylinder"/>
          <c:extLst>
            <c:ext xmlns:c16="http://schemas.microsoft.com/office/drawing/2014/chart" uri="{C3380CC4-5D6E-409C-BE32-E72D297353CC}">
              <c16:uniqueId val="{00000003-3F62-4B40-AB94-1424179C5B67}"/>
            </c:ext>
          </c:extLst>
        </c:ser>
        <c:ser>
          <c:idx val="4"/>
          <c:order val="4"/>
          <c:tx>
            <c:strRef>
              <c:f>'Alumnado Activo'!$G$5</c:f>
              <c:strCache>
                <c:ptCount val="1"/>
                <c:pt idx="0">
                  <c:v>2015</c:v>
                </c:pt>
              </c:strCache>
            </c:strRef>
          </c:tx>
          <c:spPr>
            <a:solidFill>
              <a:srgbClr val="CC00FF"/>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Activo'!$G$6:$G$14</c:f>
              <c:numCache>
                <c:formatCode>#,##0</c:formatCode>
                <c:ptCount val="9"/>
                <c:pt idx="0">
                  <c:v>172</c:v>
                </c:pt>
                <c:pt idx="3">
                  <c:v>203</c:v>
                </c:pt>
                <c:pt idx="6">
                  <c:v>48</c:v>
                </c:pt>
                <c:pt idx="7">
                  <c:v>163</c:v>
                </c:pt>
              </c:numCache>
            </c:numRef>
          </c:val>
          <c:shape val="cylinder"/>
          <c:extLst>
            <c:ext xmlns:c16="http://schemas.microsoft.com/office/drawing/2014/chart" uri="{C3380CC4-5D6E-409C-BE32-E72D297353CC}">
              <c16:uniqueId val="{00000004-3F62-4B40-AB94-1424179C5B67}"/>
            </c:ext>
          </c:extLst>
        </c:ser>
        <c:ser>
          <c:idx val="5"/>
          <c:order val="5"/>
          <c:tx>
            <c:strRef>
              <c:f>'Alumnado Activo'!$H$5</c:f>
              <c:strCache>
                <c:ptCount val="1"/>
                <c:pt idx="0">
                  <c:v>2016</c:v>
                </c:pt>
              </c:strCache>
            </c:strRef>
          </c:tx>
          <c:spPr>
            <a:solidFill>
              <a:srgbClr val="9900CC"/>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Activo'!$H$6:$H$14</c:f>
              <c:numCache>
                <c:formatCode>#,##0</c:formatCode>
                <c:ptCount val="9"/>
                <c:pt idx="0">
                  <c:v>178</c:v>
                </c:pt>
                <c:pt idx="3">
                  <c:v>245</c:v>
                </c:pt>
                <c:pt idx="6">
                  <c:v>71</c:v>
                </c:pt>
                <c:pt idx="7">
                  <c:v>177</c:v>
                </c:pt>
              </c:numCache>
            </c:numRef>
          </c:val>
          <c:shape val="cylinder"/>
          <c:extLst>
            <c:ext xmlns:c16="http://schemas.microsoft.com/office/drawing/2014/chart" uri="{C3380CC4-5D6E-409C-BE32-E72D297353CC}">
              <c16:uniqueId val="{00000005-3F62-4B40-AB94-1424179C5B67}"/>
            </c:ext>
          </c:extLst>
        </c:ser>
        <c:ser>
          <c:idx val="6"/>
          <c:order val="6"/>
          <c:tx>
            <c:strRef>
              <c:f>'Alumnado Activo'!$I$5</c:f>
              <c:strCache>
                <c:ptCount val="1"/>
                <c:pt idx="0">
                  <c:v>2017</c:v>
                </c:pt>
              </c:strCache>
            </c:strRef>
          </c:tx>
          <c:spPr>
            <a:solidFill>
              <a:srgbClr val="660066"/>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Activo'!$I$6:$I$14</c:f>
              <c:numCache>
                <c:formatCode>#,##0</c:formatCode>
                <c:ptCount val="9"/>
                <c:pt idx="0">
                  <c:v>208</c:v>
                </c:pt>
                <c:pt idx="1">
                  <c:v>59</c:v>
                </c:pt>
                <c:pt idx="3">
                  <c:v>266</c:v>
                </c:pt>
                <c:pt idx="4">
                  <c:v>31</c:v>
                </c:pt>
                <c:pt idx="6">
                  <c:v>87</c:v>
                </c:pt>
                <c:pt idx="7">
                  <c:v>210</c:v>
                </c:pt>
              </c:numCache>
            </c:numRef>
          </c:val>
          <c:shape val="cylinder"/>
          <c:extLst>
            <c:ext xmlns:c16="http://schemas.microsoft.com/office/drawing/2014/chart" uri="{C3380CC4-5D6E-409C-BE32-E72D297353CC}">
              <c16:uniqueId val="{00000000-E015-4686-8380-500801AA5AE4}"/>
            </c:ext>
          </c:extLst>
        </c:ser>
        <c:ser>
          <c:idx val="7"/>
          <c:order val="7"/>
          <c:tx>
            <c:strRef>
              <c:f>'Alumnado Activo'!$J$5</c:f>
              <c:strCache>
                <c:ptCount val="1"/>
                <c:pt idx="0">
                  <c:v>2018</c:v>
                </c:pt>
              </c:strCache>
            </c:strRef>
          </c:tx>
          <c:spPr>
            <a:solidFill>
              <a:sysClr val="window" lastClr="FFFFFF">
                <a:lumMod val="50000"/>
              </a:sysClr>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Activo'!$J$6:$J$14</c:f>
              <c:numCache>
                <c:formatCode>#,##0</c:formatCode>
                <c:ptCount val="9"/>
                <c:pt idx="0">
                  <c:v>212</c:v>
                </c:pt>
                <c:pt idx="1">
                  <c:v>92</c:v>
                </c:pt>
                <c:pt idx="2">
                  <c:v>28</c:v>
                </c:pt>
                <c:pt idx="3">
                  <c:v>240</c:v>
                </c:pt>
                <c:pt idx="4">
                  <c:v>68</c:v>
                </c:pt>
                <c:pt idx="5">
                  <c:v>27</c:v>
                </c:pt>
                <c:pt idx="6">
                  <c:v>101</c:v>
                </c:pt>
                <c:pt idx="7">
                  <c:v>195</c:v>
                </c:pt>
                <c:pt idx="8">
                  <c:v>56</c:v>
                </c:pt>
              </c:numCache>
            </c:numRef>
          </c:val>
          <c:shape val="cylinder"/>
          <c:extLst>
            <c:ext xmlns:c16="http://schemas.microsoft.com/office/drawing/2014/chart" uri="{C3380CC4-5D6E-409C-BE32-E72D297353CC}">
              <c16:uniqueId val="{00000000-F875-48EF-B5D1-70284A8D0EC0}"/>
            </c:ext>
          </c:extLst>
        </c:ser>
        <c:dLbls>
          <c:showLegendKey val="0"/>
          <c:showVal val="0"/>
          <c:showCatName val="0"/>
          <c:showSerName val="0"/>
          <c:showPercent val="0"/>
          <c:showBubbleSize val="0"/>
        </c:dLbls>
        <c:gapWidth val="219"/>
        <c:shape val="box"/>
        <c:axId val="211664992"/>
        <c:axId val="211665536"/>
        <c:axId val="0"/>
      </c:bar3DChart>
      <c:catAx>
        <c:axId val="21166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65536"/>
        <c:crosses val="autoZero"/>
        <c:auto val="1"/>
        <c:lblAlgn val="ctr"/>
        <c:lblOffset val="100"/>
        <c:noMultiLvlLbl val="0"/>
      </c:catAx>
      <c:valAx>
        <c:axId val="211665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6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2018 / </a:t>
            </a:r>
            <a:r>
              <a:rPr lang="es-MX" sz="1680" b="0" i="0" u="none" strike="noStrike" baseline="0">
                <a:effectLst/>
              </a:rPr>
              <a:t>Alumnado Act </a:t>
            </a:r>
            <a:r>
              <a:rPr lang="es-MX"/>
              <a:t>2017</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Activo'!$K$5</c:f>
              <c:strCache>
                <c:ptCount val="1"/>
                <c:pt idx="0">
                  <c:v>2018/2017</c:v>
                </c:pt>
              </c:strCache>
            </c:strRef>
          </c:tx>
          <c:spPr>
            <a:solidFill>
              <a:srgbClr val="AD25A8"/>
            </a:solidFill>
            <a:ln>
              <a:noFill/>
            </a:ln>
            <a:effectLst/>
            <a:sp3d/>
          </c:spPr>
          <c:invertIfNegative val="0"/>
          <c:cat>
            <c:strRef>
              <c:f>'Alumnado Activo'!$B$6:$B$14</c:f>
              <c:strCache>
                <c:ptCount val="9"/>
                <c:pt idx="0">
                  <c:v>IRH</c:v>
                </c:pt>
                <c:pt idx="1">
                  <c:v>ICT</c:v>
                </c:pt>
                <c:pt idx="2">
                  <c:v>ISMI</c:v>
                </c:pt>
                <c:pt idx="3">
                  <c:v>BA</c:v>
                </c:pt>
                <c:pt idx="4">
                  <c:v>PB</c:v>
                </c:pt>
                <c:pt idx="5">
                  <c:v>CTA</c:v>
                </c:pt>
                <c:pt idx="6">
                  <c:v>ACD</c:v>
                </c:pt>
                <c:pt idx="7">
                  <c:v>PP</c:v>
                </c:pt>
                <c:pt idx="8">
                  <c:v>ETD</c:v>
                </c:pt>
              </c:strCache>
            </c:strRef>
          </c:cat>
          <c:val>
            <c:numRef>
              <c:f>'Alumnado Activo'!$K$6:$K$14</c:f>
              <c:numCache>
                <c:formatCode>0%</c:formatCode>
                <c:ptCount val="9"/>
                <c:pt idx="0">
                  <c:v>1.0192307692307692</c:v>
                </c:pt>
                <c:pt idx="1">
                  <c:v>1.5593220338983051</c:v>
                </c:pt>
                <c:pt idx="3">
                  <c:v>0.90225563909774431</c:v>
                </c:pt>
                <c:pt idx="4">
                  <c:v>2.193548387096774</c:v>
                </c:pt>
                <c:pt idx="6">
                  <c:v>1.1609195402298851</c:v>
                </c:pt>
                <c:pt idx="7">
                  <c:v>0.9285714285714286</c:v>
                </c:pt>
              </c:numCache>
            </c:numRef>
          </c:val>
          <c:shape val="cylinder"/>
          <c:extLst>
            <c:ext xmlns:c16="http://schemas.microsoft.com/office/drawing/2014/chart" uri="{C3380CC4-5D6E-409C-BE32-E72D297353CC}">
              <c16:uniqueId val="{00000000-6098-4D99-840A-4CAB6E1F7111}"/>
            </c:ext>
          </c:extLst>
        </c:ser>
        <c:dLbls>
          <c:showLegendKey val="0"/>
          <c:showVal val="0"/>
          <c:showCatName val="0"/>
          <c:showSerName val="0"/>
          <c:showPercent val="0"/>
          <c:showBubbleSize val="0"/>
        </c:dLbls>
        <c:gapWidth val="219"/>
        <c:shape val="box"/>
        <c:axId val="211666080"/>
        <c:axId val="211667712"/>
        <c:axId val="0"/>
      </c:bar3DChart>
      <c:catAx>
        <c:axId val="21166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67712"/>
        <c:crosses val="autoZero"/>
        <c:auto val="1"/>
        <c:lblAlgn val="ctr"/>
        <c:lblOffset val="100"/>
        <c:noMultiLvlLbl val="0"/>
      </c:catAx>
      <c:valAx>
        <c:axId val="21166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6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2018 / </a:t>
            </a:r>
            <a:r>
              <a:rPr lang="es-MX" sz="1680" b="0" i="0" u="none" strike="noStrike" baseline="0">
                <a:effectLst/>
              </a:rPr>
              <a:t>Alumnado Act </a:t>
            </a:r>
            <a:r>
              <a:rPr lang="es-MX"/>
              <a:t>2017</a:t>
            </a:r>
          </a:p>
        </c:rich>
      </c:tx>
      <c:layout>
        <c:manualLayout>
          <c:xMode val="edge"/>
          <c:yMode val="edge"/>
          <c:x val="0.1609653535382155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Activo'!$K$5</c:f>
              <c:strCache>
                <c:ptCount val="1"/>
                <c:pt idx="0">
                  <c:v>2018/2017</c:v>
                </c:pt>
              </c:strCache>
            </c:strRef>
          </c:tx>
          <c:spPr>
            <a:solidFill>
              <a:srgbClr val="AD25A8"/>
            </a:solidFill>
            <a:ln>
              <a:noFill/>
            </a:ln>
            <a:effectLst/>
            <a:sp3d/>
          </c:spPr>
          <c:invertIfNegative val="0"/>
          <c:dPt>
            <c:idx val="3"/>
            <c:invertIfNegative val="0"/>
            <c:bubble3D val="0"/>
            <c:spPr>
              <a:solidFill>
                <a:sysClr val="windowText" lastClr="000000"/>
              </a:solidFill>
              <a:ln>
                <a:noFill/>
              </a:ln>
              <a:effectLst/>
              <a:sp3d/>
            </c:spPr>
            <c:extLst>
              <c:ext xmlns:c16="http://schemas.microsoft.com/office/drawing/2014/chart" uri="{C3380CC4-5D6E-409C-BE32-E72D297353CC}">
                <c16:uniqueId val="{00000001-A1F9-488D-91D6-FE02F1B06475}"/>
              </c:ext>
            </c:extLst>
          </c:dPt>
          <c:cat>
            <c:strRef>
              <c:f>'Alumnado Activo'!$B$16:$B$19</c:f>
              <c:strCache>
                <c:ptCount val="4"/>
                <c:pt idx="0">
                  <c:v>CBI</c:v>
                </c:pt>
                <c:pt idx="1">
                  <c:v>CBS</c:v>
                </c:pt>
                <c:pt idx="2">
                  <c:v>CSH</c:v>
                </c:pt>
                <c:pt idx="3">
                  <c:v>UAML</c:v>
                </c:pt>
              </c:strCache>
            </c:strRef>
          </c:cat>
          <c:val>
            <c:numRef>
              <c:f>'Alumnado Activo'!$K$16:$K$19</c:f>
              <c:numCache>
                <c:formatCode>0%</c:formatCode>
                <c:ptCount val="4"/>
                <c:pt idx="0">
                  <c:v>1.5</c:v>
                </c:pt>
                <c:pt idx="1">
                  <c:v>1.2122448979591838</c:v>
                </c:pt>
                <c:pt idx="2">
                  <c:v>1.1975806451612903</c:v>
                </c:pt>
                <c:pt idx="3">
                  <c:v>1.2831594634873322</c:v>
                </c:pt>
              </c:numCache>
            </c:numRef>
          </c:val>
          <c:shape val="cylinder"/>
          <c:extLst>
            <c:ext xmlns:c16="http://schemas.microsoft.com/office/drawing/2014/chart" uri="{C3380CC4-5D6E-409C-BE32-E72D297353CC}">
              <c16:uniqueId val="{00000002-A1F9-488D-91D6-FE02F1B06475}"/>
            </c:ext>
          </c:extLst>
        </c:ser>
        <c:dLbls>
          <c:showLegendKey val="0"/>
          <c:showVal val="0"/>
          <c:showCatName val="0"/>
          <c:showSerName val="0"/>
          <c:showPercent val="0"/>
          <c:showBubbleSize val="0"/>
        </c:dLbls>
        <c:gapWidth val="219"/>
        <c:shape val="box"/>
        <c:axId val="211672608"/>
        <c:axId val="211673152"/>
        <c:axId val="0"/>
      </c:bar3DChart>
      <c:catAx>
        <c:axId val="211672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3152"/>
        <c:crosses val="autoZero"/>
        <c:auto val="1"/>
        <c:lblAlgn val="ctr"/>
        <c:lblOffset val="100"/>
        <c:noMultiLvlLbl val="0"/>
      </c:catAx>
      <c:valAx>
        <c:axId val="211673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Activo'!$C$5</c:f>
              <c:strCache>
                <c:ptCount val="1"/>
                <c:pt idx="0">
                  <c:v>2011</c:v>
                </c:pt>
              </c:strCache>
            </c:strRef>
          </c:tx>
          <c:spPr>
            <a:solidFill>
              <a:srgbClr val="FFCCFF"/>
            </a:solidFill>
            <a:ln>
              <a:noFill/>
            </a:ln>
            <a:effectLst/>
            <a:sp3d/>
          </c:spPr>
          <c:invertIfNegative val="0"/>
          <c:cat>
            <c:strRef>
              <c:f>'Alumnado Activo'!$B$16:$B$18</c:f>
              <c:strCache>
                <c:ptCount val="3"/>
                <c:pt idx="0">
                  <c:v>CBI</c:v>
                </c:pt>
                <c:pt idx="1">
                  <c:v>CBS</c:v>
                </c:pt>
                <c:pt idx="2">
                  <c:v>CSH</c:v>
                </c:pt>
              </c:strCache>
            </c:strRef>
          </c:cat>
          <c:val>
            <c:numRef>
              <c:f>'Alumnado Activo'!$C$16:$C$18</c:f>
              <c:numCache>
                <c:formatCode>#,##0</c:formatCode>
                <c:ptCount val="3"/>
                <c:pt idx="0">
                  <c:v>59</c:v>
                </c:pt>
                <c:pt idx="1">
                  <c:v>55</c:v>
                </c:pt>
                <c:pt idx="2">
                  <c:v>57</c:v>
                </c:pt>
              </c:numCache>
            </c:numRef>
          </c:val>
          <c:shape val="cylinder"/>
          <c:extLst>
            <c:ext xmlns:c16="http://schemas.microsoft.com/office/drawing/2014/chart" uri="{C3380CC4-5D6E-409C-BE32-E72D297353CC}">
              <c16:uniqueId val="{00000000-3F62-4B40-AB94-1424179C5B67}"/>
            </c:ext>
          </c:extLst>
        </c:ser>
        <c:ser>
          <c:idx val="1"/>
          <c:order val="1"/>
          <c:tx>
            <c:strRef>
              <c:f>'Alumnado Activo'!$D$5</c:f>
              <c:strCache>
                <c:ptCount val="1"/>
                <c:pt idx="0">
                  <c:v>2012</c:v>
                </c:pt>
              </c:strCache>
            </c:strRef>
          </c:tx>
          <c:spPr>
            <a:solidFill>
              <a:srgbClr val="FF99FF"/>
            </a:solidFill>
            <a:ln>
              <a:noFill/>
            </a:ln>
            <a:effectLst/>
            <a:sp3d/>
          </c:spPr>
          <c:invertIfNegative val="0"/>
          <c:cat>
            <c:strRef>
              <c:f>'Alumnado Activo'!$B$16:$B$18</c:f>
              <c:strCache>
                <c:ptCount val="3"/>
                <c:pt idx="0">
                  <c:v>CBI</c:v>
                </c:pt>
                <c:pt idx="1">
                  <c:v>CBS</c:v>
                </c:pt>
                <c:pt idx="2">
                  <c:v>CSH</c:v>
                </c:pt>
              </c:strCache>
            </c:strRef>
          </c:cat>
          <c:val>
            <c:numRef>
              <c:f>'Alumnado Activo'!$D$16:$D$18</c:f>
              <c:numCache>
                <c:formatCode>#,##0</c:formatCode>
                <c:ptCount val="3"/>
                <c:pt idx="0">
                  <c:v>81</c:v>
                </c:pt>
                <c:pt idx="1">
                  <c:v>74</c:v>
                </c:pt>
                <c:pt idx="2" formatCode="General">
                  <c:v>81</c:v>
                </c:pt>
              </c:numCache>
            </c:numRef>
          </c:val>
          <c:shape val="cylinder"/>
          <c:extLst>
            <c:ext xmlns:c16="http://schemas.microsoft.com/office/drawing/2014/chart" uri="{C3380CC4-5D6E-409C-BE32-E72D297353CC}">
              <c16:uniqueId val="{00000001-3F62-4B40-AB94-1424179C5B67}"/>
            </c:ext>
          </c:extLst>
        </c:ser>
        <c:ser>
          <c:idx val="2"/>
          <c:order val="2"/>
          <c:tx>
            <c:strRef>
              <c:f>'Alumnado Activo'!$E$5</c:f>
              <c:strCache>
                <c:ptCount val="1"/>
                <c:pt idx="0">
                  <c:v>2013</c:v>
                </c:pt>
              </c:strCache>
            </c:strRef>
          </c:tx>
          <c:spPr>
            <a:solidFill>
              <a:srgbClr val="FF66FF"/>
            </a:solidFill>
            <a:ln>
              <a:noFill/>
            </a:ln>
            <a:effectLst/>
            <a:sp3d/>
          </c:spPr>
          <c:invertIfNegative val="0"/>
          <c:cat>
            <c:strRef>
              <c:f>'Alumnado Activo'!$B$16:$B$18</c:f>
              <c:strCache>
                <c:ptCount val="3"/>
                <c:pt idx="0">
                  <c:v>CBI</c:v>
                </c:pt>
                <c:pt idx="1">
                  <c:v>CBS</c:v>
                </c:pt>
                <c:pt idx="2">
                  <c:v>CSH</c:v>
                </c:pt>
              </c:strCache>
            </c:strRef>
          </c:cat>
          <c:val>
            <c:numRef>
              <c:f>'Alumnado Activo'!$E$16:$E$18</c:f>
              <c:numCache>
                <c:formatCode>#,##0</c:formatCode>
                <c:ptCount val="3"/>
                <c:pt idx="0">
                  <c:v>125</c:v>
                </c:pt>
                <c:pt idx="1">
                  <c:v>113</c:v>
                </c:pt>
                <c:pt idx="2">
                  <c:v>138</c:v>
                </c:pt>
              </c:numCache>
            </c:numRef>
          </c:val>
          <c:shape val="cylinder"/>
          <c:extLst>
            <c:ext xmlns:c16="http://schemas.microsoft.com/office/drawing/2014/chart" uri="{C3380CC4-5D6E-409C-BE32-E72D297353CC}">
              <c16:uniqueId val="{00000002-3F62-4B40-AB94-1424179C5B67}"/>
            </c:ext>
          </c:extLst>
        </c:ser>
        <c:ser>
          <c:idx val="3"/>
          <c:order val="3"/>
          <c:tx>
            <c:strRef>
              <c:f>'Alumnado Activo'!$F$5</c:f>
              <c:strCache>
                <c:ptCount val="1"/>
                <c:pt idx="0">
                  <c:v>2014</c:v>
                </c:pt>
              </c:strCache>
            </c:strRef>
          </c:tx>
          <c:spPr>
            <a:solidFill>
              <a:srgbClr val="FF00FF"/>
            </a:solidFill>
            <a:ln>
              <a:noFill/>
            </a:ln>
            <a:effectLst/>
            <a:sp3d/>
          </c:spPr>
          <c:invertIfNegative val="0"/>
          <c:cat>
            <c:strRef>
              <c:f>'Alumnado Activo'!$B$16:$B$18</c:f>
              <c:strCache>
                <c:ptCount val="3"/>
                <c:pt idx="0">
                  <c:v>CBI</c:v>
                </c:pt>
                <c:pt idx="1">
                  <c:v>CBS</c:v>
                </c:pt>
                <c:pt idx="2">
                  <c:v>CSH</c:v>
                </c:pt>
              </c:strCache>
            </c:strRef>
          </c:cat>
          <c:val>
            <c:numRef>
              <c:f>'Alumnado Activo'!$F$16:$F$18</c:f>
              <c:numCache>
                <c:formatCode>#,##0</c:formatCode>
                <c:ptCount val="3"/>
                <c:pt idx="0">
                  <c:v>138</c:v>
                </c:pt>
                <c:pt idx="1">
                  <c:v>149</c:v>
                </c:pt>
                <c:pt idx="2">
                  <c:v>176</c:v>
                </c:pt>
              </c:numCache>
            </c:numRef>
          </c:val>
          <c:shape val="cylinder"/>
          <c:extLst>
            <c:ext xmlns:c16="http://schemas.microsoft.com/office/drawing/2014/chart" uri="{C3380CC4-5D6E-409C-BE32-E72D297353CC}">
              <c16:uniqueId val="{00000003-3F62-4B40-AB94-1424179C5B67}"/>
            </c:ext>
          </c:extLst>
        </c:ser>
        <c:ser>
          <c:idx val="4"/>
          <c:order val="4"/>
          <c:tx>
            <c:strRef>
              <c:f>'Alumnado Activo'!$G$5</c:f>
              <c:strCache>
                <c:ptCount val="1"/>
                <c:pt idx="0">
                  <c:v>2015</c:v>
                </c:pt>
              </c:strCache>
            </c:strRef>
          </c:tx>
          <c:spPr>
            <a:solidFill>
              <a:srgbClr val="CC00FF"/>
            </a:solidFill>
            <a:ln>
              <a:noFill/>
            </a:ln>
            <a:effectLst/>
            <a:sp3d/>
          </c:spPr>
          <c:invertIfNegative val="0"/>
          <c:cat>
            <c:strRef>
              <c:f>'Alumnado Activo'!$B$16:$B$18</c:f>
              <c:strCache>
                <c:ptCount val="3"/>
                <c:pt idx="0">
                  <c:v>CBI</c:v>
                </c:pt>
                <c:pt idx="1">
                  <c:v>CBS</c:v>
                </c:pt>
                <c:pt idx="2">
                  <c:v>CSH</c:v>
                </c:pt>
              </c:strCache>
            </c:strRef>
          </c:cat>
          <c:val>
            <c:numRef>
              <c:f>'Alumnado Activo'!$G$16:$G$18</c:f>
              <c:numCache>
                <c:formatCode>#,##0</c:formatCode>
                <c:ptCount val="3"/>
                <c:pt idx="0">
                  <c:v>172</c:v>
                </c:pt>
                <c:pt idx="1">
                  <c:v>203</c:v>
                </c:pt>
                <c:pt idx="2">
                  <c:v>211</c:v>
                </c:pt>
              </c:numCache>
            </c:numRef>
          </c:val>
          <c:shape val="cylinder"/>
          <c:extLst>
            <c:ext xmlns:c16="http://schemas.microsoft.com/office/drawing/2014/chart" uri="{C3380CC4-5D6E-409C-BE32-E72D297353CC}">
              <c16:uniqueId val="{00000004-3F62-4B40-AB94-1424179C5B67}"/>
            </c:ext>
          </c:extLst>
        </c:ser>
        <c:ser>
          <c:idx val="5"/>
          <c:order val="5"/>
          <c:tx>
            <c:strRef>
              <c:f>'Alumnado Activo'!$H$5</c:f>
              <c:strCache>
                <c:ptCount val="1"/>
                <c:pt idx="0">
                  <c:v>2016</c:v>
                </c:pt>
              </c:strCache>
            </c:strRef>
          </c:tx>
          <c:spPr>
            <a:solidFill>
              <a:srgbClr val="9900CC"/>
            </a:solidFill>
            <a:ln>
              <a:noFill/>
            </a:ln>
            <a:effectLst/>
            <a:sp3d/>
          </c:spPr>
          <c:invertIfNegative val="0"/>
          <c:cat>
            <c:strRef>
              <c:f>'Alumnado Activo'!$B$16:$B$18</c:f>
              <c:strCache>
                <c:ptCount val="3"/>
                <c:pt idx="0">
                  <c:v>CBI</c:v>
                </c:pt>
                <c:pt idx="1">
                  <c:v>CBS</c:v>
                </c:pt>
                <c:pt idx="2">
                  <c:v>CSH</c:v>
                </c:pt>
              </c:strCache>
            </c:strRef>
          </c:cat>
          <c:val>
            <c:numRef>
              <c:f>'Alumnado Activo'!$H$16:$H$18</c:f>
              <c:numCache>
                <c:formatCode>#,##0</c:formatCode>
                <c:ptCount val="3"/>
                <c:pt idx="0">
                  <c:v>178</c:v>
                </c:pt>
                <c:pt idx="1">
                  <c:v>245</c:v>
                </c:pt>
                <c:pt idx="2">
                  <c:v>248</c:v>
                </c:pt>
              </c:numCache>
            </c:numRef>
          </c:val>
          <c:shape val="cylinder"/>
          <c:extLst>
            <c:ext xmlns:c16="http://schemas.microsoft.com/office/drawing/2014/chart" uri="{C3380CC4-5D6E-409C-BE32-E72D297353CC}">
              <c16:uniqueId val="{00000005-3F62-4B40-AB94-1424179C5B67}"/>
            </c:ext>
          </c:extLst>
        </c:ser>
        <c:ser>
          <c:idx val="6"/>
          <c:order val="6"/>
          <c:tx>
            <c:strRef>
              <c:f>'Alumnado Activo'!$I$5</c:f>
              <c:strCache>
                <c:ptCount val="1"/>
                <c:pt idx="0">
                  <c:v>2017</c:v>
                </c:pt>
              </c:strCache>
            </c:strRef>
          </c:tx>
          <c:spPr>
            <a:solidFill>
              <a:srgbClr val="660066"/>
            </a:solidFill>
            <a:ln>
              <a:noFill/>
            </a:ln>
            <a:effectLst/>
            <a:sp3d/>
          </c:spPr>
          <c:invertIfNegative val="0"/>
          <c:cat>
            <c:strRef>
              <c:f>'Alumnado Activo'!$B$16:$B$18</c:f>
              <c:strCache>
                <c:ptCount val="3"/>
                <c:pt idx="0">
                  <c:v>CBI</c:v>
                </c:pt>
                <c:pt idx="1">
                  <c:v>CBS</c:v>
                </c:pt>
                <c:pt idx="2">
                  <c:v>CSH</c:v>
                </c:pt>
              </c:strCache>
            </c:strRef>
          </c:cat>
          <c:val>
            <c:numRef>
              <c:f>'Alumnado Activo'!$I$16:$I$18</c:f>
              <c:numCache>
                <c:formatCode>#,##0</c:formatCode>
                <c:ptCount val="3"/>
                <c:pt idx="0">
                  <c:v>267</c:v>
                </c:pt>
                <c:pt idx="1">
                  <c:v>297</c:v>
                </c:pt>
                <c:pt idx="2">
                  <c:v>297</c:v>
                </c:pt>
              </c:numCache>
            </c:numRef>
          </c:val>
          <c:shape val="cylinder"/>
          <c:extLst>
            <c:ext xmlns:c16="http://schemas.microsoft.com/office/drawing/2014/chart" uri="{C3380CC4-5D6E-409C-BE32-E72D297353CC}">
              <c16:uniqueId val="{00000000-C95F-47B9-B900-240CD33D434F}"/>
            </c:ext>
          </c:extLst>
        </c:ser>
        <c:ser>
          <c:idx val="7"/>
          <c:order val="7"/>
          <c:tx>
            <c:strRef>
              <c:f>'Alumnado Activo'!$J$5</c:f>
              <c:strCache>
                <c:ptCount val="1"/>
                <c:pt idx="0">
                  <c:v>2018</c:v>
                </c:pt>
              </c:strCache>
            </c:strRef>
          </c:tx>
          <c:spPr>
            <a:solidFill>
              <a:sysClr val="window" lastClr="FFFFFF">
                <a:lumMod val="50000"/>
              </a:sysClr>
            </a:solidFill>
            <a:ln>
              <a:noFill/>
            </a:ln>
            <a:effectLst/>
            <a:sp3d/>
          </c:spPr>
          <c:invertIfNegative val="0"/>
          <c:cat>
            <c:strRef>
              <c:f>'Alumnado Activo'!$B$16:$B$18</c:f>
              <c:strCache>
                <c:ptCount val="3"/>
                <c:pt idx="0">
                  <c:v>CBI</c:v>
                </c:pt>
                <c:pt idx="1">
                  <c:v>CBS</c:v>
                </c:pt>
                <c:pt idx="2">
                  <c:v>CSH</c:v>
                </c:pt>
              </c:strCache>
            </c:strRef>
          </c:cat>
          <c:val>
            <c:numRef>
              <c:f>'Alumnado Activo'!$J$16:$J$18</c:f>
              <c:numCache>
                <c:formatCode>#,##0</c:formatCode>
                <c:ptCount val="3"/>
                <c:pt idx="0">
                  <c:v>332</c:v>
                </c:pt>
                <c:pt idx="1">
                  <c:v>335</c:v>
                </c:pt>
                <c:pt idx="2">
                  <c:v>352</c:v>
                </c:pt>
              </c:numCache>
            </c:numRef>
          </c:val>
          <c:shape val="cylinder"/>
          <c:extLst>
            <c:ext xmlns:c16="http://schemas.microsoft.com/office/drawing/2014/chart" uri="{C3380CC4-5D6E-409C-BE32-E72D297353CC}">
              <c16:uniqueId val="{00000000-7006-4853-B7EF-ED1099067B93}"/>
            </c:ext>
          </c:extLst>
        </c:ser>
        <c:dLbls>
          <c:showLegendKey val="0"/>
          <c:showVal val="0"/>
          <c:showCatName val="0"/>
          <c:showSerName val="0"/>
          <c:showPercent val="0"/>
          <c:showBubbleSize val="0"/>
        </c:dLbls>
        <c:gapWidth val="219"/>
        <c:shape val="box"/>
        <c:axId val="211668256"/>
        <c:axId val="211669344"/>
        <c:axId val="0"/>
      </c:bar3DChart>
      <c:catAx>
        <c:axId val="21166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69344"/>
        <c:crosses val="autoZero"/>
        <c:auto val="1"/>
        <c:lblAlgn val="ctr"/>
        <c:lblOffset val="100"/>
        <c:noMultiLvlLbl val="0"/>
      </c:catAx>
      <c:valAx>
        <c:axId val="211669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6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UAML</a:t>
            </a:r>
          </a:p>
        </c:rich>
      </c:tx>
      <c:layout>
        <c:manualLayout>
          <c:xMode val="edge"/>
          <c:yMode val="edge"/>
          <c:x val="0.34450332723424015"/>
          <c:y val="2.193939854322594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'Alumnado Activo'!$B$19</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'Alumnado Activo'!$C$5:$J$5</c:f>
              <c:numCache>
                <c:formatCode>General</c:formatCode>
                <c:ptCount val="8"/>
                <c:pt idx="0">
                  <c:v>2011</c:v>
                </c:pt>
                <c:pt idx="1">
                  <c:v>2012</c:v>
                </c:pt>
                <c:pt idx="2">
                  <c:v>2013</c:v>
                </c:pt>
                <c:pt idx="3">
                  <c:v>2014</c:v>
                </c:pt>
                <c:pt idx="4">
                  <c:v>2015</c:v>
                </c:pt>
                <c:pt idx="5">
                  <c:v>2016</c:v>
                </c:pt>
                <c:pt idx="6">
                  <c:v>2017</c:v>
                </c:pt>
                <c:pt idx="7">
                  <c:v>2018</c:v>
                </c:pt>
              </c:numCache>
            </c:numRef>
          </c:xVal>
          <c:yVal>
            <c:numRef>
              <c:f>'Alumnado Activo'!$C$19:$J$19</c:f>
              <c:numCache>
                <c:formatCode>#,##0</c:formatCode>
                <c:ptCount val="8"/>
                <c:pt idx="0">
                  <c:v>171</c:v>
                </c:pt>
                <c:pt idx="1">
                  <c:v>236</c:v>
                </c:pt>
                <c:pt idx="2">
                  <c:v>376</c:v>
                </c:pt>
                <c:pt idx="3">
                  <c:v>463</c:v>
                </c:pt>
                <c:pt idx="4">
                  <c:v>586</c:v>
                </c:pt>
                <c:pt idx="5">
                  <c:v>671</c:v>
                </c:pt>
                <c:pt idx="6">
                  <c:v>861</c:v>
                </c:pt>
                <c:pt idx="7">
                  <c:v>1019</c:v>
                </c:pt>
              </c:numCache>
            </c:numRef>
          </c:yVal>
          <c:smooth val="0"/>
          <c:extLst>
            <c:ext xmlns:c16="http://schemas.microsoft.com/office/drawing/2014/chart" uri="{C3380CC4-5D6E-409C-BE32-E72D297353CC}">
              <c16:uniqueId val="{00000000-420C-48DF-8A96-22AC35761DE7}"/>
            </c:ext>
          </c:extLst>
        </c:ser>
        <c:dLbls>
          <c:showLegendKey val="0"/>
          <c:showVal val="0"/>
          <c:showCatName val="0"/>
          <c:showSerName val="0"/>
          <c:showPercent val="0"/>
          <c:showBubbleSize val="0"/>
        </c:dLbls>
        <c:axId val="211669888"/>
        <c:axId val="211673696"/>
      </c:scatterChart>
      <c:valAx>
        <c:axId val="211669888"/>
        <c:scaling>
          <c:orientation val="minMax"/>
          <c:max val="2018"/>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73696"/>
        <c:crosses val="autoZero"/>
        <c:crossBetween val="midCat"/>
      </c:valAx>
      <c:valAx>
        <c:axId val="211673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2116698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5" Type="http://schemas.openxmlformats.org/officeDocument/2006/relationships/chart" Target="../charts/chart54.xml"/><Relationship Id="rId4" Type="http://schemas.openxmlformats.org/officeDocument/2006/relationships/chart" Target="../charts/chart5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chart" Target="../charts/chart77.xml"/><Relationship Id="rId4" Type="http://schemas.openxmlformats.org/officeDocument/2006/relationships/chart" Target="../charts/chart7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88.xml"/><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0" Type="http://schemas.openxmlformats.org/officeDocument/2006/relationships/chart" Target="../charts/chart90.xml"/><Relationship Id="rId4" Type="http://schemas.openxmlformats.org/officeDocument/2006/relationships/chart" Target="../charts/chart84.xml"/><Relationship Id="rId9" Type="http://schemas.openxmlformats.org/officeDocument/2006/relationships/chart" Target="../charts/chart8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02.xml"/><Relationship Id="rId3" Type="http://schemas.openxmlformats.org/officeDocument/2006/relationships/chart" Target="../charts/chart97.xml"/><Relationship Id="rId7" Type="http://schemas.openxmlformats.org/officeDocument/2006/relationships/chart" Target="../charts/chart101.xml"/><Relationship Id="rId12" Type="http://schemas.openxmlformats.org/officeDocument/2006/relationships/chart" Target="../charts/chart106.xml"/><Relationship Id="rId2" Type="http://schemas.openxmlformats.org/officeDocument/2006/relationships/chart" Target="../charts/chart96.xml"/><Relationship Id="rId1" Type="http://schemas.openxmlformats.org/officeDocument/2006/relationships/chart" Target="../charts/chart95.xml"/><Relationship Id="rId6" Type="http://schemas.openxmlformats.org/officeDocument/2006/relationships/chart" Target="../charts/chart100.xml"/><Relationship Id="rId11" Type="http://schemas.openxmlformats.org/officeDocument/2006/relationships/chart" Target="../charts/chart105.xml"/><Relationship Id="rId5" Type="http://schemas.openxmlformats.org/officeDocument/2006/relationships/chart" Target="../charts/chart99.xml"/><Relationship Id="rId10" Type="http://schemas.openxmlformats.org/officeDocument/2006/relationships/chart" Target="../charts/chart104.xml"/><Relationship Id="rId4" Type="http://schemas.openxmlformats.org/officeDocument/2006/relationships/chart" Target="../charts/chart98.xml"/><Relationship Id="rId9" Type="http://schemas.openxmlformats.org/officeDocument/2006/relationships/chart" Target="../charts/chart10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15.xml"/><Relationship Id="rId3" Type="http://schemas.openxmlformats.org/officeDocument/2006/relationships/chart" Target="../charts/chart110.xml"/><Relationship Id="rId7" Type="http://schemas.openxmlformats.org/officeDocument/2006/relationships/chart" Target="../charts/chart114.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4" Type="http://schemas.openxmlformats.org/officeDocument/2006/relationships/chart" Target="../charts/chart111.xml"/><Relationship Id="rId9" Type="http://schemas.openxmlformats.org/officeDocument/2006/relationships/chart" Target="../charts/chart11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s>
</file>

<file path=xl/drawings/_rels/drawing26.xml.rels><?xml version="1.0" encoding="UTF-8" standalone="yes"?>
<Relationships xmlns="http://schemas.openxmlformats.org/package/2006/relationships"><Relationship Id="rId1" Type="http://schemas.openxmlformats.org/officeDocument/2006/relationships/hyperlink" Target="#Indice!K5"/></Relationships>
</file>

<file path=xl/drawings/_rels/drawing27.xml.rels><?xml version="1.0" encoding="UTF-8" standalone="yes"?>
<Relationships xmlns="http://schemas.openxmlformats.org/package/2006/relationships"><Relationship Id="rId1" Type="http://schemas.openxmlformats.org/officeDocument/2006/relationships/hyperlink" Target="#Indice!K5"/></Relationships>
</file>

<file path=xl/drawings/_rels/drawing28.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 Id="rId4" Type="http://schemas.openxmlformats.org/officeDocument/2006/relationships/chart" Target="../charts/chart13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 Type="http://schemas.openxmlformats.org/officeDocument/2006/relationships/chart" Target="../charts/chart24.xml"/><Relationship Id="rId16" Type="http://schemas.openxmlformats.org/officeDocument/2006/relationships/chart" Target="../charts/chart38.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chart" Target="../charts/chart46.xml"/><Relationship Id="rId4"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oneCellAnchor>
    <xdr:from>
      <xdr:col>0</xdr:col>
      <xdr:colOff>161925</xdr:colOff>
      <xdr:row>2</xdr:row>
      <xdr:rowOff>24130</xdr:rowOff>
    </xdr:from>
    <xdr:ext cx="3079115" cy="897255"/>
    <xdr:pic>
      <xdr:nvPicPr>
        <xdr:cNvPr id="3" name="Imagen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34644" t="34360" r="18828" b="41539"/>
        <a:stretch/>
      </xdr:blipFill>
      <xdr:spPr>
        <a:xfrm>
          <a:off x="161925" y="347980"/>
          <a:ext cx="3079115" cy="897255"/>
        </a:xfrm>
        <a:prstGeom prst="rect">
          <a:avLst/>
        </a:prstGeom>
      </xdr:spPr>
    </xdr:pic>
    <xdr:clientData/>
  </xdr:oneCellAnchor>
  <xdr:twoCellAnchor>
    <xdr:from>
      <xdr:col>2</xdr:col>
      <xdr:colOff>342900</xdr:colOff>
      <xdr:row>15</xdr:row>
      <xdr:rowOff>50165</xdr:rowOff>
    </xdr:from>
    <xdr:to>
      <xdr:col>6</xdr:col>
      <xdr:colOff>342900</xdr:colOff>
      <xdr:row>19</xdr:row>
      <xdr:rowOff>38100</xdr:rowOff>
    </xdr:to>
    <xdr:sp macro="" textlink="">
      <xdr:nvSpPr>
        <xdr:cNvPr id="4" name="Cuadro de texto 2">
          <a:extLst>
            <a:ext uri="{FF2B5EF4-FFF2-40B4-BE49-F238E27FC236}">
              <a16:creationId xmlns:a16="http://schemas.microsoft.com/office/drawing/2014/main" id="{00000000-0008-0000-0000-000004000000}"/>
            </a:ext>
          </a:extLst>
        </xdr:cNvPr>
        <xdr:cNvSpPr txBox="1">
          <a:spLocks noChangeArrowheads="1"/>
        </xdr:cNvSpPr>
      </xdr:nvSpPr>
      <xdr:spPr bwMode="auto">
        <a:xfrm>
          <a:off x="1866900" y="2479040"/>
          <a:ext cx="3048000" cy="635635"/>
        </a:xfrm>
        <a:prstGeom prst="roundRect">
          <a:avLst/>
        </a:prstGeom>
        <a:ln>
          <a:noFill/>
          <a:headEnd/>
          <a:tailEn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2"/>
        </a:lnRef>
        <a:fillRef idx="1">
          <a:schemeClr val="lt1"/>
        </a:fillRef>
        <a:effectRef idx="0">
          <a:schemeClr val="accent2"/>
        </a:effectRef>
        <a:fontRef idx="minor">
          <a:schemeClr val="dk1"/>
        </a:fontRef>
      </xdr:style>
      <xdr:txBody>
        <a:bodyPr rot="0" vert="horz" wrap="square" lIns="91440" tIns="45720" rIns="91440" bIns="45720" anchor="t" anchorCtr="0">
          <a:noAutofit/>
        </a:bodyPr>
        <a:lstStyle/>
        <a:p>
          <a:pPr algn="r">
            <a:lnSpc>
              <a:spcPct val="120000"/>
            </a:lnSpc>
            <a:spcAft>
              <a:spcPts val="1000"/>
            </a:spcAft>
          </a:pPr>
          <a:r>
            <a:rPr lang="es-MX" sz="2000" b="1">
              <a:effectLst/>
              <a:ea typeface="Times New Roman" panose="02020603050405020304" pitchFamily="18" charset="0"/>
              <a:cs typeface="Times New Roman" panose="02020603050405020304" pitchFamily="18" charset="0"/>
            </a:rPr>
            <a:t>ANEXO </a:t>
          </a:r>
          <a:r>
            <a:rPr lang="es-MX" sz="2000" b="1" baseline="0">
              <a:effectLst/>
              <a:ea typeface="Times New Roman" panose="02020603050405020304" pitchFamily="18" charset="0"/>
              <a:cs typeface="Times New Roman" panose="02020603050405020304" pitchFamily="18" charset="0"/>
            </a:rPr>
            <a:t>ESTADÍSTICO </a:t>
          </a:r>
          <a:r>
            <a:rPr lang="es-MX" sz="2000" b="1">
              <a:effectLst/>
              <a:ea typeface="Times New Roman" panose="02020603050405020304" pitchFamily="18" charset="0"/>
              <a:cs typeface="Times New Roman" panose="02020603050405020304" pitchFamily="18" charset="0"/>
            </a:rPr>
            <a:t>2018</a:t>
          </a:r>
          <a:endParaRPr lang="es-MX" sz="1200">
            <a:effectLst/>
            <a:ea typeface="Times New Roman" panose="02020603050405020304" pitchFamily="18" charset="0"/>
            <a:cs typeface="Times New Roman" panose="02020603050405020304" pitchFamily="18" charset="0"/>
          </a:endParaRPr>
        </a:p>
      </xdr:txBody>
    </xdr:sp>
    <xdr:clientData/>
  </xdr:twoCellAnchor>
  <xdr:oneCellAnchor>
    <xdr:from>
      <xdr:col>0</xdr:col>
      <xdr:colOff>0</xdr:colOff>
      <xdr:row>35</xdr:row>
      <xdr:rowOff>67311</xdr:rowOff>
    </xdr:from>
    <xdr:ext cx="7553325" cy="427990"/>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8073" b="2460"/>
        <a:stretch/>
      </xdr:blipFill>
      <xdr:spPr bwMode="auto">
        <a:xfrm>
          <a:off x="0" y="5734686"/>
          <a:ext cx="7553325" cy="427990"/>
        </a:xfrm>
        <a:prstGeom prst="rect">
          <a:avLst/>
        </a:prstGeom>
        <a:noFill/>
      </xdr:spPr>
    </xdr:pic>
    <xdr:clientData/>
  </xdr:oneCellAnchor>
  <xdr:oneCellAnchor>
    <xdr:from>
      <xdr:col>8</xdr:col>
      <xdr:colOff>545646</xdr:colOff>
      <xdr:row>26</xdr:row>
      <xdr:rowOff>87149</xdr:rowOff>
    </xdr:from>
    <xdr:ext cx="781050" cy="781050"/>
    <xdr:pic>
      <xdr:nvPicPr>
        <xdr:cNvPr id="6" name="Imagen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41646" y="4297199"/>
          <a:ext cx="781050" cy="7810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48</xdr:col>
      <xdr:colOff>585787</xdr:colOff>
      <xdr:row>5</xdr:row>
      <xdr:rowOff>19050</xdr:rowOff>
    </xdr:from>
    <xdr:to>
      <xdr:col>54</xdr:col>
      <xdr:colOff>414337</xdr:colOff>
      <xdr:row>27</xdr:row>
      <xdr:rowOff>38100</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48</xdr:col>
      <xdr:colOff>581025</xdr:colOff>
      <xdr:row>30</xdr:row>
      <xdr:rowOff>0</xdr:rowOff>
    </xdr:from>
    <xdr:to>
      <xdr:col>54</xdr:col>
      <xdr:colOff>581025</xdr:colOff>
      <xdr:row>52</xdr:row>
      <xdr:rowOff>28575</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595312</xdr:colOff>
      <xdr:row>53</xdr:row>
      <xdr:rowOff>114299</xdr:rowOff>
    </xdr:from>
    <xdr:to>
      <xdr:col>57</xdr:col>
      <xdr:colOff>495300</xdr:colOff>
      <xdr:row>80</xdr:row>
      <xdr:rowOff>19049</xdr:rowOff>
    </xdr:to>
    <xdr:graphicFrame macro="">
      <xdr:nvGraphicFramePr>
        <xdr:cNvPr id="7" name="Gráfico 6">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48</xdr:col>
      <xdr:colOff>581025</xdr:colOff>
      <xdr:row>81</xdr:row>
      <xdr:rowOff>114300</xdr:rowOff>
    </xdr:from>
    <xdr:to>
      <xdr:col>57</xdr:col>
      <xdr:colOff>461963</xdr:colOff>
      <xdr:row>99</xdr:row>
      <xdr:rowOff>114300</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260348</xdr:colOff>
      <xdr:row>5</xdr:row>
      <xdr:rowOff>44450</xdr:rowOff>
    </xdr:from>
    <xdr:to>
      <xdr:col>73</xdr:col>
      <xdr:colOff>411480</xdr:colOff>
      <xdr:row>23</xdr:row>
      <xdr:rowOff>114300</xdr:rowOff>
    </xdr:to>
    <xdr:graphicFrame macro="">
      <xdr:nvGraphicFramePr>
        <xdr:cNvPr id="9" name="Gráfico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580274</xdr:colOff>
      <xdr:row>40</xdr:row>
      <xdr:rowOff>203199</xdr:rowOff>
    </xdr:from>
    <xdr:to>
      <xdr:col>26</xdr:col>
      <xdr:colOff>48224</xdr:colOff>
      <xdr:row>58</xdr:row>
      <xdr:rowOff>110349</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247649</xdr:colOff>
      <xdr:row>40</xdr:row>
      <xdr:rowOff>193675</xdr:rowOff>
    </xdr:from>
    <xdr:to>
      <xdr:col>36</xdr:col>
      <xdr:colOff>306149</xdr:colOff>
      <xdr:row>58</xdr:row>
      <xdr:rowOff>100825</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219074</xdr:colOff>
      <xdr:row>59</xdr:row>
      <xdr:rowOff>133350</xdr:rowOff>
    </xdr:from>
    <xdr:to>
      <xdr:col>36</xdr:col>
      <xdr:colOff>277574</xdr:colOff>
      <xdr:row>79</xdr:row>
      <xdr:rowOff>59550</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547370</xdr:colOff>
      <xdr:row>59</xdr:row>
      <xdr:rowOff>128904</xdr:rowOff>
    </xdr:from>
    <xdr:to>
      <xdr:col>26</xdr:col>
      <xdr:colOff>15320</xdr:colOff>
      <xdr:row>79</xdr:row>
      <xdr:rowOff>55104</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558800</xdr:colOff>
      <xdr:row>80</xdr:row>
      <xdr:rowOff>84137</xdr:rowOff>
    </xdr:from>
    <xdr:to>
      <xdr:col>26</xdr:col>
      <xdr:colOff>26750</xdr:colOff>
      <xdr:row>100</xdr:row>
      <xdr:rowOff>10337</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193675</xdr:colOff>
      <xdr:row>80</xdr:row>
      <xdr:rowOff>69850</xdr:rowOff>
    </xdr:from>
    <xdr:to>
      <xdr:col>36</xdr:col>
      <xdr:colOff>252175</xdr:colOff>
      <xdr:row>99</xdr:row>
      <xdr:rowOff>167500</xdr:rowOff>
    </xdr:to>
    <xdr:graphicFrame macro="">
      <xdr:nvGraphicFramePr>
        <xdr:cNvPr id="7" name="Gráfico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246062</xdr:colOff>
      <xdr:row>21</xdr:row>
      <xdr:rowOff>95250</xdr:rowOff>
    </xdr:from>
    <xdr:to>
      <xdr:col>36</xdr:col>
      <xdr:colOff>304562</xdr:colOff>
      <xdr:row>38</xdr:row>
      <xdr:rowOff>2400</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495300</xdr:colOff>
      <xdr:row>40</xdr:row>
      <xdr:rowOff>184149</xdr:rowOff>
    </xdr:from>
    <xdr:to>
      <xdr:col>46</xdr:col>
      <xdr:colOff>553800</xdr:colOff>
      <xdr:row>58</xdr:row>
      <xdr:rowOff>91299</xdr:rowOff>
    </xdr:to>
    <xdr:graphicFrame macro="">
      <xdr:nvGraphicFramePr>
        <xdr:cNvPr id="9" name="Gráfico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476249</xdr:colOff>
      <xdr:row>59</xdr:row>
      <xdr:rowOff>152399</xdr:rowOff>
    </xdr:from>
    <xdr:to>
      <xdr:col>46</xdr:col>
      <xdr:colOff>534749</xdr:colOff>
      <xdr:row>79</xdr:row>
      <xdr:rowOff>78599</xdr:rowOff>
    </xdr:to>
    <xdr:graphicFrame macro="">
      <xdr:nvGraphicFramePr>
        <xdr:cNvPr id="10" name="Gráfico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457199</xdr:colOff>
      <xdr:row>80</xdr:row>
      <xdr:rowOff>88900</xdr:rowOff>
    </xdr:from>
    <xdr:to>
      <xdr:col>46</xdr:col>
      <xdr:colOff>515699</xdr:colOff>
      <xdr:row>100</xdr:row>
      <xdr:rowOff>15100</xdr:rowOff>
    </xdr:to>
    <xdr:graphicFrame macro="">
      <xdr:nvGraphicFramePr>
        <xdr:cNvPr id="11" name="Gráfico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36</xdr:col>
      <xdr:colOff>511013</xdr:colOff>
      <xdr:row>21</xdr:row>
      <xdr:rowOff>68729</xdr:rowOff>
    </xdr:from>
    <xdr:to>
      <xdr:col>46</xdr:col>
      <xdr:colOff>569513</xdr:colOff>
      <xdr:row>37</xdr:row>
      <xdr:rowOff>166379</xdr:rowOff>
    </xdr:to>
    <xdr:graphicFrame macro="">
      <xdr:nvGraphicFramePr>
        <xdr:cNvPr id="12" name="Gráfico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256240</xdr:colOff>
      <xdr:row>2</xdr:row>
      <xdr:rowOff>183777</xdr:rowOff>
    </xdr:from>
    <xdr:to>
      <xdr:col>36</xdr:col>
      <xdr:colOff>314740</xdr:colOff>
      <xdr:row>18</xdr:row>
      <xdr:rowOff>14727</xdr:rowOff>
    </xdr:to>
    <xdr:graphicFrame macro="">
      <xdr:nvGraphicFramePr>
        <xdr:cNvPr id="13" name="Gráfico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36</xdr:col>
      <xdr:colOff>504637</xdr:colOff>
      <xdr:row>2</xdr:row>
      <xdr:rowOff>188260</xdr:rowOff>
    </xdr:from>
    <xdr:to>
      <xdr:col>46</xdr:col>
      <xdr:colOff>563137</xdr:colOff>
      <xdr:row>18</xdr:row>
      <xdr:rowOff>19210</xdr:rowOff>
    </xdr:to>
    <xdr:graphicFrame macro="">
      <xdr:nvGraphicFramePr>
        <xdr:cNvPr id="14" name="Gráfico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46</xdr:col>
      <xdr:colOff>686498</xdr:colOff>
      <xdr:row>40</xdr:row>
      <xdr:rowOff>193221</xdr:rowOff>
    </xdr:from>
    <xdr:to>
      <xdr:col>57</xdr:col>
      <xdr:colOff>2048</xdr:colOff>
      <xdr:row>58</xdr:row>
      <xdr:rowOff>100371</xdr:rowOff>
    </xdr:to>
    <xdr:graphicFrame macro="">
      <xdr:nvGraphicFramePr>
        <xdr:cNvPr id="16" name="Gráfico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46</xdr:col>
      <xdr:colOff>683129</xdr:colOff>
      <xdr:row>59</xdr:row>
      <xdr:rowOff>133349</xdr:rowOff>
    </xdr:from>
    <xdr:to>
      <xdr:col>56</xdr:col>
      <xdr:colOff>741629</xdr:colOff>
      <xdr:row>79</xdr:row>
      <xdr:rowOff>59549</xdr:rowOff>
    </xdr:to>
    <xdr:graphicFrame macro="">
      <xdr:nvGraphicFramePr>
        <xdr:cNvPr id="17" name="Gráfico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46</xdr:col>
      <xdr:colOff>667123</xdr:colOff>
      <xdr:row>80</xdr:row>
      <xdr:rowOff>89941</xdr:rowOff>
    </xdr:from>
    <xdr:to>
      <xdr:col>56</xdr:col>
      <xdr:colOff>725623</xdr:colOff>
      <xdr:row>100</xdr:row>
      <xdr:rowOff>16141</xdr:rowOff>
    </xdr:to>
    <xdr:graphicFrame macro="">
      <xdr:nvGraphicFramePr>
        <xdr:cNvPr id="18" name="Gráfico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133351</xdr:colOff>
      <xdr:row>11</xdr:row>
      <xdr:rowOff>180974</xdr:rowOff>
    </xdr:from>
    <xdr:to>
      <xdr:col>22</xdr:col>
      <xdr:colOff>266700</xdr:colOff>
      <xdr:row>30</xdr:row>
      <xdr:rowOff>95249</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12</xdr:row>
      <xdr:rowOff>0</xdr:rowOff>
    </xdr:from>
    <xdr:to>
      <xdr:col>48</xdr:col>
      <xdr:colOff>133349</xdr:colOff>
      <xdr:row>30</xdr:row>
      <xdr:rowOff>98425</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378978</xdr:colOff>
      <xdr:row>40</xdr:row>
      <xdr:rowOff>101599</xdr:rowOff>
    </xdr:from>
    <xdr:to>
      <xdr:col>28</xdr:col>
      <xdr:colOff>462878</xdr:colOff>
      <xdr:row>60</xdr:row>
      <xdr:rowOff>129399</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629804</xdr:colOff>
      <xdr:row>40</xdr:row>
      <xdr:rowOff>99579</xdr:rowOff>
    </xdr:from>
    <xdr:to>
      <xdr:col>38</xdr:col>
      <xdr:colOff>243804</xdr:colOff>
      <xdr:row>60</xdr:row>
      <xdr:rowOff>127379</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380999</xdr:colOff>
      <xdr:row>22</xdr:row>
      <xdr:rowOff>9524</xdr:rowOff>
    </xdr:from>
    <xdr:to>
      <xdr:col>28</xdr:col>
      <xdr:colOff>464899</xdr:colOff>
      <xdr:row>39</xdr:row>
      <xdr:rowOff>138924</xdr:rowOff>
    </xdr:to>
    <xdr:graphicFrame macro="">
      <xdr:nvGraphicFramePr>
        <xdr:cNvPr id="4" name="Gráfico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618670</xdr:colOff>
      <xdr:row>22</xdr:row>
      <xdr:rowOff>13606</xdr:rowOff>
    </xdr:from>
    <xdr:to>
      <xdr:col>38</xdr:col>
      <xdr:colOff>232670</xdr:colOff>
      <xdr:row>39</xdr:row>
      <xdr:rowOff>143006</xdr:rowOff>
    </xdr:to>
    <xdr:graphicFrame macro="">
      <xdr:nvGraphicFramePr>
        <xdr:cNvPr id="5" name="Gráfico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390525</xdr:colOff>
      <xdr:row>40</xdr:row>
      <xdr:rowOff>103841</xdr:rowOff>
    </xdr:from>
    <xdr:to>
      <xdr:col>48</xdr:col>
      <xdr:colOff>4525</xdr:colOff>
      <xdr:row>60</xdr:row>
      <xdr:rowOff>131641</xdr:rowOff>
    </xdr:to>
    <xdr:graphicFrame macro="">
      <xdr:nvGraphicFramePr>
        <xdr:cNvPr id="6" name="Gráfico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133351</xdr:colOff>
      <xdr:row>10</xdr:row>
      <xdr:rowOff>180974</xdr:rowOff>
    </xdr:from>
    <xdr:to>
      <xdr:col>22</xdr:col>
      <xdr:colOff>266700</xdr:colOff>
      <xdr:row>29</xdr:row>
      <xdr:rowOff>95249</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0</xdr:rowOff>
    </xdr:from>
    <xdr:to>
      <xdr:col>22</xdr:col>
      <xdr:colOff>133349</xdr:colOff>
      <xdr:row>48</xdr:row>
      <xdr:rowOff>98425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41275</xdr:colOff>
      <xdr:row>10</xdr:row>
      <xdr:rowOff>149225</xdr:rowOff>
    </xdr:from>
    <xdr:to>
      <xdr:col>34</xdr:col>
      <xdr:colOff>238125</xdr:colOff>
      <xdr:row>25</xdr:row>
      <xdr:rowOff>130175</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107834</xdr:colOff>
      <xdr:row>40</xdr:row>
      <xdr:rowOff>165101</xdr:rowOff>
    </xdr:from>
    <xdr:to>
      <xdr:col>28</xdr:col>
      <xdr:colOff>112994</xdr:colOff>
      <xdr:row>58</xdr:row>
      <xdr:rowOff>76061</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219709</xdr:colOff>
      <xdr:row>40</xdr:row>
      <xdr:rowOff>151448</xdr:rowOff>
    </xdr:from>
    <xdr:to>
      <xdr:col>38</xdr:col>
      <xdr:colOff>240109</xdr:colOff>
      <xdr:row>58</xdr:row>
      <xdr:rowOff>62408</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210184</xdr:colOff>
      <xdr:row>59</xdr:row>
      <xdr:rowOff>15240</xdr:rowOff>
    </xdr:from>
    <xdr:to>
      <xdr:col>38</xdr:col>
      <xdr:colOff>230584</xdr:colOff>
      <xdr:row>79</xdr:row>
      <xdr:rowOff>17640</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99695</xdr:colOff>
      <xdr:row>59</xdr:row>
      <xdr:rowOff>21908</xdr:rowOff>
    </xdr:from>
    <xdr:to>
      <xdr:col>28</xdr:col>
      <xdr:colOff>104855</xdr:colOff>
      <xdr:row>79</xdr:row>
      <xdr:rowOff>24308</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110173</xdr:colOff>
      <xdr:row>80</xdr:row>
      <xdr:rowOff>21908</xdr:rowOff>
    </xdr:from>
    <xdr:to>
      <xdr:col>28</xdr:col>
      <xdr:colOff>115333</xdr:colOff>
      <xdr:row>100</xdr:row>
      <xdr:rowOff>24308</xdr:rowOff>
    </xdr:to>
    <xdr:graphicFrame macro="">
      <xdr:nvGraphicFramePr>
        <xdr:cNvPr id="6" name="Grá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223520</xdr:colOff>
      <xdr:row>80</xdr:row>
      <xdr:rowOff>14288</xdr:rowOff>
    </xdr:from>
    <xdr:to>
      <xdr:col>38</xdr:col>
      <xdr:colOff>243920</xdr:colOff>
      <xdr:row>100</xdr:row>
      <xdr:rowOff>16688</xdr:rowOff>
    </xdr:to>
    <xdr:graphicFrame macro="">
      <xdr:nvGraphicFramePr>
        <xdr:cNvPr id="7" name="Gráfico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90488</xdr:colOff>
      <xdr:row>22</xdr:row>
      <xdr:rowOff>169862</xdr:rowOff>
    </xdr:from>
    <xdr:to>
      <xdr:col>28</xdr:col>
      <xdr:colOff>95648</xdr:colOff>
      <xdr:row>40</xdr:row>
      <xdr:rowOff>19862</xdr:rowOff>
    </xdr:to>
    <xdr:graphicFrame macro="">
      <xdr:nvGraphicFramePr>
        <xdr:cNvPr id="8" name="Gráfico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360680</xdr:colOff>
      <xdr:row>40</xdr:row>
      <xdr:rowOff>159067</xdr:rowOff>
    </xdr:from>
    <xdr:to>
      <xdr:col>48</xdr:col>
      <xdr:colOff>381080</xdr:colOff>
      <xdr:row>58</xdr:row>
      <xdr:rowOff>70027</xdr:rowOff>
    </xdr:to>
    <xdr:graphicFrame macro="">
      <xdr:nvGraphicFramePr>
        <xdr:cNvPr id="9" name="Gráfico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360680</xdr:colOff>
      <xdr:row>59</xdr:row>
      <xdr:rowOff>15239</xdr:rowOff>
    </xdr:from>
    <xdr:to>
      <xdr:col>48</xdr:col>
      <xdr:colOff>381080</xdr:colOff>
      <xdr:row>79</xdr:row>
      <xdr:rowOff>17639</xdr:rowOff>
    </xdr:to>
    <xdr:graphicFrame macro="">
      <xdr:nvGraphicFramePr>
        <xdr:cNvPr id="10" name="Gráfico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391160</xdr:colOff>
      <xdr:row>79</xdr:row>
      <xdr:rowOff>166688</xdr:rowOff>
    </xdr:from>
    <xdr:to>
      <xdr:col>48</xdr:col>
      <xdr:colOff>411560</xdr:colOff>
      <xdr:row>100</xdr:row>
      <xdr:rowOff>1448</xdr:rowOff>
    </xdr:to>
    <xdr:graphicFrame macro="">
      <xdr:nvGraphicFramePr>
        <xdr:cNvPr id="11" name="Gráfico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233157</xdr:colOff>
      <xdr:row>22</xdr:row>
      <xdr:rowOff>167788</xdr:rowOff>
    </xdr:from>
    <xdr:to>
      <xdr:col>38</xdr:col>
      <xdr:colOff>253557</xdr:colOff>
      <xdr:row>40</xdr:row>
      <xdr:rowOff>17788</xdr:rowOff>
    </xdr:to>
    <xdr:graphicFrame macro="">
      <xdr:nvGraphicFramePr>
        <xdr:cNvPr id="12" name="Gráfico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153706</xdr:colOff>
      <xdr:row>4</xdr:row>
      <xdr:rowOff>60139</xdr:rowOff>
    </xdr:from>
    <xdr:to>
      <xdr:col>38</xdr:col>
      <xdr:colOff>174106</xdr:colOff>
      <xdr:row>17</xdr:row>
      <xdr:rowOff>153979</xdr:rowOff>
    </xdr:to>
    <xdr:graphicFrame macro="">
      <xdr:nvGraphicFramePr>
        <xdr:cNvPr id="13" name="Gráfico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133351</xdr:colOff>
      <xdr:row>17</xdr:row>
      <xdr:rowOff>151666</xdr:rowOff>
    </xdr:from>
    <xdr:to>
      <xdr:col>23</xdr:col>
      <xdr:colOff>108857</xdr:colOff>
      <xdr:row>36</xdr:row>
      <xdr:rowOff>65941</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233795</xdr:colOff>
      <xdr:row>8</xdr:row>
      <xdr:rowOff>104775</xdr:rowOff>
    </xdr:from>
    <xdr:to>
      <xdr:col>41</xdr:col>
      <xdr:colOff>632113</xdr:colOff>
      <xdr:row>22</xdr:row>
      <xdr:rowOff>180975</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575828</xdr:colOff>
      <xdr:row>41</xdr:row>
      <xdr:rowOff>45719</xdr:rowOff>
    </xdr:from>
    <xdr:to>
      <xdr:col>25</xdr:col>
      <xdr:colOff>260948</xdr:colOff>
      <xdr:row>61</xdr:row>
      <xdr:rowOff>48119</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64769</xdr:colOff>
      <xdr:row>41</xdr:row>
      <xdr:rowOff>45720</xdr:rowOff>
    </xdr:from>
    <xdr:to>
      <xdr:col>36</xdr:col>
      <xdr:colOff>85169</xdr:colOff>
      <xdr:row>61</xdr:row>
      <xdr:rowOff>48120</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40004</xdr:colOff>
      <xdr:row>61</xdr:row>
      <xdr:rowOff>120014</xdr:rowOff>
    </xdr:from>
    <xdr:to>
      <xdr:col>36</xdr:col>
      <xdr:colOff>60404</xdr:colOff>
      <xdr:row>81</xdr:row>
      <xdr:rowOff>122414</xdr:rowOff>
    </xdr:to>
    <xdr:graphicFrame macro="">
      <xdr:nvGraphicFramePr>
        <xdr:cNvPr id="4" name="Gráfico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586740</xdr:colOff>
      <xdr:row>61</xdr:row>
      <xdr:rowOff>118110</xdr:rowOff>
    </xdr:from>
    <xdr:to>
      <xdr:col>25</xdr:col>
      <xdr:colOff>271860</xdr:colOff>
      <xdr:row>81</xdr:row>
      <xdr:rowOff>120510</xdr:rowOff>
    </xdr:to>
    <xdr:graphicFrame macro="">
      <xdr:nvGraphicFramePr>
        <xdr:cNvPr id="5" name="Gráfico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590550</xdr:colOff>
      <xdr:row>82</xdr:row>
      <xdr:rowOff>57150</xdr:rowOff>
    </xdr:from>
    <xdr:to>
      <xdr:col>25</xdr:col>
      <xdr:colOff>275670</xdr:colOff>
      <xdr:row>102</xdr:row>
      <xdr:rowOff>59550</xdr:rowOff>
    </xdr:to>
    <xdr:graphicFrame macro="">
      <xdr:nvGraphicFramePr>
        <xdr:cNvPr id="6" name="Gráfico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45720</xdr:colOff>
      <xdr:row>82</xdr:row>
      <xdr:rowOff>60960</xdr:rowOff>
    </xdr:from>
    <xdr:to>
      <xdr:col>36</xdr:col>
      <xdr:colOff>66120</xdr:colOff>
      <xdr:row>102</xdr:row>
      <xdr:rowOff>63360</xdr:rowOff>
    </xdr:to>
    <xdr:graphicFrame macro="">
      <xdr:nvGraphicFramePr>
        <xdr:cNvPr id="7" name="Gráfico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579436</xdr:colOff>
      <xdr:row>22</xdr:row>
      <xdr:rowOff>28574</xdr:rowOff>
    </xdr:from>
    <xdr:to>
      <xdr:col>25</xdr:col>
      <xdr:colOff>264556</xdr:colOff>
      <xdr:row>40</xdr:row>
      <xdr:rowOff>107174</xdr:rowOff>
    </xdr:to>
    <xdr:graphicFrame macro="">
      <xdr:nvGraphicFramePr>
        <xdr:cNvPr id="8" name="Gráfico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198120</xdr:colOff>
      <xdr:row>41</xdr:row>
      <xdr:rowOff>45719</xdr:rowOff>
    </xdr:from>
    <xdr:to>
      <xdr:col>46</xdr:col>
      <xdr:colOff>218520</xdr:colOff>
      <xdr:row>61</xdr:row>
      <xdr:rowOff>48119</xdr:rowOff>
    </xdr:to>
    <xdr:graphicFrame macro="">
      <xdr:nvGraphicFramePr>
        <xdr:cNvPr id="9" name="Gráfico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203357</xdr:colOff>
      <xdr:row>61</xdr:row>
      <xdr:rowOff>115251</xdr:rowOff>
    </xdr:from>
    <xdr:to>
      <xdr:col>46</xdr:col>
      <xdr:colOff>223757</xdr:colOff>
      <xdr:row>81</xdr:row>
      <xdr:rowOff>117651</xdr:rowOff>
    </xdr:to>
    <xdr:graphicFrame macro="">
      <xdr:nvGraphicFramePr>
        <xdr:cNvPr id="10" name="Gráfico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190500</xdr:colOff>
      <xdr:row>82</xdr:row>
      <xdr:rowOff>60960</xdr:rowOff>
    </xdr:from>
    <xdr:to>
      <xdr:col>46</xdr:col>
      <xdr:colOff>210900</xdr:colOff>
      <xdr:row>102</xdr:row>
      <xdr:rowOff>63360</xdr:rowOff>
    </xdr:to>
    <xdr:graphicFrame macro="">
      <xdr:nvGraphicFramePr>
        <xdr:cNvPr id="11" name="Gráfico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43925</xdr:colOff>
      <xdr:row>22</xdr:row>
      <xdr:rowOff>21738</xdr:rowOff>
    </xdr:from>
    <xdr:to>
      <xdr:col>36</xdr:col>
      <xdr:colOff>64325</xdr:colOff>
      <xdr:row>40</xdr:row>
      <xdr:rowOff>100338</xdr:rowOff>
    </xdr:to>
    <xdr:graphicFrame macro="">
      <xdr:nvGraphicFramePr>
        <xdr:cNvPr id="12" name="Gráfico 11">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569630</xdr:colOff>
      <xdr:row>4</xdr:row>
      <xdr:rowOff>129988</xdr:rowOff>
    </xdr:from>
    <xdr:to>
      <xdr:col>27</xdr:col>
      <xdr:colOff>681470</xdr:colOff>
      <xdr:row>21</xdr:row>
      <xdr:rowOff>162868</xdr:rowOff>
    </xdr:to>
    <xdr:graphicFrame macro="">
      <xdr:nvGraphicFramePr>
        <xdr:cNvPr id="13" name="Gráfico 12">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133351</xdr:colOff>
      <xdr:row>16</xdr:row>
      <xdr:rowOff>180974</xdr:rowOff>
    </xdr:from>
    <xdr:to>
      <xdr:col>22</xdr:col>
      <xdr:colOff>266700</xdr:colOff>
      <xdr:row>35</xdr:row>
      <xdr:rowOff>95249</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22412</xdr:colOff>
      <xdr:row>24</xdr:row>
      <xdr:rowOff>190500</xdr:rowOff>
    </xdr:from>
    <xdr:to>
      <xdr:col>19</xdr:col>
      <xdr:colOff>212912</xdr:colOff>
      <xdr:row>43</xdr:row>
      <xdr:rowOff>7130</xdr:rowOff>
    </xdr:to>
    <xdr:graphicFrame macro="">
      <xdr:nvGraphicFramePr>
        <xdr:cNvPr id="20" name="Gráfico 19">
          <a:extLst>
            <a:ext uri="{FF2B5EF4-FFF2-40B4-BE49-F238E27FC236}">
              <a16:creationId xmlns:a16="http://schemas.microsoft.com/office/drawing/2014/main" id="{00000000-0008-0000-1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560292</xdr:colOff>
      <xdr:row>63</xdr:row>
      <xdr:rowOff>7470</xdr:rowOff>
    </xdr:from>
    <xdr:to>
      <xdr:col>23</xdr:col>
      <xdr:colOff>11206</xdr:colOff>
      <xdr:row>81</xdr:row>
      <xdr:rowOff>93042</xdr:rowOff>
    </xdr:to>
    <xdr:graphicFrame macro="">
      <xdr:nvGraphicFramePr>
        <xdr:cNvPr id="22" name="Gráfico 21">
          <a:extLst>
            <a:ext uri="{FF2B5EF4-FFF2-40B4-BE49-F238E27FC236}">
              <a16:creationId xmlns:a16="http://schemas.microsoft.com/office/drawing/2014/main" id="{00000000-0008-0000-1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649942</xdr:colOff>
      <xdr:row>43</xdr:row>
      <xdr:rowOff>112058</xdr:rowOff>
    </xdr:from>
    <xdr:to>
      <xdr:col>19</xdr:col>
      <xdr:colOff>212912</xdr:colOff>
      <xdr:row>61</xdr:row>
      <xdr:rowOff>84976</xdr:rowOff>
    </xdr:to>
    <xdr:graphicFrame macro="">
      <xdr:nvGraphicFramePr>
        <xdr:cNvPr id="8" name="Gráfico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302560</xdr:colOff>
      <xdr:row>24</xdr:row>
      <xdr:rowOff>201705</xdr:rowOff>
    </xdr:from>
    <xdr:to>
      <xdr:col>38</xdr:col>
      <xdr:colOff>392207</xdr:colOff>
      <xdr:row>43</xdr:row>
      <xdr:rowOff>18336</xdr:rowOff>
    </xdr:to>
    <xdr:graphicFrame macro="">
      <xdr:nvGraphicFramePr>
        <xdr:cNvPr id="10" name="Gráfico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39</xdr:col>
      <xdr:colOff>22413</xdr:colOff>
      <xdr:row>24</xdr:row>
      <xdr:rowOff>212911</xdr:rowOff>
    </xdr:from>
    <xdr:to>
      <xdr:col>60</xdr:col>
      <xdr:colOff>156883</xdr:colOff>
      <xdr:row>43</xdr:row>
      <xdr:rowOff>29541</xdr:rowOff>
    </xdr:to>
    <xdr:graphicFrame macro="">
      <xdr:nvGraphicFramePr>
        <xdr:cNvPr id="11" name="Gráfico 10">
          <a:extLst>
            <a:ext uri="{FF2B5EF4-FFF2-40B4-BE49-F238E27FC236}">
              <a16:creationId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89648</xdr:colOff>
      <xdr:row>44</xdr:row>
      <xdr:rowOff>22411</xdr:rowOff>
    </xdr:from>
    <xdr:to>
      <xdr:col>38</xdr:col>
      <xdr:colOff>295088</xdr:colOff>
      <xdr:row>61</xdr:row>
      <xdr:rowOff>152211</xdr:rowOff>
    </xdr:to>
    <xdr:graphicFrame macro="">
      <xdr:nvGraphicFramePr>
        <xdr:cNvPr id="12" name="Gráfico 11">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403412</xdr:colOff>
      <xdr:row>44</xdr:row>
      <xdr:rowOff>22411</xdr:rowOff>
    </xdr:from>
    <xdr:to>
      <xdr:col>60</xdr:col>
      <xdr:colOff>183028</xdr:colOff>
      <xdr:row>61</xdr:row>
      <xdr:rowOff>152211</xdr:rowOff>
    </xdr:to>
    <xdr:graphicFrame macro="">
      <xdr:nvGraphicFramePr>
        <xdr:cNvPr id="13" name="Gráfico 12">
          <a:extLst>
            <a:ext uri="{FF2B5EF4-FFF2-40B4-BE49-F238E27FC236}">
              <a16:creationId xmlns:a16="http://schemas.microsoft.com/office/drawing/2014/main" id="{00000000-0008-0000-1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112060</xdr:colOff>
      <xdr:row>63</xdr:row>
      <xdr:rowOff>0</xdr:rowOff>
    </xdr:from>
    <xdr:to>
      <xdr:col>50</xdr:col>
      <xdr:colOff>302560</xdr:colOff>
      <xdr:row>81</xdr:row>
      <xdr:rowOff>85572</xdr:rowOff>
    </xdr:to>
    <xdr:graphicFrame macro="">
      <xdr:nvGraphicFramePr>
        <xdr:cNvPr id="16" name="Gráfico 15">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51</xdr:col>
      <xdr:colOff>0</xdr:colOff>
      <xdr:row>63</xdr:row>
      <xdr:rowOff>0</xdr:rowOff>
    </xdr:from>
    <xdr:to>
      <xdr:col>76</xdr:col>
      <xdr:colOff>179296</xdr:colOff>
      <xdr:row>81</xdr:row>
      <xdr:rowOff>85572</xdr:rowOff>
    </xdr:to>
    <xdr:graphicFrame macro="">
      <xdr:nvGraphicFramePr>
        <xdr:cNvPr id="17" name="Gráfico 16">
          <a:extLst>
            <a:ext uri="{FF2B5EF4-FFF2-40B4-BE49-F238E27FC236}">
              <a16:creationId xmlns:a16="http://schemas.microsoft.com/office/drawing/2014/main" id="{00000000-0008-0000-1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xdr:colOff>
      <xdr:row>17</xdr:row>
      <xdr:rowOff>185737</xdr:rowOff>
    </xdr:from>
    <xdr:to>
      <xdr:col>11</xdr:col>
      <xdr:colOff>690562</xdr:colOff>
      <xdr:row>32</xdr:row>
      <xdr:rowOff>71437</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261937</xdr:colOff>
      <xdr:row>18</xdr:row>
      <xdr:rowOff>23812</xdr:rowOff>
    </xdr:from>
    <xdr:to>
      <xdr:col>19</xdr:col>
      <xdr:colOff>604837</xdr:colOff>
      <xdr:row>32</xdr:row>
      <xdr:rowOff>100012</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18</xdr:row>
      <xdr:rowOff>4762</xdr:rowOff>
    </xdr:from>
    <xdr:to>
      <xdr:col>26</xdr:col>
      <xdr:colOff>757237</xdr:colOff>
      <xdr:row>32</xdr:row>
      <xdr:rowOff>80962</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338137</xdr:colOff>
      <xdr:row>35</xdr:row>
      <xdr:rowOff>4762</xdr:rowOff>
    </xdr:from>
    <xdr:to>
      <xdr:col>19</xdr:col>
      <xdr:colOff>681037</xdr:colOff>
      <xdr:row>49</xdr:row>
      <xdr:rowOff>80962</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23</xdr:col>
      <xdr:colOff>0</xdr:colOff>
      <xdr:row>37</xdr:row>
      <xdr:rowOff>0</xdr:rowOff>
    </xdr:from>
    <xdr:to>
      <xdr:col>29</xdr:col>
      <xdr:colOff>207691</xdr:colOff>
      <xdr:row>51</xdr:row>
      <xdr:rowOff>102852</xdr:rowOff>
    </xdr:to>
    <xdr:pic>
      <xdr:nvPicPr>
        <xdr:cNvPr id="7" name="Imagen 6">
          <a:extLst>
            <a:ext uri="{FF2B5EF4-FFF2-40B4-BE49-F238E27FC236}">
              <a16:creationId xmlns:a16="http://schemas.microsoft.com/office/drawing/2014/main" id="{1ABD0E65-ECC8-4FD8-B5EB-0625A3AA5FCC}"/>
            </a:ext>
          </a:extLst>
        </xdr:cNvPr>
        <xdr:cNvPicPr>
          <a:picLocks noChangeAspect="1"/>
        </xdr:cNvPicPr>
      </xdr:nvPicPr>
      <xdr:blipFill>
        <a:blip xmlns:r="http://schemas.openxmlformats.org/officeDocument/2006/relationships" r:embed="rId5"/>
        <a:stretch>
          <a:fillRect/>
        </a:stretch>
      </xdr:blipFill>
      <xdr:spPr>
        <a:xfrm>
          <a:off x="22758400" y="7069667"/>
          <a:ext cx="4932091" cy="2719052"/>
        </a:xfrm>
        <a:prstGeom prst="rect">
          <a:avLst/>
        </a:prstGeom>
      </xdr:spPr>
    </xdr:pic>
    <xdr:clientData/>
  </xdr:twoCellAnchor>
  <xdr:twoCellAnchor editAs="oneCell">
    <xdr:from>
      <xdr:col>29</xdr:col>
      <xdr:colOff>211667</xdr:colOff>
      <xdr:row>36</xdr:row>
      <xdr:rowOff>177800</xdr:rowOff>
    </xdr:from>
    <xdr:to>
      <xdr:col>35</xdr:col>
      <xdr:colOff>446653</xdr:colOff>
      <xdr:row>51</xdr:row>
      <xdr:rowOff>101600</xdr:rowOff>
    </xdr:to>
    <xdr:pic>
      <xdr:nvPicPr>
        <xdr:cNvPr id="8" name="Imagen 7">
          <a:extLst>
            <a:ext uri="{FF2B5EF4-FFF2-40B4-BE49-F238E27FC236}">
              <a16:creationId xmlns:a16="http://schemas.microsoft.com/office/drawing/2014/main" id="{4A372B16-56EC-493E-B5DC-4E7461746489}"/>
            </a:ext>
          </a:extLst>
        </xdr:cNvPr>
        <xdr:cNvPicPr>
          <a:picLocks noChangeAspect="1"/>
        </xdr:cNvPicPr>
      </xdr:nvPicPr>
      <xdr:blipFill>
        <a:blip xmlns:r="http://schemas.openxmlformats.org/officeDocument/2006/relationships" r:embed="rId6"/>
        <a:stretch>
          <a:fillRect/>
        </a:stretch>
      </xdr:blipFill>
      <xdr:spPr>
        <a:xfrm>
          <a:off x="27694467" y="7061200"/>
          <a:ext cx="4959386" cy="2726266"/>
        </a:xfrm>
        <a:prstGeom prst="rect">
          <a:avLst/>
        </a:prstGeom>
      </xdr:spPr>
    </xdr:pic>
    <xdr:clientData/>
  </xdr:twoCellAnchor>
  <xdr:twoCellAnchor editAs="oneCell">
    <xdr:from>
      <xdr:col>22</xdr:col>
      <xdr:colOff>778934</xdr:colOff>
      <xdr:row>51</xdr:row>
      <xdr:rowOff>93133</xdr:rowOff>
    </xdr:from>
    <xdr:to>
      <xdr:col>29</xdr:col>
      <xdr:colOff>211667</xdr:colOff>
      <xdr:row>66</xdr:row>
      <xdr:rowOff>12088</xdr:rowOff>
    </xdr:to>
    <xdr:pic>
      <xdr:nvPicPr>
        <xdr:cNvPr id="9" name="Imagen 8">
          <a:extLst>
            <a:ext uri="{FF2B5EF4-FFF2-40B4-BE49-F238E27FC236}">
              <a16:creationId xmlns:a16="http://schemas.microsoft.com/office/drawing/2014/main" id="{FD97E005-2416-4B11-8B33-BA99C89A37CC}"/>
            </a:ext>
          </a:extLst>
        </xdr:cNvPr>
        <xdr:cNvPicPr>
          <a:picLocks noChangeAspect="1"/>
        </xdr:cNvPicPr>
      </xdr:nvPicPr>
      <xdr:blipFill>
        <a:blip xmlns:r="http://schemas.openxmlformats.org/officeDocument/2006/relationships" r:embed="rId6"/>
        <a:stretch>
          <a:fillRect/>
        </a:stretch>
      </xdr:blipFill>
      <xdr:spPr>
        <a:xfrm>
          <a:off x="22749934" y="9779000"/>
          <a:ext cx="4944533" cy="2712955"/>
        </a:xfrm>
        <a:prstGeom prst="rect">
          <a:avLst/>
        </a:prstGeom>
      </xdr:spPr>
    </xdr:pic>
    <xdr:clientData/>
  </xdr:twoCellAnchor>
  <xdr:twoCellAnchor editAs="oneCell">
    <xdr:from>
      <xdr:col>29</xdr:col>
      <xdr:colOff>211667</xdr:colOff>
      <xdr:row>51</xdr:row>
      <xdr:rowOff>93134</xdr:rowOff>
    </xdr:from>
    <xdr:to>
      <xdr:col>35</xdr:col>
      <xdr:colOff>440266</xdr:colOff>
      <xdr:row>66</xdr:row>
      <xdr:rowOff>12089</xdr:rowOff>
    </xdr:to>
    <xdr:pic>
      <xdr:nvPicPr>
        <xdr:cNvPr id="10" name="Imagen 9">
          <a:extLst>
            <a:ext uri="{FF2B5EF4-FFF2-40B4-BE49-F238E27FC236}">
              <a16:creationId xmlns:a16="http://schemas.microsoft.com/office/drawing/2014/main" id="{0E836006-0DDB-4785-AD45-DDA145B0077E}"/>
            </a:ext>
          </a:extLst>
        </xdr:cNvPr>
        <xdr:cNvPicPr>
          <a:picLocks noChangeAspect="1"/>
        </xdr:cNvPicPr>
      </xdr:nvPicPr>
      <xdr:blipFill>
        <a:blip xmlns:r="http://schemas.openxmlformats.org/officeDocument/2006/relationships" r:embed="rId7"/>
        <a:stretch>
          <a:fillRect/>
        </a:stretch>
      </xdr:blipFill>
      <xdr:spPr>
        <a:xfrm>
          <a:off x="27694467" y="9779001"/>
          <a:ext cx="4952999" cy="271295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0</xdr:colOff>
      <xdr:row>22</xdr:row>
      <xdr:rowOff>190499</xdr:rowOff>
    </xdr:from>
    <xdr:to>
      <xdr:col>24</xdr:col>
      <xdr:colOff>500460</xdr:colOff>
      <xdr:row>42</xdr:row>
      <xdr:rowOff>154799</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138111</xdr:colOff>
      <xdr:row>22</xdr:row>
      <xdr:rowOff>123825</xdr:rowOff>
    </xdr:from>
    <xdr:to>
      <xdr:col>31</xdr:col>
      <xdr:colOff>276224</xdr:colOff>
      <xdr:row>37</xdr:row>
      <xdr:rowOff>85725</xdr:rowOff>
    </xdr:to>
    <xdr:graphicFrame macro="">
      <xdr:nvGraphicFramePr>
        <xdr:cNvPr id="2" name="Gráfico 1">
          <a:extLst>
            <a:ext uri="{FF2B5EF4-FFF2-40B4-BE49-F238E27FC236}">
              <a16:creationId xmlns:a16="http://schemas.microsoft.com/office/drawing/2014/main" id="{03A730BA-8324-48C3-B6E9-62B2221BA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619125</xdr:colOff>
      <xdr:row>22</xdr:row>
      <xdr:rowOff>114300</xdr:rowOff>
    </xdr:from>
    <xdr:to>
      <xdr:col>39</xdr:col>
      <xdr:colOff>176213</xdr:colOff>
      <xdr:row>37</xdr:row>
      <xdr:rowOff>76200</xdr:rowOff>
    </xdr:to>
    <xdr:graphicFrame macro="">
      <xdr:nvGraphicFramePr>
        <xdr:cNvPr id="3" name="Gráfico 1">
          <a:extLst>
            <a:ext uri="{FF2B5EF4-FFF2-40B4-BE49-F238E27FC236}">
              <a16:creationId xmlns:a16="http://schemas.microsoft.com/office/drawing/2014/main" id="{DC177B69-3055-4E54-AE98-3D640C1B7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19049</xdr:colOff>
      <xdr:row>20</xdr:row>
      <xdr:rowOff>190499</xdr:rowOff>
    </xdr:from>
    <xdr:to>
      <xdr:col>27</xdr:col>
      <xdr:colOff>306149</xdr:colOff>
      <xdr:row>40</xdr:row>
      <xdr:rowOff>147179</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377189</xdr:colOff>
      <xdr:row>21</xdr:row>
      <xdr:rowOff>7620</xdr:rowOff>
    </xdr:from>
    <xdr:to>
      <xdr:col>38</xdr:col>
      <xdr:colOff>481409</xdr:colOff>
      <xdr:row>40</xdr:row>
      <xdr:rowOff>154800</xdr:rowOff>
    </xdr:to>
    <xdr:graphicFrame macro="">
      <xdr:nvGraphicFramePr>
        <xdr:cNvPr id="3" name="Gráfico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19</xdr:col>
      <xdr:colOff>9525</xdr:colOff>
      <xdr:row>11</xdr:row>
      <xdr:rowOff>14286</xdr:rowOff>
    </xdr:from>
    <xdr:to>
      <xdr:col>27</xdr:col>
      <xdr:colOff>2726266</xdr:colOff>
      <xdr:row>18</xdr:row>
      <xdr:rowOff>419099</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152400</xdr:colOff>
      <xdr:row>10</xdr:row>
      <xdr:rowOff>57150</xdr:rowOff>
    </xdr:from>
    <xdr:to>
      <xdr:col>12</xdr:col>
      <xdr:colOff>0</xdr:colOff>
      <xdr:row>25</xdr:row>
      <xdr:rowOff>28575</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262413</xdr:colOff>
      <xdr:row>1</xdr:row>
      <xdr:rowOff>256935</xdr:rowOff>
    </xdr:from>
    <xdr:to>
      <xdr:col>61</xdr:col>
      <xdr:colOff>475</xdr:colOff>
      <xdr:row>24</xdr:row>
      <xdr:rowOff>145731</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761999</xdr:colOff>
      <xdr:row>9</xdr:row>
      <xdr:rowOff>71437</xdr:rowOff>
    </xdr:from>
    <xdr:to>
      <xdr:col>11</xdr:col>
      <xdr:colOff>428624</xdr:colOff>
      <xdr:row>31</xdr:row>
      <xdr:rowOff>9525</xdr:rowOff>
    </xdr:to>
    <xdr:graphicFrame macro="">
      <xdr:nvGraphicFramePr>
        <xdr:cNvPr id="5" name="Gráfico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761999</xdr:colOff>
      <xdr:row>10</xdr:row>
      <xdr:rowOff>0</xdr:rowOff>
    </xdr:from>
    <xdr:to>
      <xdr:col>20</xdr:col>
      <xdr:colOff>314324</xdr:colOff>
      <xdr:row>31</xdr:row>
      <xdr:rowOff>85725</xdr:rowOff>
    </xdr:to>
    <xdr:graphicFrame macro="">
      <xdr:nvGraphicFramePr>
        <xdr:cNvPr id="3" name="Gráfico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33</xdr:row>
      <xdr:rowOff>0</xdr:rowOff>
    </xdr:from>
    <xdr:to>
      <xdr:col>20</xdr:col>
      <xdr:colOff>314325</xdr:colOff>
      <xdr:row>54</xdr:row>
      <xdr:rowOff>85725</xdr:rowOff>
    </xdr:to>
    <xdr:graphicFrame macro="">
      <xdr:nvGraphicFramePr>
        <xdr:cNvPr id="4" name="Gráfico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63</xdr:col>
      <xdr:colOff>114300</xdr:colOff>
      <xdr:row>1</xdr:row>
      <xdr:rowOff>381000</xdr:rowOff>
    </xdr:from>
    <xdr:to>
      <xdr:col>63</xdr:col>
      <xdr:colOff>400050</xdr:colOff>
      <xdr:row>1</xdr:row>
      <xdr:rowOff>600075</xdr:rowOff>
    </xdr:to>
    <xdr:sp macro="" textlink="">
      <xdr:nvSpPr>
        <xdr:cNvPr id="24" name="23 Botón de acción: Inicio">
          <a:hlinkClick xmlns:r="http://schemas.openxmlformats.org/officeDocument/2006/relationships" r:id="rId1"/>
          <a:extLst>
            <a:ext uri="{FF2B5EF4-FFF2-40B4-BE49-F238E27FC236}">
              <a16:creationId xmlns:a16="http://schemas.microsoft.com/office/drawing/2014/main" id="{00000000-0008-0000-2700-000018000000}"/>
            </a:ext>
          </a:extLst>
        </xdr:cNvPr>
        <xdr:cNvSpPr/>
      </xdr:nvSpPr>
      <xdr:spPr>
        <a:xfrm>
          <a:off x="29575125" y="381000"/>
          <a:ext cx="285750" cy="219075"/>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56</xdr:col>
      <xdr:colOff>114300</xdr:colOff>
      <xdr:row>1</xdr:row>
      <xdr:rowOff>381000</xdr:rowOff>
    </xdr:from>
    <xdr:to>
      <xdr:col>56</xdr:col>
      <xdr:colOff>400050</xdr:colOff>
      <xdr:row>1</xdr:row>
      <xdr:rowOff>600075</xdr:rowOff>
    </xdr:to>
    <xdr:sp macro="" textlink="">
      <xdr:nvSpPr>
        <xdr:cNvPr id="2" name="23 Botón de acción: Inicio">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31889700" y="409575"/>
          <a:ext cx="285750" cy="0"/>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504825</xdr:colOff>
      <xdr:row>20</xdr:row>
      <xdr:rowOff>4762</xdr:rowOff>
    </xdr:from>
    <xdr:to>
      <xdr:col>18</xdr:col>
      <xdr:colOff>504824</xdr:colOff>
      <xdr:row>56</xdr:row>
      <xdr:rowOff>66675</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22223</xdr:colOff>
      <xdr:row>3</xdr:row>
      <xdr:rowOff>12700</xdr:rowOff>
    </xdr:from>
    <xdr:to>
      <xdr:col>18</xdr:col>
      <xdr:colOff>581025</xdr:colOff>
      <xdr:row>21</xdr:row>
      <xdr:rowOff>152400</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50</xdr:col>
      <xdr:colOff>352424</xdr:colOff>
      <xdr:row>22</xdr:row>
      <xdr:rowOff>104775</xdr:rowOff>
    </xdr:from>
    <xdr:to>
      <xdr:col>60</xdr:col>
      <xdr:colOff>619125</xdr:colOff>
      <xdr:row>36</xdr:row>
      <xdr:rowOff>171450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333375</xdr:colOff>
      <xdr:row>37</xdr:row>
      <xdr:rowOff>85725</xdr:rowOff>
    </xdr:from>
    <xdr:to>
      <xdr:col>60</xdr:col>
      <xdr:colOff>636961</xdr:colOff>
      <xdr:row>53</xdr:row>
      <xdr:rowOff>138951</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19050</xdr:colOff>
      <xdr:row>55</xdr:row>
      <xdr:rowOff>28575</xdr:rowOff>
    </xdr:from>
    <xdr:to>
      <xdr:col>60</xdr:col>
      <xdr:colOff>653039</xdr:colOff>
      <xdr:row>70</xdr:row>
      <xdr:rowOff>165318</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1133474</xdr:colOff>
      <xdr:row>22</xdr:row>
      <xdr:rowOff>133348</xdr:rowOff>
    </xdr:from>
    <xdr:to>
      <xdr:col>70</xdr:col>
      <xdr:colOff>694385</xdr:colOff>
      <xdr:row>39</xdr:row>
      <xdr:rowOff>88259</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1142999</xdr:colOff>
      <xdr:row>40</xdr:row>
      <xdr:rowOff>19050</xdr:rowOff>
    </xdr:from>
    <xdr:to>
      <xdr:col>70</xdr:col>
      <xdr:colOff>681886</xdr:colOff>
      <xdr:row>56</xdr:row>
      <xdr:rowOff>163356</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403859</xdr:colOff>
      <xdr:row>36</xdr:row>
      <xdr:rowOff>137160</xdr:rowOff>
    </xdr:from>
    <xdr:to>
      <xdr:col>14</xdr:col>
      <xdr:colOff>526964</xdr:colOff>
      <xdr:row>53</xdr:row>
      <xdr:rowOff>127635</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299085</xdr:colOff>
      <xdr:row>36</xdr:row>
      <xdr:rowOff>137160</xdr:rowOff>
    </xdr:from>
    <xdr:to>
      <xdr:col>27</xdr:col>
      <xdr:colOff>677460</xdr:colOff>
      <xdr:row>53</xdr:row>
      <xdr:rowOff>127635</xdr:rowOff>
    </xdr:to>
    <xdr:graphicFrame macro="">
      <xdr:nvGraphicFramePr>
        <xdr:cNvPr id="3" name="Gráfico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228600</xdr:colOff>
      <xdr:row>38</xdr:row>
      <xdr:rowOff>142875</xdr:rowOff>
    </xdr:from>
    <xdr:ext cx="509948" cy="342786"/>
    <xdr:sp macro="" textlink="">
      <xdr:nvSpPr>
        <xdr:cNvPr id="4" name="CuadroTexto 3">
          <a:extLst>
            <a:ext uri="{FF2B5EF4-FFF2-40B4-BE49-F238E27FC236}">
              <a16:creationId xmlns:a16="http://schemas.microsoft.com/office/drawing/2014/main" id="{00000000-0008-0000-3300-000004000000}"/>
            </a:ext>
          </a:extLst>
        </xdr:cNvPr>
        <xdr:cNvSpPr txBox="1"/>
      </xdr:nvSpPr>
      <xdr:spPr>
        <a:xfrm>
          <a:off x="4762500" y="7336155"/>
          <a:ext cx="50994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a:t>
          </a:r>
        </a:p>
      </xdr:txBody>
    </xdr:sp>
    <xdr:clientData/>
  </xdr:oneCellAnchor>
</xdr:wsDr>
</file>

<file path=xl/drawings/drawing31.xml><?xml version="1.0" encoding="utf-8"?>
<c:userShapes xmlns:c="http://schemas.openxmlformats.org/drawingml/2006/chart">
  <cdr:relSizeAnchor xmlns:cdr="http://schemas.openxmlformats.org/drawingml/2006/chartDrawing">
    <cdr:from>
      <cdr:x>0.12885</cdr:x>
      <cdr:y>0.2827</cdr:y>
    </cdr:from>
    <cdr:to>
      <cdr:x>0.97372</cdr:x>
      <cdr:y>0.2827</cdr:y>
    </cdr:to>
    <cdr:cxnSp macro="">
      <cdr:nvCxnSpPr>
        <cdr:cNvPr id="3" name="Conector recto 2">
          <a:extLst xmlns:a="http://schemas.openxmlformats.org/drawingml/2006/main">
            <a:ext uri="{FF2B5EF4-FFF2-40B4-BE49-F238E27FC236}">
              <a16:creationId xmlns:a16="http://schemas.microsoft.com/office/drawing/2014/main" id="{5A2DE0F4-88C1-44DF-B3BE-BE47AF0C32A0}"/>
            </a:ext>
          </a:extLst>
        </cdr:cNvPr>
        <cdr:cNvCxnSpPr/>
      </cdr:nvCxnSpPr>
      <cdr:spPr>
        <a:xfrm xmlns:a="http://schemas.openxmlformats.org/drawingml/2006/main">
          <a:off x="775627" y="775512"/>
          <a:ext cx="5085948" cy="0"/>
        </a:xfrm>
        <a:prstGeom xmlns:a="http://schemas.openxmlformats.org/drawingml/2006/main" prst="line">
          <a:avLst/>
        </a:prstGeom>
        <a:ln xmlns:a="http://schemas.openxmlformats.org/drawingml/2006/main" w="381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23</xdr:col>
      <xdr:colOff>161924</xdr:colOff>
      <xdr:row>5</xdr:row>
      <xdr:rowOff>171450</xdr:rowOff>
    </xdr:from>
    <xdr:to>
      <xdr:col>31</xdr:col>
      <xdr:colOff>38100</xdr:colOff>
      <xdr:row>23</xdr:row>
      <xdr:rowOff>133350</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26</xdr:row>
      <xdr:rowOff>0</xdr:rowOff>
    </xdr:from>
    <xdr:to>
      <xdr:col>30</xdr:col>
      <xdr:colOff>638176</xdr:colOff>
      <xdr:row>47</xdr:row>
      <xdr:rowOff>110066</xdr:rowOff>
    </xdr:to>
    <xdr:graphicFrame macro="">
      <xdr:nvGraphicFramePr>
        <xdr:cNvPr id="6" name="Gráfico 5">
          <a:extLst>
            <a:ext uri="{FF2B5EF4-FFF2-40B4-BE49-F238E27FC236}">
              <a16:creationId xmlns:a16="http://schemas.microsoft.com/office/drawing/2014/main" id="{00000000-0008-0000-3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17</xdr:col>
      <xdr:colOff>8660</xdr:colOff>
      <xdr:row>9</xdr:row>
      <xdr:rowOff>867</xdr:rowOff>
    </xdr:from>
    <xdr:to>
      <xdr:col>25</xdr:col>
      <xdr:colOff>2278225</xdr:colOff>
      <xdr:row>19</xdr:row>
      <xdr:rowOff>77756</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102</xdr:row>
      <xdr:rowOff>0</xdr:rowOff>
    </xdr:from>
    <xdr:to>
      <xdr:col>12</xdr:col>
      <xdr:colOff>666750</xdr:colOff>
      <xdr:row>115</xdr:row>
      <xdr:rowOff>142875</xdr:rowOff>
    </xdr:to>
    <xdr:graphicFrame macro="">
      <xdr:nvGraphicFramePr>
        <xdr:cNvPr id="7" name="6 Gráfico">
          <a:extLst>
            <a:ext uri="{FF2B5EF4-FFF2-40B4-BE49-F238E27FC236}">
              <a16:creationId xmlns:a16="http://schemas.microsoft.com/office/drawing/2014/main" id="{00000000-0008-0000-3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885824</xdr:colOff>
      <xdr:row>39</xdr:row>
      <xdr:rowOff>4761</xdr:rowOff>
    </xdr:from>
    <xdr:to>
      <xdr:col>14</xdr:col>
      <xdr:colOff>742949</xdr:colOff>
      <xdr:row>60</xdr:row>
      <xdr:rowOff>9524</xdr:rowOff>
    </xdr:to>
    <xdr:graphicFrame macro="">
      <xdr:nvGraphicFramePr>
        <xdr:cNvPr id="3" name="Gráfico 2">
          <a:extLst>
            <a:ext uri="{FF2B5EF4-FFF2-40B4-BE49-F238E27FC236}">
              <a16:creationId xmlns:a16="http://schemas.microsoft.com/office/drawing/2014/main" id="{00000000-0008-0000-3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80961</xdr:colOff>
      <xdr:row>39</xdr:row>
      <xdr:rowOff>9525</xdr:rowOff>
    </xdr:from>
    <xdr:to>
      <xdr:col>22</xdr:col>
      <xdr:colOff>561974</xdr:colOff>
      <xdr:row>60</xdr:row>
      <xdr:rowOff>4762</xdr:rowOff>
    </xdr:to>
    <xdr:graphicFrame macro="">
      <xdr:nvGraphicFramePr>
        <xdr:cNvPr id="5" name="Gráfico 4">
          <a:extLst>
            <a:ext uri="{FF2B5EF4-FFF2-40B4-BE49-F238E27FC236}">
              <a16:creationId xmlns:a16="http://schemas.microsoft.com/office/drawing/2014/main" id="{00000000-0008-0000-3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328612</xdr:colOff>
      <xdr:row>40</xdr:row>
      <xdr:rowOff>138112</xdr:rowOff>
    </xdr:from>
    <xdr:to>
      <xdr:col>29</xdr:col>
      <xdr:colOff>328612</xdr:colOff>
      <xdr:row>57</xdr:row>
      <xdr:rowOff>128587</xdr:rowOff>
    </xdr:to>
    <xdr:graphicFrame macro="">
      <xdr:nvGraphicFramePr>
        <xdr:cNvPr id="8" name="Gráfico 7">
          <a:extLst>
            <a:ext uri="{FF2B5EF4-FFF2-40B4-BE49-F238E27FC236}">
              <a16:creationId xmlns:a16="http://schemas.microsoft.com/office/drawing/2014/main" id="{00000000-0008-0000-3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0</xdr:colOff>
      <xdr:row>6</xdr:row>
      <xdr:rowOff>0</xdr:rowOff>
    </xdr:from>
    <xdr:to>
      <xdr:col>3</xdr:col>
      <xdr:colOff>0</xdr:colOff>
      <xdr:row>12</xdr:row>
      <xdr:rowOff>0</xdr:rowOff>
    </xdr:to>
    <xdr:sp macro="" textlink="">
      <xdr:nvSpPr>
        <xdr:cNvPr id="56" name="Rectangle 107">
          <a:extLst>
            <a:ext uri="{FF2B5EF4-FFF2-40B4-BE49-F238E27FC236}">
              <a16:creationId xmlns:a16="http://schemas.microsoft.com/office/drawing/2014/main" id="{00000000-0008-0000-4100-000038000000}"/>
            </a:ext>
          </a:extLst>
        </xdr:cNvPr>
        <xdr:cNvSpPr>
          <a:spLocks noChangeArrowheads="1"/>
        </xdr:cNvSpPr>
      </xdr:nvSpPr>
      <xdr:spPr bwMode="auto">
        <a:xfrm>
          <a:off x="3619500" y="1219200"/>
          <a:ext cx="0" cy="3124200"/>
        </a:xfrm>
        <a:prstGeom prst="rect">
          <a:avLst/>
        </a:prstGeom>
        <a:noFill/>
        <a:ln w="1">
          <a:noFill/>
          <a:miter lim="800000"/>
          <a:headEnd/>
          <a:tailEnd/>
        </a:ln>
      </xdr:spPr>
    </xdr:sp>
    <xdr:clientData/>
  </xdr:twoCellAnchor>
  <xdr:twoCellAnchor>
    <xdr:from>
      <xdr:col>3</xdr:col>
      <xdr:colOff>0</xdr:colOff>
      <xdr:row>6</xdr:row>
      <xdr:rowOff>0</xdr:rowOff>
    </xdr:from>
    <xdr:to>
      <xdr:col>3</xdr:col>
      <xdr:colOff>0</xdr:colOff>
      <xdr:row>12</xdr:row>
      <xdr:rowOff>0</xdr:rowOff>
    </xdr:to>
    <xdr:sp macro="" textlink="">
      <xdr:nvSpPr>
        <xdr:cNvPr id="57" name="Rectangle 108">
          <a:extLst>
            <a:ext uri="{FF2B5EF4-FFF2-40B4-BE49-F238E27FC236}">
              <a16:creationId xmlns:a16="http://schemas.microsoft.com/office/drawing/2014/main" id="{00000000-0008-0000-4100-000039000000}"/>
            </a:ext>
          </a:extLst>
        </xdr:cNvPr>
        <xdr:cNvSpPr>
          <a:spLocks noChangeArrowheads="1"/>
        </xdr:cNvSpPr>
      </xdr:nvSpPr>
      <xdr:spPr bwMode="auto">
        <a:xfrm>
          <a:off x="3619500" y="1219200"/>
          <a:ext cx="0" cy="3124200"/>
        </a:xfrm>
        <a:prstGeom prst="rect">
          <a:avLst/>
        </a:prstGeom>
        <a:noFill/>
        <a:ln w="1">
          <a:noFill/>
          <a:miter lim="800000"/>
          <a:headEnd/>
          <a:tailEnd/>
        </a:ln>
      </xdr:spPr>
    </xdr:sp>
    <xdr:clientData/>
  </xdr:twoCellAnchor>
  <xdr:twoCellAnchor>
    <xdr:from>
      <xdr:col>3</xdr:col>
      <xdr:colOff>0</xdr:colOff>
      <xdr:row>5</xdr:row>
      <xdr:rowOff>0</xdr:rowOff>
    </xdr:from>
    <xdr:to>
      <xdr:col>3</xdr:col>
      <xdr:colOff>0</xdr:colOff>
      <xdr:row>12</xdr:row>
      <xdr:rowOff>0</xdr:rowOff>
    </xdr:to>
    <xdr:sp macro="" textlink="">
      <xdr:nvSpPr>
        <xdr:cNvPr id="4" name="Rectangle 107">
          <a:extLst>
            <a:ext uri="{FF2B5EF4-FFF2-40B4-BE49-F238E27FC236}">
              <a16:creationId xmlns:a16="http://schemas.microsoft.com/office/drawing/2014/main" id="{00000000-0008-0000-4100-000004000000}"/>
            </a:ext>
          </a:extLst>
        </xdr:cNvPr>
        <xdr:cNvSpPr>
          <a:spLocks noChangeArrowheads="1"/>
        </xdr:cNvSpPr>
      </xdr:nvSpPr>
      <xdr:spPr bwMode="auto">
        <a:xfrm>
          <a:off x="4238625" y="952500"/>
          <a:ext cx="0" cy="2781300"/>
        </a:xfrm>
        <a:prstGeom prst="rect">
          <a:avLst/>
        </a:prstGeom>
        <a:noFill/>
        <a:ln w="1">
          <a:noFill/>
          <a:miter lim="800000"/>
          <a:headEnd/>
          <a:tailEnd/>
        </a:ln>
      </xdr:spPr>
    </xdr:sp>
    <xdr:clientData/>
  </xdr:twoCellAnchor>
  <xdr:twoCellAnchor>
    <xdr:from>
      <xdr:col>3</xdr:col>
      <xdr:colOff>0</xdr:colOff>
      <xdr:row>5</xdr:row>
      <xdr:rowOff>0</xdr:rowOff>
    </xdr:from>
    <xdr:to>
      <xdr:col>3</xdr:col>
      <xdr:colOff>0</xdr:colOff>
      <xdr:row>12</xdr:row>
      <xdr:rowOff>0</xdr:rowOff>
    </xdr:to>
    <xdr:sp macro="" textlink="">
      <xdr:nvSpPr>
        <xdr:cNvPr id="5" name="Rectangle 108">
          <a:extLst>
            <a:ext uri="{FF2B5EF4-FFF2-40B4-BE49-F238E27FC236}">
              <a16:creationId xmlns:a16="http://schemas.microsoft.com/office/drawing/2014/main" id="{00000000-0008-0000-4100-000005000000}"/>
            </a:ext>
          </a:extLst>
        </xdr:cNvPr>
        <xdr:cNvSpPr>
          <a:spLocks noChangeArrowheads="1"/>
        </xdr:cNvSpPr>
      </xdr:nvSpPr>
      <xdr:spPr bwMode="auto">
        <a:xfrm>
          <a:off x="4238625" y="952500"/>
          <a:ext cx="0" cy="2781300"/>
        </a:xfrm>
        <a:prstGeom prst="rect">
          <a:avLst/>
        </a:prstGeom>
        <a:noFill/>
        <a:ln w="1">
          <a:noFill/>
          <a:miter lim="800000"/>
          <a:headEnd/>
          <a:tailEnd/>
        </a:ln>
      </xdr:spPr>
    </xdr:sp>
    <xdr:clientData/>
  </xdr:twoCellAnchor>
  <xdr:twoCellAnchor>
    <xdr:from>
      <xdr:col>3</xdr:col>
      <xdr:colOff>0</xdr:colOff>
      <xdr:row>5</xdr:row>
      <xdr:rowOff>0</xdr:rowOff>
    </xdr:from>
    <xdr:to>
      <xdr:col>3</xdr:col>
      <xdr:colOff>0</xdr:colOff>
      <xdr:row>12</xdr:row>
      <xdr:rowOff>0</xdr:rowOff>
    </xdr:to>
    <xdr:sp macro="" textlink="">
      <xdr:nvSpPr>
        <xdr:cNvPr id="6" name="Rectangle 107">
          <a:extLst>
            <a:ext uri="{FF2B5EF4-FFF2-40B4-BE49-F238E27FC236}">
              <a16:creationId xmlns:a16="http://schemas.microsoft.com/office/drawing/2014/main" id="{D140F7FB-A0F5-4823-9623-5F214DAD6BF4}"/>
            </a:ext>
          </a:extLst>
        </xdr:cNvPr>
        <xdr:cNvSpPr>
          <a:spLocks noChangeArrowheads="1"/>
        </xdr:cNvSpPr>
      </xdr:nvSpPr>
      <xdr:spPr bwMode="auto">
        <a:xfrm>
          <a:off x="6515100" y="922020"/>
          <a:ext cx="0" cy="1280160"/>
        </a:xfrm>
        <a:prstGeom prst="rect">
          <a:avLst/>
        </a:prstGeom>
        <a:noFill/>
        <a:ln w="1">
          <a:noFill/>
          <a:miter lim="800000"/>
          <a:headEnd/>
          <a:tailEnd/>
        </a:ln>
      </xdr:spPr>
    </xdr:sp>
    <xdr:clientData/>
  </xdr:twoCellAnchor>
  <xdr:twoCellAnchor>
    <xdr:from>
      <xdr:col>3</xdr:col>
      <xdr:colOff>0</xdr:colOff>
      <xdr:row>5</xdr:row>
      <xdr:rowOff>0</xdr:rowOff>
    </xdr:from>
    <xdr:to>
      <xdr:col>3</xdr:col>
      <xdr:colOff>0</xdr:colOff>
      <xdr:row>12</xdr:row>
      <xdr:rowOff>0</xdr:rowOff>
    </xdr:to>
    <xdr:sp macro="" textlink="">
      <xdr:nvSpPr>
        <xdr:cNvPr id="7" name="Rectangle 108">
          <a:extLst>
            <a:ext uri="{FF2B5EF4-FFF2-40B4-BE49-F238E27FC236}">
              <a16:creationId xmlns:a16="http://schemas.microsoft.com/office/drawing/2014/main" id="{4493E3B2-7E88-4B1C-BFAA-014AE0F962D5}"/>
            </a:ext>
          </a:extLst>
        </xdr:cNvPr>
        <xdr:cNvSpPr>
          <a:spLocks noChangeArrowheads="1"/>
        </xdr:cNvSpPr>
      </xdr:nvSpPr>
      <xdr:spPr bwMode="auto">
        <a:xfrm>
          <a:off x="6515100" y="922020"/>
          <a:ext cx="0" cy="1280160"/>
        </a:xfrm>
        <a:prstGeom prst="rect">
          <a:avLst/>
        </a:prstGeom>
        <a:noFill/>
        <a:ln w="1">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422276</xdr:colOff>
      <xdr:row>8</xdr:row>
      <xdr:rowOff>104775</xdr:rowOff>
    </xdr:from>
    <xdr:to>
      <xdr:col>17</xdr:col>
      <xdr:colOff>508000</xdr:colOff>
      <xdr:row>29</xdr:row>
      <xdr:rowOff>47625</xdr:rowOff>
    </xdr:to>
    <xdr:graphicFrame macro="">
      <xdr:nvGraphicFramePr>
        <xdr:cNvPr id="2" name="Gráfico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578910</xdr:colOff>
      <xdr:row>8</xdr:row>
      <xdr:rowOff>113242</xdr:rowOff>
    </xdr:from>
    <xdr:to>
      <xdr:col>23</xdr:col>
      <xdr:colOff>618068</xdr:colOff>
      <xdr:row>29</xdr:row>
      <xdr:rowOff>56092</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761999</xdr:colOff>
      <xdr:row>9</xdr:row>
      <xdr:rowOff>180975</xdr:rowOff>
    </xdr:from>
    <xdr:to>
      <xdr:col>17</xdr:col>
      <xdr:colOff>339724</xdr:colOff>
      <xdr:row>32</xdr:row>
      <xdr:rowOff>276225</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479308</xdr:colOff>
      <xdr:row>39</xdr:row>
      <xdr:rowOff>66675</xdr:rowOff>
    </xdr:from>
    <xdr:to>
      <xdr:col>27</xdr:col>
      <xdr:colOff>553048</xdr:colOff>
      <xdr:row>57</xdr:row>
      <xdr:rowOff>136395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14604</xdr:colOff>
      <xdr:row>39</xdr:row>
      <xdr:rowOff>63500</xdr:rowOff>
    </xdr:from>
    <xdr:to>
      <xdr:col>37</xdr:col>
      <xdr:colOff>438864</xdr:colOff>
      <xdr:row>57</xdr:row>
      <xdr:rowOff>133220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782318</xdr:colOff>
      <xdr:row>58</xdr:row>
      <xdr:rowOff>91440</xdr:rowOff>
    </xdr:from>
    <xdr:to>
      <xdr:col>37</xdr:col>
      <xdr:colOff>457199</xdr:colOff>
      <xdr:row>80</xdr:row>
      <xdr:rowOff>30480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463548</xdr:colOff>
      <xdr:row>58</xdr:row>
      <xdr:rowOff>76200</xdr:rowOff>
    </xdr:from>
    <xdr:to>
      <xdr:col>27</xdr:col>
      <xdr:colOff>548639</xdr:colOff>
      <xdr:row>79</xdr:row>
      <xdr:rowOff>152400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463548</xdr:colOff>
      <xdr:row>80</xdr:row>
      <xdr:rowOff>129540</xdr:rowOff>
    </xdr:from>
    <xdr:to>
      <xdr:col>27</xdr:col>
      <xdr:colOff>563879</xdr:colOff>
      <xdr:row>102</xdr:row>
      <xdr:rowOff>91440</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765174</xdr:colOff>
      <xdr:row>81</xdr:row>
      <xdr:rowOff>0</xdr:rowOff>
    </xdr:from>
    <xdr:to>
      <xdr:col>37</xdr:col>
      <xdr:colOff>411479</xdr:colOff>
      <xdr:row>102</xdr:row>
      <xdr:rowOff>106680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480435</xdr:colOff>
      <xdr:row>21</xdr:row>
      <xdr:rowOff>92075</xdr:rowOff>
    </xdr:from>
    <xdr:to>
      <xdr:col>27</xdr:col>
      <xdr:colOff>555625</xdr:colOff>
      <xdr:row>39</xdr:row>
      <xdr:rowOff>0</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532765</xdr:colOff>
      <xdr:row>39</xdr:row>
      <xdr:rowOff>78740</xdr:rowOff>
    </xdr:from>
    <xdr:to>
      <xdr:col>46</xdr:col>
      <xdr:colOff>697825</xdr:colOff>
      <xdr:row>57</xdr:row>
      <xdr:rowOff>148460</xdr:rowOff>
    </xdr:to>
    <xdr:graphicFrame macro="">
      <xdr:nvGraphicFramePr>
        <xdr:cNvPr id="9" name="Gráfico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570865</xdr:colOff>
      <xdr:row>58</xdr:row>
      <xdr:rowOff>121918</xdr:rowOff>
    </xdr:from>
    <xdr:to>
      <xdr:col>46</xdr:col>
      <xdr:colOff>735925</xdr:colOff>
      <xdr:row>80</xdr:row>
      <xdr:rowOff>91439</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631825</xdr:colOff>
      <xdr:row>81</xdr:row>
      <xdr:rowOff>45720</xdr:rowOff>
    </xdr:from>
    <xdr:to>
      <xdr:col>47</xdr:col>
      <xdr:colOff>4405</xdr:colOff>
      <xdr:row>102</xdr:row>
      <xdr:rowOff>91440</xdr:rowOff>
    </xdr:to>
    <xdr:graphicFrame macro="">
      <xdr:nvGraphicFramePr>
        <xdr:cNvPr id="11" name="Gráfico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23607</xdr:colOff>
      <xdr:row>21</xdr:row>
      <xdr:rowOff>104924</xdr:rowOff>
    </xdr:from>
    <xdr:to>
      <xdr:col>37</xdr:col>
      <xdr:colOff>447867</xdr:colOff>
      <xdr:row>39</xdr:row>
      <xdr:rowOff>14624</xdr:rowOff>
    </xdr:to>
    <xdr:graphicFrame macro="">
      <xdr:nvGraphicFramePr>
        <xdr:cNvPr id="12" name="Gráfico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190501</xdr:colOff>
      <xdr:row>12</xdr:row>
      <xdr:rowOff>66674</xdr:rowOff>
    </xdr:from>
    <xdr:to>
      <xdr:col>23</xdr:col>
      <xdr:colOff>19050</xdr:colOff>
      <xdr:row>30</xdr:row>
      <xdr:rowOff>171449</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85725</xdr:colOff>
      <xdr:row>12</xdr:row>
      <xdr:rowOff>85725</xdr:rowOff>
    </xdr:from>
    <xdr:to>
      <xdr:col>48</xdr:col>
      <xdr:colOff>235527</xdr:colOff>
      <xdr:row>30</xdr:row>
      <xdr:rowOff>184727</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167640</xdr:colOff>
      <xdr:row>60</xdr:row>
      <xdr:rowOff>0</xdr:rowOff>
    </xdr:from>
    <xdr:to>
      <xdr:col>9</xdr:col>
      <xdr:colOff>431880</xdr:colOff>
      <xdr:row>80</xdr:row>
      <xdr:rowOff>2400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636269</xdr:colOff>
      <xdr:row>60</xdr:row>
      <xdr:rowOff>7620</xdr:rowOff>
    </xdr:from>
    <xdr:to>
      <xdr:col>24</xdr:col>
      <xdr:colOff>199469</xdr:colOff>
      <xdr:row>80</xdr:row>
      <xdr:rowOff>10020</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611504</xdr:colOff>
      <xdr:row>81</xdr:row>
      <xdr:rowOff>59054</xdr:rowOff>
    </xdr:from>
    <xdr:to>
      <xdr:col>24</xdr:col>
      <xdr:colOff>174704</xdr:colOff>
      <xdr:row>101</xdr:row>
      <xdr:rowOff>61454</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182879</xdr:colOff>
      <xdr:row>81</xdr:row>
      <xdr:rowOff>60960</xdr:rowOff>
    </xdr:from>
    <xdr:to>
      <xdr:col>9</xdr:col>
      <xdr:colOff>447119</xdr:colOff>
      <xdr:row>101</xdr:row>
      <xdr:rowOff>63360</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167639</xdr:colOff>
      <xdr:row>102</xdr:row>
      <xdr:rowOff>121920</xdr:rowOff>
    </xdr:from>
    <xdr:to>
      <xdr:col>9</xdr:col>
      <xdr:colOff>431879</xdr:colOff>
      <xdr:row>122</xdr:row>
      <xdr:rowOff>124320</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624840</xdr:colOff>
      <xdr:row>102</xdr:row>
      <xdr:rowOff>99060</xdr:rowOff>
    </xdr:from>
    <xdr:to>
      <xdr:col>24</xdr:col>
      <xdr:colOff>188040</xdr:colOff>
      <xdr:row>122</xdr:row>
      <xdr:rowOff>101460</xdr:rowOff>
    </xdr:to>
    <xdr:graphicFrame macro="">
      <xdr:nvGraphicFramePr>
        <xdr:cNvPr id="9" name="Gráfico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52387</xdr:colOff>
      <xdr:row>40</xdr:row>
      <xdr:rowOff>219074</xdr:rowOff>
    </xdr:from>
    <xdr:to>
      <xdr:col>26</xdr:col>
      <xdr:colOff>179467</xdr:colOff>
      <xdr:row>58</xdr:row>
      <xdr:rowOff>130034</xdr:rowOff>
    </xdr:to>
    <xdr:graphicFrame macro="">
      <xdr:nvGraphicFramePr>
        <xdr:cNvPr id="10" name="Grá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30478</xdr:colOff>
      <xdr:row>60</xdr:row>
      <xdr:rowOff>-1</xdr:rowOff>
    </xdr:from>
    <xdr:to>
      <xdr:col>34</xdr:col>
      <xdr:colOff>553798</xdr:colOff>
      <xdr:row>80</xdr:row>
      <xdr:rowOff>2399</xdr:rowOff>
    </xdr:to>
    <xdr:graphicFrame macro="">
      <xdr:nvGraphicFramePr>
        <xdr:cNvPr id="11" name="Gráfico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15238</xdr:colOff>
      <xdr:row>81</xdr:row>
      <xdr:rowOff>68579</xdr:rowOff>
    </xdr:from>
    <xdr:to>
      <xdr:col>34</xdr:col>
      <xdr:colOff>538558</xdr:colOff>
      <xdr:row>101</xdr:row>
      <xdr:rowOff>70979</xdr:rowOff>
    </xdr:to>
    <xdr:graphicFrame macro="">
      <xdr:nvGraphicFramePr>
        <xdr:cNvPr id="12" name="Gráfico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30480</xdr:colOff>
      <xdr:row>102</xdr:row>
      <xdr:rowOff>99060</xdr:rowOff>
    </xdr:from>
    <xdr:to>
      <xdr:col>34</xdr:col>
      <xdr:colOff>553800</xdr:colOff>
      <xdr:row>122</xdr:row>
      <xdr:rowOff>101460</xdr:rowOff>
    </xdr:to>
    <xdr:graphicFrame macro="">
      <xdr:nvGraphicFramePr>
        <xdr:cNvPr id="13" name="Gráfico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124571</xdr:colOff>
      <xdr:row>40</xdr:row>
      <xdr:rowOff>203200</xdr:rowOff>
    </xdr:from>
    <xdr:to>
      <xdr:col>36</xdr:col>
      <xdr:colOff>480251</xdr:colOff>
      <xdr:row>58</xdr:row>
      <xdr:rowOff>114160</xdr:rowOff>
    </xdr:to>
    <xdr:graphicFrame macro="">
      <xdr:nvGraphicFramePr>
        <xdr:cNvPr id="14" name="Gráfico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79710</xdr:colOff>
      <xdr:row>22</xdr:row>
      <xdr:rowOff>168536</xdr:rowOff>
    </xdr:from>
    <xdr:to>
      <xdr:col>32</xdr:col>
      <xdr:colOff>526830</xdr:colOff>
      <xdr:row>40</xdr:row>
      <xdr:rowOff>18536</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32</xdr:col>
      <xdr:colOff>699582</xdr:colOff>
      <xdr:row>22</xdr:row>
      <xdr:rowOff>153970</xdr:rowOff>
    </xdr:from>
    <xdr:to>
      <xdr:col>42</xdr:col>
      <xdr:colOff>262782</xdr:colOff>
      <xdr:row>40</xdr:row>
      <xdr:rowOff>3970</xdr:rowOff>
    </xdr:to>
    <xdr:graphicFrame macro="">
      <xdr:nvGraphicFramePr>
        <xdr:cNvPr id="16" name="Gráfico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34</xdr:col>
      <xdr:colOff>758708</xdr:colOff>
      <xdr:row>59</xdr:row>
      <xdr:rowOff>128270</xdr:rowOff>
    </xdr:from>
    <xdr:to>
      <xdr:col>44</xdr:col>
      <xdr:colOff>321908</xdr:colOff>
      <xdr:row>79</xdr:row>
      <xdr:rowOff>130670</xdr:rowOff>
    </xdr:to>
    <xdr:graphicFrame macro="">
      <xdr:nvGraphicFramePr>
        <xdr:cNvPr id="18" name="Gráfico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738468</xdr:colOff>
      <xdr:row>81</xdr:row>
      <xdr:rowOff>61967</xdr:rowOff>
    </xdr:from>
    <xdr:to>
      <xdr:col>44</xdr:col>
      <xdr:colOff>301668</xdr:colOff>
      <xdr:row>101</xdr:row>
      <xdr:rowOff>64367</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34</xdr:col>
      <xdr:colOff>764914</xdr:colOff>
      <xdr:row>102</xdr:row>
      <xdr:rowOff>82140</xdr:rowOff>
    </xdr:from>
    <xdr:to>
      <xdr:col>44</xdr:col>
      <xdr:colOff>328114</xdr:colOff>
      <xdr:row>122</xdr:row>
      <xdr:rowOff>84540</xdr:rowOff>
    </xdr:to>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159067</xdr:colOff>
      <xdr:row>124</xdr:row>
      <xdr:rowOff>2857</xdr:rowOff>
    </xdr:from>
    <xdr:to>
      <xdr:col>9</xdr:col>
      <xdr:colOff>423307</xdr:colOff>
      <xdr:row>144</xdr:row>
      <xdr:rowOff>5257</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209551</xdr:colOff>
      <xdr:row>12</xdr:row>
      <xdr:rowOff>28574</xdr:rowOff>
    </xdr:from>
    <xdr:to>
      <xdr:col>23</xdr:col>
      <xdr:colOff>38100</xdr:colOff>
      <xdr:row>30</xdr:row>
      <xdr:rowOff>133349</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276225</xdr:colOff>
      <xdr:row>12</xdr:row>
      <xdr:rowOff>19050</xdr:rowOff>
    </xdr:from>
    <xdr:to>
      <xdr:col>48</xdr:col>
      <xdr:colOff>114299</xdr:colOff>
      <xdr:row>30</xdr:row>
      <xdr:rowOff>117475</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4328</xdr:colOff>
      <xdr:row>41</xdr:row>
      <xdr:rowOff>123825</xdr:rowOff>
    </xdr:from>
    <xdr:to>
      <xdr:col>10</xdr:col>
      <xdr:colOff>62828</xdr:colOff>
      <xdr:row>61</xdr:row>
      <xdr:rowOff>50025</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261505</xdr:colOff>
      <xdr:row>41</xdr:row>
      <xdr:rowOff>128154</xdr:rowOff>
    </xdr:from>
    <xdr:to>
      <xdr:col>24</xdr:col>
      <xdr:colOff>186655</xdr:colOff>
      <xdr:row>61</xdr:row>
      <xdr:rowOff>54354</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239856</xdr:colOff>
      <xdr:row>22</xdr:row>
      <xdr:rowOff>361950</xdr:rowOff>
    </xdr:from>
    <xdr:to>
      <xdr:col>24</xdr:col>
      <xdr:colOff>199296</xdr:colOff>
      <xdr:row>41</xdr:row>
      <xdr:rowOff>13830</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389254</xdr:colOff>
      <xdr:row>22</xdr:row>
      <xdr:rowOff>360680</xdr:rowOff>
    </xdr:from>
    <xdr:to>
      <xdr:col>34</xdr:col>
      <xdr:colOff>28654</xdr:colOff>
      <xdr:row>41</xdr:row>
      <xdr:rowOff>12560</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380999</xdr:colOff>
      <xdr:row>42</xdr:row>
      <xdr:rowOff>2241</xdr:rowOff>
    </xdr:from>
    <xdr:to>
      <xdr:col>34</xdr:col>
      <xdr:colOff>58499</xdr:colOff>
      <xdr:row>61</xdr:row>
      <xdr:rowOff>99891</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161926</xdr:colOff>
      <xdr:row>11</xdr:row>
      <xdr:rowOff>161924</xdr:rowOff>
    </xdr:from>
    <xdr:to>
      <xdr:col>22</xdr:col>
      <xdr:colOff>295275</xdr:colOff>
      <xdr:row>30</xdr:row>
      <xdr:rowOff>76199</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31</xdr:row>
      <xdr:rowOff>38100</xdr:rowOff>
    </xdr:from>
    <xdr:to>
      <xdr:col>22</xdr:col>
      <xdr:colOff>295274</xdr:colOff>
      <xdr:row>49</xdr:row>
      <xdr:rowOff>136525</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269874</xdr:colOff>
      <xdr:row>11</xdr:row>
      <xdr:rowOff>158749</xdr:rowOff>
    </xdr:from>
    <xdr:to>
      <xdr:col>34</xdr:col>
      <xdr:colOff>552450</xdr:colOff>
      <xdr:row>28</xdr:row>
      <xdr:rowOff>180975</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ENTA%20P&#218;BLICA/Macintosh%20HDUsers/mlmelendez/Documents/DESG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dat/AppData/Roaming/Microsoft/Excel/TRABAJO/12CCG-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c160\c$\CARMEN\COSTOS\Cosnom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DI%202012/Users/jnavadiaz/AppData/Local/Microsoft/Windows/Temporary%20Internet%20Files/Content.Outlook/5RIGSLV0/Users/dat/AppData/Roaming/Microsoft/Excel/TRABAJO/12CCG-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Documents%20and%20Settings/armando_jimenez/Configuraci&#243;n%20local/Temp/PATRICIA/VARIOS/TABS%20SPM%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PATRICIA/VARIOS/TABS%20SPM%20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EDUCACION/FAETA%20NORMA/EJERCICIO%20SALUD%202000%20DEFINITIVO/central/Ac02acV2definiti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AML/Downloads/ProgAcadCBI%2017PFinal%20(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cortesr/Documents/DP-2015/PDI%202015/Users/cgarnica/AppData/Local/Temp/Temp1_Plantilla%20p%20911%202010-2011.zip/EDUCACION/FAETA%20NORMA/WINDOWS/TEMP/INSTITUTOS%20NACIONALES%20Y%20DIF/PLANTILLA%20DIF%20NACIONAL%201999%20DEFINITIV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lmelendez/Documents/ASUNTOS/2016/911-2015-2016/ESCUELA/Soporte/E:/REGULARIZABLE%202013/Nueva%20propuesta%20SEPT%202012%20CON%20101%20MILL/Plantilla_Regularizable%20V%20Con%20tabuladores%20101%20mil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REGULARIZABLE%202013\Nueva%20propuesta%20SEPT%202012%20CON%20101%20MILL\Plantilla_Regularizable%20V%20Con%20tabuladores%20101%20mil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C3%ADnculoExternoRecuperado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CUENTA%20P&#218;BLICA/Macintosh%20HDUsers/mlmelendez/Downloads/PLIE-00INS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c240\d$\GARCIA\TORRES\CUADROS\PLIE-00INS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Documents%20and%20Settings/jose_orendain/Mis%20documentos/DEPTO.%20EDUC.%20SUPERIOR/IPN/plantillas/TAB%20IP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EDUCACION/FAETA%20NORMA/WINDOWS/TEMP/planew99ver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UAML/Dropbox/2018/ESTUDIOS%20ESPECIALES/Eficiencia%20terminal/ET_cohortes%20reales%20UAM-Lerma_2019_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UENTA%20P&#218;BLICA\Macintosh%20HDUsers\mlmelendez\Documents\TF19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GES4\SYS\SEGUP\OSCAR_D\TRABAJO\12CCG-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TRABAJO/12CCG-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cabrera\2001\WINDOWS\TEMP\Nomina%20Personal%20doc%20y%20adm.%20Marzo%202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ENTA%20P&#218;BLICA/Macintosh%20HDUsers/mlmelendez/Documents/12CCG-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Users/planeacion21.UAMREC/Desktop/PIFI/SEGUP/OSCAR_D/TRABAJO/12CCG-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I"/>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33"/>
      <sheetName val="ramo33"/>
      <sheetName val="RESCOST-R33"/>
      <sheetName val="MAT-CATINST-33"/>
      <sheetName val="PORT-R25"/>
      <sheetName val="ramo25"/>
      <sheetName val="RESCOST-R25"/>
      <sheetName val="MAT-CATINST-25"/>
      <sheetName val="PORT-R11"/>
      <sheetName val="ramo11"/>
      <sheetName val="RESCOST-R11"/>
      <sheetName val="MAT-CATINST-11"/>
      <sheetName val="PASTA"/>
      <sheetName val="tabulador"/>
      <sheetName val="2a. versión TF00"/>
    </sheetNames>
    <sheetDataSet>
      <sheetData sheetId="0" refreshError="1"/>
      <sheetData sheetId="1" refreshError="1"/>
      <sheetData sheetId="2" refreshError="1"/>
      <sheetData sheetId="3" refreshError="1">
        <row r="3">
          <cell r="A3" t="str">
            <v>A01803</v>
          </cell>
          <cell r="B3">
            <v>20161</v>
          </cell>
          <cell r="C3">
            <v>6175</v>
          </cell>
        </row>
        <row r="4">
          <cell r="A4" t="str">
            <v>A01805</v>
          </cell>
          <cell r="B4">
            <v>1495</v>
          </cell>
          <cell r="C4">
            <v>367</v>
          </cell>
        </row>
        <row r="5">
          <cell r="A5" t="str">
            <v>A01806</v>
          </cell>
          <cell r="B5">
            <v>1960</v>
          </cell>
          <cell r="C5">
            <v>550</v>
          </cell>
        </row>
        <row r="6">
          <cell r="A6" t="str">
            <v>A01807</v>
          </cell>
          <cell r="B6">
            <v>970</v>
          </cell>
          <cell r="C6">
            <v>462</v>
          </cell>
        </row>
        <row r="7">
          <cell r="A7" t="str">
            <v>A01820</v>
          </cell>
          <cell r="B7">
            <v>710</v>
          </cell>
          <cell r="C7">
            <v>752</v>
          </cell>
        </row>
        <row r="8">
          <cell r="A8" t="str">
            <v>A02802</v>
          </cell>
          <cell r="B8">
            <v>13</v>
          </cell>
          <cell r="C8">
            <v>7</v>
          </cell>
        </row>
        <row r="9">
          <cell r="A9" t="str">
            <v>A02804</v>
          </cell>
          <cell r="B9">
            <v>97</v>
          </cell>
          <cell r="C9">
            <v>28</v>
          </cell>
        </row>
        <row r="10">
          <cell r="A10" t="str">
            <v>A03803</v>
          </cell>
          <cell r="B10">
            <v>7722</v>
          </cell>
          <cell r="C10">
            <v>2238</v>
          </cell>
        </row>
        <row r="11">
          <cell r="A11" t="str">
            <v>A03804</v>
          </cell>
          <cell r="B11">
            <v>30</v>
          </cell>
          <cell r="C11">
            <v>8</v>
          </cell>
        </row>
        <row r="12">
          <cell r="A12" t="str">
            <v>C01806</v>
          </cell>
          <cell r="B12">
            <v>6</v>
          </cell>
          <cell r="C12">
            <v>2</v>
          </cell>
        </row>
        <row r="13">
          <cell r="A13" t="str">
            <v>C01808</v>
          </cell>
          <cell r="B13">
            <v>5</v>
          </cell>
          <cell r="C13">
            <v>0</v>
          </cell>
        </row>
        <row r="14">
          <cell r="A14" t="str">
            <v>C02802</v>
          </cell>
          <cell r="B14">
            <v>33</v>
          </cell>
          <cell r="C14">
            <v>11</v>
          </cell>
        </row>
        <row r="15">
          <cell r="A15" t="str">
            <v>CF03803</v>
          </cell>
          <cell r="B15">
            <v>38</v>
          </cell>
          <cell r="C15">
            <v>4</v>
          </cell>
        </row>
        <row r="16">
          <cell r="A16" t="str">
            <v>CF03809</v>
          </cell>
          <cell r="B16">
            <v>22</v>
          </cell>
          <cell r="C16">
            <v>6</v>
          </cell>
        </row>
        <row r="17">
          <cell r="A17" t="str">
            <v>CF04805</v>
          </cell>
          <cell r="B17">
            <v>553</v>
          </cell>
          <cell r="C17">
            <v>131</v>
          </cell>
        </row>
        <row r="18">
          <cell r="A18" t="str">
            <v>CF04806</v>
          </cell>
          <cell r="B18">
            <v>105</v>
          </cell>
          <cell r="C18">
            <v>34</v>
          </cell>
        </row>
        <row r="19">
          <cell r="A19" t="str">
            <v>CF04807</v>
          </cell>
          <cell r="B19">
            <v>104</v>
          </cell>
          <cell r="C19">
            <v>26</v>
          </cell>
        </row>
        <row r="20">
          <cell r="A20" t="str">
            <v>CF04808</v>
          </cell>
          <cell r="B20">
            <v>42</v>
          </cell>
          <cell r="C20">
            <v>8</v>
          </cell>
        </row>
        <row r="21">
          <cell r="A21" t="str">
            <v>CF06801</v>
          </cell>
          <cell r="B21">
            <v>16</v>
          </cell>
          <cell r="C21">
            <v>1</v>
          </cell>
        </row>
        <row r="22">
          <cell r="A22" t="str">
            <v>CF07810</v>
          </cell>
          <cell r="B22">
            <v>29</v>
          </cell>
          <cell r="C22">
            <v>10</v>
          </cell>
        </row>
        <row r="23">
          <cell r="A23" t="str">
            <v>CF07817</v>
          </cell>
          <cell r="B23">
            <v>243</v>
          </cell>
          <cell r="C23">
            <v>82</v>
          </cell>
        </row>
        <row r="24">
          <cell r="A24" t="str">
            <v>CF08822</v>
          </cell>
          <cell r="B24">
            <v>75</v>
          </cell>
          <cell r="C24">
            <v>22</v>
          </cell>
        </row>
        <row r="25">
          <cell r="A25" t="str">
            <v>CF10804</v>
          </cell>
          <cell r="B25">
            <v>2</v>
          </cell>
          <cell r="C25">
            <v>5</v>
          </cell>
        </row>
        <row r="26">
          <cell r="A26" t="str">
            <v>CF11806</v>
          </cell>
          <cell r="B26">
            <v>2</v>
          </cell>
          <cell r="C26">
            <v>0</v>
          </cell>
        </row>
        <row r="27">
          <cell r="A27" t="str">
            <v>CF12803</v>
          </cell>
          <cell r="B27">
            <v>115</v>
          </cell>
          <cell r="C27">
            <v>23</v>
          </cell>
        </row>
        <row r="28">
          <cell r="A28" t="str">
            <v>CF12804</v>
          </cell>
          <cell r="B28">
            <v>49</v>
          </cell>
          <cell r="C28">
            <v>13</v>
          </cell>
        </row>
        <row r="29">
          <cell r="A29" t="str">
            <v>CF12812</v>
          </cell>
          <cell r="B29">
            <v>30</v>
          </cell>
          <cell r="C29">
            <v>3</v>
          </cell>
        </row>
        <row r="30">
          <cell r="A30" t="str">
            <v>CF12814</v>
          </cell>
          <cell r="B30">
            <v>22</v>
          </cell>
          <cell r="C30">
            <v>6</v>
          </cell>
        </row>
        <row r="31">
          <cell r="A31" t="str">
            <v>CF12825</v>
          </cell>
          <cell r="B31">
            <v>18</v>
          </cell>
          <cell r="C31">
            <v>2</v>
          </cell>
        </row>
        <row r="32">
          <cell r="A32" t="str">
            <v>CF17805</v>
          </cell>
          <cell r="B32">
            <v>12</v>
          </cell>
          <cell r="C32">
            <v>4</v>
          </cell>
        </row>
        <row r="33">
          <cell r="A33" t="str">
            <v>CF21802</v>
          </cell>
          <cell r="B33">
            <v>34</v>
          </cell>
          <cell r="C33">
            <v>4</v>
          </cell>
        </row>
        <row r="34">
          <cell r="A34" t="str">
            <v>CF21803</v>
          </cell>
          <cell r="B34">
            <v>11</v>
          </cell>
          <cell r="C34">
            <v>0</v>
          </cell>
        </row>
        <row r="35">
          <cell r="A35" t="str">
            <v>CF21807</v>
          </cell>
          <cell r="B35">
            <v>4</v>
          </cell>
          <cell r="C35">
            <v>3</v>
          </cell>
        </row>
        <row r="36">
          <cell r="A36" t="str">
            <v>CF21856</v>
          </cell>
          <cell r="B36">
            <v>26</v>
          </cell>
          <cell r="C36">
            <v>4</v>
          </cell>
        </row>
        <row r="37">
          <cell r="A37" t="str">
            <v>CF21858</v>
          </cell>
          <cell r="B37">
            <v>38</v>
          </cell>
          <cell r="C37">
            <v>3</v>
          </cell>
        </row>
        <row r="38">
          <cell r="A38" t="str">
            <v>CF21859</v>
          </cell>
          <cell r="B38">
            <v>161</v>
          </cell>
          <cell r="C38">
            <v>27</v>
          </cell>
        </row>
        <row r="39">
          <cell r="A39" t="str">
            <v>CF21887</v>
          </cell>
          <cell r="B39">
            <v>2</v>
          </cell>
          <cell r="C39">
            <v>0</v>
          </cell>
        </row>
        <row r="40">
          <cell r="A40" t="str">
            <v>CF22811</v>
          </cell>
          <cell r="B40">
            <v>22</v>
          </cell>
          <cell r="C40">
            <v>0</v>
          </cell>
        </row>
        <row r="41">
          <cell r="A41" t="str">
            <v>CF33821</v>
          </cell>
          <cell r="B41">
            <v>73</v>
          </cell>
          <cell r="C41">
            <v>18</v>
          </cell>
        </row>
        <row r="42">
          <cell r="A42" t="str">
            <v>CF33828</v>
          </cell>
          <cell r="B42">
            <v>25</v>
          </cell>
          <cell r="C42">
            <v>10</v>
          </cell>
        </row>
        <row r="43">
          <cell r="A43" t="str">
            <v>CF33834</v>
          </cell>
          <cell r="B43">
            <v>114</v>
          </cell>
          <cell r="C43">
            <v>25</v>
          </cell>
        </row>
        <row r="44">
          <cell r="A44" t="str">
            <v>CF33865</v>
          </cell>
          <cell r="B44">
            <v>9</v>
          </cell>
          <cell r="C44">
            <v>10</v>
          </cell>
        </row>
        <row r="45">
          <cell r="A45" t="str">
            <v>CF33891</v>
          </cell>
          <cell r="B45">
            <v>7</v>
          </cell>
          <cell r="C45">
            <v>3</v>
          </cell>
        </row>
        <row r="46">
          <cell r="A46" t="str">
            <v>CF33892</v>
          </cell>
          <cell r="B46">
            <v>762</v>
          </cell>
          <cell r="C46">
            <v>278</v>
          </cell>
        </row>
        <row r="47">
          <cell r="A47" t="str">
            <v>CF34806</v>
          </cell>
          <cell r="B47">
            <v>93</v>
          </cell>
          <cell r="C47">
            <v>77</v>
          </cell>
        </row>
        <row r="48">
          <cell r="A48" t="str">
            <v>CF34807</v>
          </cell>
          <cell r="B48">
            <v>118</v>
          </cell>
          <cell r="C48">
            <v>41</v>
          </cell>
        </row>
        <row r="49">
          <cell r="A49" t="str">
            <v>CF34810</v>
          </cell>
          <cell r="B49">
            <v>314</v>
          </cell>
          <cell r="C49">
            <v>130</v>
          </cell>
        </row>
        <row r="50">
          <cell r="A50" t="str">
            <v>CF34813</v>
          </cell>
          <cell r="B50">
            <v>311</v>
          </cell>
          <cell r="C50">
            <v>165</v>
          </cell>
        </row>
        <row r="51">
          <cell r="A51" t="str">
            <v>CF34844</v>
          </cell>
          <cell r="B51">
            <v>736</v>
          </cell>
          <cell r="C51">
            <v>275</v>
          </cell>
        </row>
        <row r="52">
          <cell r="A52" t="str">
            <v>ED01804</v>
          </cell>
          <cell r="B52">
            <v>33</v>
          </cell>
          <cell r="C52">
            <v>9</v>
          </cell>
        </row>
        <row r="53">
          <cell r="A53" t="str">
            <v>ED02807</v>
          </cell>
          <cell r="B53">
            <v>2</v>
          </cell>
          <cell r="C53">
            <v>0</v>
          </cell>
        </row>
        <row r="54">
          <cell r="A54" t="str">
            <v>ED02809</v>
          </cell>
          <cell r="B54">
            <v>9</v>
          </cell>
          <cell r="C54">
            <v>3</v>
          </cell>
        </row>
        <row r="55">
          <cell r="A55" t="str">
            <v>ED02810</v>
          </cell>
          <cell r="B55">
            <v>98</v>
          </cell>
          <cell r="C55">
            <v>27</v>
          </cell>
        </row>
        <row r="56">
          <cell r="A56" t="str">
            <v>P01801</v>
          </cell>
          <cell r="B56">
            <v>19</v>
          </cell>
          <cell r="C56">
            <v>3</v>
          </cell>
        </row>
        <row r="57">
          <cell r="A57" t="str">
            <v>P02802</v>
          </cell>
          <cell r="B57">
            <v>194</v>
          </cell>
          <cell r="C57">
            <v>73</v>
          </cell>
        </row>
        <row r="58">
          <cell r="A58" t="str">
            <v>P03802</v>
          </cell>
          <cell r="B58">
            <v>4</v>
          </cell>
          <cell r="C58">
            <v>1</v>
          </cell>
        </row>
        <row r="59">
          <cell r="A59" t="str">
            <v>P04802</v>
          </cell>
          <cell r="B59">
            <v>2</v>
          </cell>
          <cell r="C59">
            <v>0</v>
          </cell>
        </row>
        <row r="60">
          <cell r="A60" t="str">
            <v>P04803</v>
          </cell>
          <cell r="B60">
            <v>107</v>
          </cell>
          <cell r="C60">
            <v>36</v>
          </cell>
        </row>
        <row r="61">
          <cell r="A61" t="str">
            <v>S01803</v>
          </cell>
          <cell r="B61">
            <v>8074</v>
          </cell>
          <cell r="C61">
            <v>2575</v>
          </cell>
        </row>
        <row r="62">
          <cell r="A62" t="str">
            <v>S01804</v>
          </cell>
          <cell r="B62">
            <v>4</v>
          </cell>
          <cell r="C62">
            <v>2</v>
          </cell>
        </row>
        <row r="63">
          <cell r="A63" t="str">
            <v>S01807</v>
          </cell>
          <cell r="B63">
            <v>41771</v>
          </cell>
          <cell r="C63">
            <v>16047</v>
          </cell>
        </row>
        <row r="64">
          <cell r="A64" t="str">
            <v>S01808</v>
          </cell>
          <cell r="B64">
            <v>5168</v>
          </cell>
          <cell r="C64">
            <v>3112</v>
          </cell>
        </row>
        <row r="65">
          <cell r="A65" t="str">
            <v>S01812</v>
          </cell>
          <cell r="B65">
            <v>801</v>
          </cell>
          <cell r="C65">
            <v>521</v>
          </cell>
        </row>
        <row r="66">
          <cell r="A66" t="str">
            <v>S02803</v>
          </cell>
          <cell r="B66">
            <v>14</v>
          </cell>
          <cell r="C66">
            <v>1</v>
          </cell>
        </row>
        <row r="67">
          <cell r="A67" t="str">
            <v>S02804</v>
          </cell>
          <cell r="B67">
            <v>1056</v>
          </cell>
          <cell r="C67">
            <v>540</v>
          </cell>
        </row>
        <row r="68">
          <cell r="A68" t="str">
            <v>S02805</v>
          </cell>
          <cell r="B68">
            <v>44</v>
          </cell>
          <cell r="C68">
            <v>20</v>
          </cell>
        </row>
        <row r="69">
          <cell r="A69" t="str">
            <v>S02810</v>
          </cell>
          <cell r="B69">
            <v>1385</v>
          </cell>
          <cell r="C69">
            <v>527</v>
          </cell>
        </row>
        <row r="70">
          <cell r="A70" t="str">
            <v>S03802</v>
          </cell>
          <cell r="B70">
            <v>443</v>
          </cell>
          <cell r="C70">
            <v>171</v>
          </cell>
        </row>
        <row r="71">
          <cell r="A71" t="str">
            <v>S05805</v>
          </cell>
          <cell r="B71">
            <v>117</v>
          </cell>
          <cell r="C71">
            <v>20</v>
          </cell>
        </row>
        <row r="72">
          <cell r="A72" t="str">
            <v>S05806</v>
          </cell>
          <cell r="B72">
            <v>25</v>
          </cell>
          <cell r="C72">
            <v>10</v>
          </cell>
        </row>
        <row r="73">
          <cell r="A73" t="str">
            <v>S08802</v>
          </cell>
          <cell r="B73">
            <v>98</v>
          </cell>
          <cell r="C73">
            <v>37</v>
          </cell>
        </row>
        <row r="74">
          <cell r="A74" t="str">
            <v>S09801</v>
          </cell>
          <cell r="B74">
            <v>13</v>
          </cell>
          <cell r="C74">
            <v>6</v>
          </cell>
        </row>
        <row r="75">
          <cell r="A75" t="str">
            <v>S10802</v>
          </cell>
          <cell r="B75">
            <v>2</v>
          </cell>
          <cell r="C75">
            <v>0</v>
          </cell>
        </row>
        <row r="76">
          <cell r="A76" t="str">
            <v>T03803</v>
          </cell>
          <cell r="B76">
            <v>2618</v>
          </cell>
          <cell r="C76">
            <v>800</v>
          </cell>
        </row>
        <row r="77">
          <cell r="A77" t="str">
            <v>T03804</v>
          </cell>
          <cell r="B77">
            <v>1218</v>
          </cell>
          <cell r="C77">
            <v>367</v>
          </cell>
        </row>
        <row r="78">
          <cell r="A78" t="str">
            <v>T04802</v>
          </cell>
          <cell r="B78">
            <v>1</v>
          </cell>
          <cell r="C78">
            <v>1</v>
          </cell>
        </row>
        <row r="79">
          <cell r="A79" t="str">
            <v>T04803</v>
          </cell>
          <cell r="B79">
            <v>9</v>
          </cell>
          <cell r="C79">
            <v>1</v>
          </cell>
        </row>
        <row r="80">
          <cell r="A80" t="str">
            <v>T05808</v>
          </cell>
          <cell r="B80">
            <v>822</v>
          </cell>
          <cell r="C80">
            <v>347</v>
          </cell>
        </row>
        <row r="81">
          <cell r="A81" t="str">
            <v>T05809</v>
          </cell>
          <cell r="B81">
            <v>2</v>
          </cell>
          <cell r="C81">
            <v>14</v>
          </cell>
        </row>
        <row r="82">
          <cell r="A82" t="str">
            <v>T06803</v>
          </cell>
          <cell r="B82">
            <v>52</v>
          </cell>
          <cell r="C82">
            <v>8</v>
          </cell>
        </row>
        <row r="83">
          <cell r="A83" t="str">
            <v>T06806</v>
          </cell>
          <cell r="B83">
            <v>139</v>
          </cell>
          <cell r="C83">
            <v>31</v>
          </cell>
        </row>
        <row r="84">
          <cell r="A84" t="str">
            <v>T08803</v>
          </cell>
          <cell r="B84">
            <v>46</v>
          </cell>
          <cell r="C84">
            <v>12</v>
          </cell>
        </row>
        <row r="85">
          <cell r="A85" t="str">
            <v>T09802</v>
          </cell>
          <cell r="B85">
            <v>33</v>
          </cell>
          <cell r="C85">
            <v>11</v>
          </cell>
        </row>
        <row r="86">
          <cell r="A86" t="str">
            <v>T09803</v>
          </cell>
          <cell r="B86">
            <v>118</v>
          </cell>
          <cell r="C86">
            <v>43</v>
          </cell>
        </row>
        <row r="87">
          <cell r="A87" t="str">
            <v>T13801</v>
          </cell>
          <cell r="B87">
            <v>6</v>
          </cell>
          <cell r="C87">
            <v>0</v>
          </cell>
        </row>
        <row r="88">
          <cell r="A88" t="str">
            <v>T13803</v>
          </cell>
          <cell r="B88">
            <v>19</v>
          </cell>
          <cell r="C88">
            <v>3</v>
          </cell>
        </row>
        <row r="89">
          <cell r="A89" t="str">
            <v>T14805</v>
          </cell>
          <cell r="B89">
            <v>112</v>
          </cell>
          <cell r="C89">
            <v>58</v>
          </cell>
        </row>
        <row r="90">
          <cell r="A90" t="str">
            <v>T14807</v>
          </cell>
          <cell r="B90">
            <v>1827</v>
          </cell>
          <cell r="C90">
            <v>800</v>
          </cell>
        </row>
        <row r="91">
          <cell r="A91" t="str">
            <v>T16803</v>
          </cell>
          <cell r="B91">
            <v>4</v>
          </cell>
          <cell r="C91">
            <v>1</v>
          </cell>
        </row>
        <row r="92">
          <cell r="A92" t="str">
            <v>T16807</v>
          </cell>
          <cell r="B92">
            <v>79</v>
          </cell>
          <cell r="C92">
            <v>36</v>
          </cell>
        </row>
        <row r="93">
          <cell r="A93" t="str">
            <v>T17804</v>
          </cell>
          <cell r="B93">
            <v>20</v>
          </cell>
          <cell r="C93">
            <v>3</v>
          </cell>
        </row>
        <row r="94">
          <cell r="A94" t="str">
            <v>T18802</v>
          </cell>
          <cell r="B94">
            <v>6</v>
          </cell>
          <cell r="C94">
            <v>13</v>
          </cell>
        </row>
        <row r="95">
          <cell r="A95" t="str">
            <v>T18804</v>
          </cell>
          <cell r="B95">
            <v>3</v>
          </cell>
          <cell r="C95">
            <v>21</v>
          </cell>
        </row>
        <row r="96">
          <cell r="A96" t="str">
            <v>T18817</v>
          </cell>
          <cell r="B96">
            <v>4</v>
          </cell>
          <cell r="C96">
            <v>18</v>
          </cell>
        </row>
        <row r="97">
          <cell r="A97" t="str">
            <v>T22818</v>
          </cell>
          <cell r="B97">
            <v>1</v>
          </cell>
          <cell r="C97">
            <v>1</v>
          </cell>
        </row>
        <row r="98">
          <cell r="A98" t="str">
            <v>T22827</v>
          </cell>
          <cell r="B98">
            <v>6</v>
          </cell>
          <cell r="C98">
            <v>1</v>
          </cell>
        </row>
        <row r="99">
          <cell r="A99" t="str">
            <v>T22828</v>
          </cell>
          <cell r="B99">
            <v>8</v>
          </cell>
          <cell r="C99">
            <v>1</v>
          </cell>
        </row>
        <row r="100">
          <cell r="A100" t="str">
            <v>T26803</v>
          </cell>
          <cell r="B100">
            <v>5271</v>
          </cell>
          <cell r="C100">
            <v>2105</v>
          </cell>
        </row>
        <row r="101">
          <cell r="A101" t="str">
            <v>T26805</v>
          </cell>
          <cell r="B101">
            <v>9</v>
          </cell>
          <cell r="C101">
            <v>2</v>
          </cell>
        </row>
      </sheetData>
      <sheetData sheetId="4" refreshError="1"/>
      <sheetData sheetId="5" refreshError="1"/>
      <sheetData sheetId="6" refreshError="1"/>
      <sheetData sheetId="7" refreshError="1">
        <row r="3">
          <cell r="A3" t="str">
            <v>A01803</v>
          </cell>
          <cell r="B3">
            <v>0</v>
          </cell>
          <cell r="C3">
            <v>1572</v>
          </cell>
        </row>
        <row r="4">
          <cell r="A4" t="str">
            <v>A01805</v>
          </cell>
          <cell r="B4">
            <v>0</v>
          </cell>
          <cell r="C4">
            <v>373</v>
          </cell>
        </row>
        <row r="5">
          <cell r="A5" t="str">
            <v>A01806</v>
          </cell>
          <cell r="B5">
            <v>0</v>
          </cell>
          <cell r="C5">
            <v>700</v>
          </cell>
        </row>
        <row r="6">
          <cell r="A6" t="str">
            <v>A01807</v>
          </cell>
          <cell r="B6">
            <v>0</v>
          </cell>
          <cell r="C6">
            <v>282</v>
          </cell>
        </row>
        <row r="7">
          <cell r="A7" t="str">
            <v>A01810</v>
          </cell>
          <cell r="B7">
            <v>0</v>
          </cell>
          <cell r="C7">
            <v>490</v>
          </cell>
        </row>
        <row r="8">
          <cell r="A8" t="str">
            <v>A01820</v>
          </cell>
          <cell r="B8">
            <v>0</v>
          </cell>
          <cell r="C8">
            <v>85</v>
          </cell>
        </row>
        <row r="9">
          <cell r="A9" t="str">
            <v>A02802</v>
          </cell>
          <cell r="B9">
            <v>0</v>
          </cell>
          <cell r="C9">
            <v>14</v>
          </cell>
        </row>
        <row r="10">
          <cell r="A10" t="str">
            <v>A02804</v>
          </cell>
          <cell r="B10">
            <v>0</v>
          </cell>
          <cell r="C10">
            <v>29</v>
          </cell>
        </row>
        <row r="11">
          <cell r="A11" t="str">
            <v>A03803</v>
          </cell>
          <cell r="B11">
            <v>0</v>
          </cell>
          <cell r="C11">
            <v>6881</v>
          </cell>
        </row>
        <row r="12">
          <cell r="A12" t="str">
            <v>A03804</v>
          </cell>
          <cell r="B12">
            <v>0</v>
          </cell>
          <cell r="C12">
            <v>16</v>
          </cell>
        </row>
        <row r="13">
          <cell r="A13" t="str">
            <v>C01806</v>
          </cell>
          <cell r="B13">
            <v>0</v>
          </cell>
          <cell r="C13">
            <v>3</v>
          </cell>
        </row>
        <row r="14">
          <cell r="A14" t="str">
            <v>C01808</v>
          </cell>
          <cell r="B14">
            <v>0</v>
          </cell>
          <cell r="C14">
            <v>10</v>
          </cell>
        </row>
        <row r="15">
          <cell r="A15" t="str">
            <v>C02802</v>
          </cell>
          <cell r="B15">
            <v>0</v>
          </cell>
          <cell r="C15">
            <v>4</v>
          </cell>
        </row>
        <row r="16">
          <cell r="A16" t="str">
            <v>CF03803</v>
          </cell>
          <cell r="B16">
            <v>0</v>
          </cell>
          <cell r="C16">
            <v>5</v>
          </cell>
        </row>
        <row r="17">
          <cell r="A17" t="str">
            <v>CF03809</v>
          </cell>
          <cell r="B17">
            <v>0</v>
          </cell>
          <cell r="C17">
            <v>3</v>
          </cell>
        </row>
        <row r="18">
          <cell r="A18" t="str">
            <v>CF04805</v>
          </cell>
          <cell r="B18">
            <v>0</v>
          </cell>
          <cell r="C18">
            <v>94</v>
          </cell>
        </row>
        <row r="19">
          <cell r="A19" t="str">
            <v>CF04806</v>
          </cell>
          <cell r="B19">
            <v>0</v>
          </cell>
          <cell r="C19">
            <v>33</v>
          </cell>
        </row>
        <row r="20">
          <cell r="A20" t="str">
            <v>CF04807</v>
          </cell>
          <cell r="B20">
            <v>0</v>
          </cell>
          <cell r="C20">
            <v>10</v>
          </cell>
        </row>
        <row r="21">
          <cell r="A21" t="str">
            <v>CF04808</v>
          </cell>
          <cell r="B21">
            <v>0</v>
          </cell>
          <cell r="C21">
            <v>14</v>
          </cell>
        </row>
        <row r="22">
          <cell r="A22" t="str">
            <v>CF04810</v>
          </cell>
          <cell r="B22">
            <v>0</v>
          </cell>
          <cell r="C22">
            <v>1</v>
          </cell>
        </row>
        <row r="23">
          <cell r="A23" t="str">
            <v>CF07810</v>
          </cell>
          <cell r="B23">
            <v>0</v>
          </cell>
          <cell r="C23">
            <v>24</v>
          </cell>
        </row>
        <row r="24">
          <cell r="A24" t="str">
            <v>CF07817</v>
          </cell>
          <cell r="B24">
            <v>0</v>
          </cell>
          <cell r="C24">
            <v>11</v>
          </cell>
        </row>
        <row r="25">
          <cell r="A25" t="str">
            <v>CF08822</v>
          </cell>
          <cell r="B25">
            <v>0</v>
          </cell>
          <cell r="C25">
            <v>31</v>
          </cell>
        </row>
        <row r="26">
          <cell r="A26" t="str">
            <v>CF11806</v>
          </cell>
          <cell r="B26">
            <v>0</v>
          </cell>
          <cell r="C26">
            <v>2</v>
          </cell>
        </row>
        <row r="27">
          <cell r="A27" t="str">
            <v>CF12803</v>
          </cell>
          <cell r="B27">
            <v>0</v>
          </cell>
          <cell r="C27">
            <v>23</v>
          </cell>
        </row>
        <row r="28">
          <cell r="A28" t="str">
            <v>CF12804</v>
          </cell>
          <cell r="B28">
            <v>0</v>
          </cell>
          <cell r="C28">
            <v>16</v>
          </cell>
        </row>
        <row r="29">
          <cell r="A29" t="str">
            <v>CF12812</v>
          </cell>
          <cell r="B29">
            <v>0</v>
          </cell>
          <cell r="C29">
            <v>21</v>
          </cell>
        </row>
        <row r="30">
          <cell r="A30" t="str">
            <v>CF12814</v>
          </cell>
          <cell r="B30">
            <v>0</v>
          </cell>
          <cell r="C30">
            <v>14</v>
          </cell>
        </row>
        <row r="31">
          <cell r="A31" t="str">
            <v>CF12825</v>
          </cell>
          <cell r="B31">
            <v>0</v>
          </cell>
          <cell r="C31">
            <v>32</v>
          </cell>
        </row>
        <row r="32">
          <cell r="A32" t="str">
            <v>CF21802</v>
          </cell>
          <cell r="B32">
            <v>0</v>
          </cell>
          <cell r="C32">
            <v>2</v>
          </cell>
        </row>
        <row r="33">
          <cell r="A33" t="str">
            <v>CF21812</v>
          </cell>
          <cell r="B33">
            <v>0</v>
          </cell>
          <cell r="C33">
            <v>2</v>
          </cell>
        </row>
        <row r="34">
          <cell r="A34" t="str">
            <v>CF21815</v>
          </cell>
          <cell r="B34">
            <v>0</v>
          </cell>
          <cell r="C34">
            <v>11</v>
          </cell>
        </row>
        <row r="35">
          <cell r="A35" t="str">
            <v>CF21820</v>
          </cell>
          <cell r="B35">
            <v>0</v>
          </cell>
          <cell r="C35">
            <v>6</v>
          </cell>
        </row>
        <row r="36">
          <cell r="A36" t="str">
            <v>CF21856</v>
          </cell>
          <cell r="B36">
            <v>0</v>
          </cell>
          <cell r="C36">
            <v>5</v>
          </cell>
        </row>
        <row r="37">
          <cell r="A37" t="str">
            <v>CF21858</v>
          </cell>
          <cell r="B37">
            <v>0</v>
          </cell>
          <cell r="C37">
            <v>6</v>
          </cell>
        </row>
        <row r="38">
          <cell r="A38" t="str">
            <v>CF21859</v>
          </cell>
          <cell r="B38">
            <v>0</v>
          </cell>
          <cell r="C38">
            <v>2</v>
          </cell>
        </row>
        <row r="39">
          <cell r="A39" t="str">
            <v>CF21864</v>
          </cell>
          <cell r="B39">
            <v>1</v>
          </cell>
          <cell r="C39">
            <v>0</v>
          </cell>
        </row>
        <row r="40">
          <cell r="A40" t="str">
            <v>CF21866</v>
          </cell>
          <cell r="B40">
            <v>2</v>
          </cell>
          <cell r="C40">
            <v>0</v>
          </cell>
        </row>
        <row r="41">
          <cell r="A41" t="str">
            <v>CF22811</v>
          </cell>
          <cell r="B41">
            <v>0</v>
          </cell>
          <cell r="C41">
            <v>9</v>
          </cell>
        </row>
        <row r="42">
          <cell r="A42" t="str">
            <v>CF33821</v>
          </cell>
          <cell r="B42">
            <v>0</v>
          </cell>
          <cell r="C42">
            <v>15</v>
          </cell>
        </row>
        <row r="43">
          <cell r="A43" t="str">
            <v>CF33834</v>
          </cell>
          <cell r="B43">
            <v>0</v>
          </cell>
          <cell r="C43">
            <v>59</v>
          </cell>
        </row>
        <row r="44">
          <cell r="A44" t="str">
            <v>CF33891</v>
          </cell>
          <cell r="B44">
            <v>0</v>
          </cell>
          <cell r="C44">
            <v>7</v>
          </cell>
        </row>
        <row r="45">
          <cell r="A45" t="str">
            <v>CF33892</v>
          </cell>
          <cell r="B45">
            <v>0</v>
          </cell>
          <cell r="C45">
            <v>116</v>
          </cell>
        </row>
        <row r="46">
          <cell r="A46" t="str">
            <v>CF34807</v>
          </cell>
          <cell r="B46">
            <v>0</v>
          </cell>
          <cell r="C46">
            <v>3</v>
          </cell>
        </row>
        <row r="47">
          <cell r="A47" t="str">
            <v>CF34810</v>
          </cell>
          <cell r="B47">
            <v>0</v>
          </cell>
          <cell r="C47">
            <v>38</v>
          </cell>
        </row>
        <row r="48">
          <cell r="A48" t="str">
            <v>CF34813</v>
          </cell>
          <cell r="B48">
            <v>0</v>
          </cell>
          <cell r="C48">
            <v>40</v>
          </cell>
        </row>
        <row r="49">
          <cell r="A49" t="str">
            <v>CF34844</v>
          </cell>
          <cell r="B49">
            <v>0</v>
          </cell>
          <cell r="C49">
            <v>169</v>
          </cell>
        </row>
        <row r="50">
          <cell r="A50" t="str">
            <v>CF53805</v>
          </cell>
          <cell r="B50">
            <v>0</v>
          </cell>
          <cell r="C50">
            <v>1</v>
          </cell>
        </row>
        <row r="51">
          <cell r="A51" t="str">
            <v>ED01804</v>
          </cell>
          <cell r="B51">
            <v>0</v>
          </cell>
          <cell r="C51">
            <v>29</v>
          </cell>
        </row>
        <row r="52">
          <cell r="A52" t="str">
            <v>ED02805</v>
          </cell>
          <cell r="B52">
            <v>0</v>
          </cell>
          <cell r="C52">
            <v>1</v>
          </cell>
        </row>
        <row r="53">
          <cell r="A53" t="str">
            <v>ED02810</v>
          </cell>
          <cell r="B53">
            <v>0</v>
          </cell>
          <cell r="C53">
            <v>4</v>
          </cell>
        </row>
        <row r="54">
          <cell r="A54" t="str">
            <v>P02802</v>
          </cell>
          <cell r="B54">
            <v>0</v>
          </cell>
          <cell r="C54">
            <v>91</v>
          </cell>
        </row>
        <row r="55">
          <cell r="A55" t="str">
            <v>P03802</v>
          </cell>
          <cell r="B55">
            <v>0</v>
          </cell>
          <cell r="C55">
            <v>1</v>
          </cell>
        </row>
        <row r="56">
          <cell r="A56" t="str">
            <v>P04802</v>
          </cell>
          <cell r="B56">
            <v>0</v>
          </cell>
          <cell r="C56">
            <v>1</v>
          </cell>
        </row>
        <row r="57">
          <cell r="A57" t="str">
            <v>P04803</v>
          </cell>
          <cell r="B57">
            <v>0</v>
          </cell>
          <cell r="C57">
            <v>53</v>
          </cell>
        </row>
        <row r="58">
          <cell r="A58" t="str">
            <v>S01803</v>
          </cell>
          <cell r="B58">
            <v>0</v>
          </cell>
          <cell r="C58">
            <v>1448</v>
          </cell>
        </row>
        <row r="59">
          <cell r="A59" t="str">
            <v>S01804</v>
          </cell>
          <cell r="B59">
            <v>0</v>
          </cell>
          <cell r="C59">
            <v>7</v>
          </cell>
        </row>
        <row r="60">
          <cell r="A60" t="str">
            <v>S01807</v>
          </cell>
          <cell r="B60">
            <v>0</v>
          </cell>
          <cell r="C60">
            <v>12728</v>
          </cell>
        </row>
        <row r="61">
          <cell r="A61" t="str">
            <v>S01808</v>
          </cell>
          <cell r="B61">
            <v>0</v>
          </cell>
          <cell r="C61">
            <v>1764</v>
          </cell>
        </row>
        <row r="62">
          <cell r="A62" t="str">
            <v>S01812</v>
          </cell>
          <cell r="B62">
            <v>0</v>
          </cell>
          <cell r="C62">
            <v>34</v>
          </cell>
        </row>
        <row r="63">
          <cell r="A63" t="str">
            <v>S02803</v>
          </cell>
          <cell r="B63">
            <v>0</v>
          </cell>
          <cell r="C63">
            <v>6</v>
          </cell>
        </row>
        <row r="64">
          <cell r="A64" t="str">
            <v>S02804</v>
          </cell>
          <cell r="B64">
            <v>0</v>
          </cell>
          <cell r="C64">
            <v>186</v>
          </cell>
        </row>
        <row r="65">
          <cell r="A65" t="str">
            <v>S02805</v>
          </cell>
          <cell r="B65">
            <v>0</v>
          </cell>
          <cell r="C65">
            <v>39</v>
          </cell>
        </row>
        <row r="66">
          <cell r="A66" t="str">
            <v>S02810</v>
          </cell>
          <cell r="B66">
            <v>0</v>
          </cell>
          <cell r="C66">
            <v>334</v>
          </cell>
        </row>
        <row r="67">
          <cell r="A67" t="str">
            <v>S03802</v>
          </cell>
          <cell r="B67">
            <v>0</v>
          </cell>
          <cell r="C67">
            <v>67</v>
          </cell>
        </row>
        <row r="68">
          <cell r="A68" t="str">
            <v>S05805</v>
          </cell>
          <cell r="B68">
            <v>0</v>
          </cell>
          <cell r="C68">
            <v>52</v>
          </cell>
        </row>
        <row r="69">
          <cell r="A69" t="str">
            <v>S05806</v>
          </cell>
          <cell r="B69">
            <v>0</v>
          </cell>
          <cell r="C69">
            <v>31</v>
          </cell>
        </row>
        <row r="70">
          <cell r="A70" t="str">
            <v>S08802</v>
          </cell>
          <cell r="B70">
            <v>0</v>
          </cell>
          <cell r="C70">
            <v>192</v>
          </cell>
        </row>
        <row r="71">
          <cell r="A71" t="str">
            <v>S09801</v>
          </cell>
          <cell r="B71">
            <v>0</v>
          </cell>
          <cell r="C71">
            <v>6</v>
          </cell>
        </row>
        <row r="72">
          <cell r="A72" t="str">
            <v>S10802</v>
          </cell>
          <cell r="B72">
            <v>0</v>
          </cell>
          <cell r="C72">
            <v>1</v>
          </cell>
        </row>
        <row r="73">
          <cell r="A73" t="str">
            <v>T03803</v>
          </cell>
          <cell r="B73">
            <v>0</v>
          </cell>
          <cell r="C73">
            <v>322</v>
          </cell>
        </row>
        <row r="74">
          <cell r="A74" t="str">
            <v>T03804</v>
          </cell>
          <cell r="B74">
            <v>0</v>
          </cell>
          <cell r="C74">
            <v>354</v>
          </cell>
        </row>
        <row r="75">
          <cell r="A75" t="str">
            <v>T05808</v>
          </cell>
          <cell r="B75">
            <v>0</v>
          </cell>
          <cell r="C75">
            <v>351</v>
          </cell>
        </row>
        <row r="76">
          <cell r="A76" t="str">
            <v>T05809</v>
          </cell>
          <cell r="B76">
            <v>0</v>
          </cell>
          <cell r="C76">
            <v>17</v>
          </cell>
        </row>
        <row r="77">
          <cell r="A77" t="str">
            <v>T06803</v>
          </cell>
          <cell r="B77">
            <v>0</v>
          </cell>
          <cell r="C77">
            <v>35</v>
          </cell>
        </row>
        <row r="78">
          <cell r="A78" t="str">
            <v>T06806</v>
          </cell>
          <cell r="B78">
            <v>0</v>
          </cell>
          <cell r="C78">
            <v>84</v>
          </cell>
        </row>
        <row r="79">
          <cell r="A79" t="str">
            <v>T08803</v>
          </cell>
          <cell r="B79">
            <v>0</v>
          </cell>
          <cell r="C79">
            <v>33</v>
          </cell>
        </row>
        <row r="80">
          <cell r="A80" t="str">
            <v>T09802</v>
          </cell>
          <cell r="B80">
            <v>0</v>
          </cell>
          <cell r="C80">
            <v>5</v>
          </cell>
        </row>
        <row r="81">
          <cell r="A81" t="str">
            <v>T09803</v>
          </cell>
          <cell r="B81">
            <v>0</v>
          </cell>
          <cell r="C81">
            <v>77</v>
          </cell>
        </row>
        <row r="82">
          <cell r="A82" t="str">
            <v>T13803</v>
          </cell>
          <cell r="B82">
            <v>0</v>
          </cell>
          <cell r="C82">
            <v>6</v>
          </cell>
        </row>
        <row r="83">
          <cell r="A83" t="str">
            <v>T14805</v>
          </cell>
          <cell r="B83">
            <v>0</v>
          </cell>
          <cell r="C83">
            <v>62</v>
          </cell>
        </row>
        <row r="84">
          <cell r="A84" t="str">
            <v>T14807</v>
          </cell>
          <cell r="B84">
            <v>0</v>
          </cell>
          <cell r="C84">
            <v>808</v>
          </cell>
        </row>
        <row r="85">
          <cell r="A85" t="str">
            <v>T22816</v>
          </cell>
          <cell r="B85">
            <v>0</v>
          </cell>
          <cell r="C85">
            <v>1</v>
          </cell>
        </row>
        <row r="86">
          <cell r="A86" t="str">
            <v>T22827</v>
          </cell>
          <cell r="B86">
            <v>0</v>
          </cell>
          <cell r="C86">
            <v>34</v>
          </cell>
        </row>
        <row r="87">
          <cell r="A87" t="str">
            <v>T22828</v>
          </cell>
          <cell r="B87">
            <v>0</v>
          </cell>
          <cell r="C87">
            <v>2</v>
          </cell>
        </row>
        <row r="88">
          <cell r="A88" t="str">
            <v>T25802</v>
          </cell>
          <cell r="B88">
            <v>0</v>
          </cell>
          <cell r="C88">
            <v>4</v>
          </cell>
        </row>
        <row r="89">
          <cell r="A89" t="str">
            <v>T26803</v>
          </cell>
          <cell r="B89">
            <v>0</v>
          </cell>
          <cell r="C89">
            <v>1493</v>
          </cell>
        </row>
      </sheetData>
      <sheetData sheetId="8" refreshError="1"/>
      <sheetData sheetId="9" refreshError="1"/>
      <sheetData sheetId="10" refreshError="1"/>
      <sheetData sheetId="11" refreshError="1">
        <row r="3">
          <cell r="A3" t="str">
            <v>A01803</v>
          </cell>
          <cell r="B3">
            <v>0</v>
          </cell>
          <cell r="C3">
            <v>515</v>
          </cell>
          <cell r="D3">
            <v>15</v>
          </cell>
        </row>
        <row r="4">
          <cell r="A4" t="str">
            <v>A01805</v>
          </cell>
          <cell r="B4">
            <v>0</v>
          </cell>
          <cell r="C4">
            <v>164</v>
          </cell>
          <cell r="D4">
            <v>0</v>
          </cell>
        </row>
        <row r="5">
          <cell r="A5" t="str">
            <v>A01806</v>
          </cell>
          <cell r="B5">
            <v>0</v>
          </cell>
          <cell r="C5">
            <v>627</v>
          </cell>
          <cell r="D5">
            <v>1</v>
          </cell>
        </row>
        <row r="6">
          <cell r="A6" t="str">
            <v>A01807</v>
          </cell>
          <cell r="B6">
            <v>0</v>
          </cell>
          <cell r="C6">
            <v>730</v>
          </cell>
          <cell r="D6">
            <v>117</v>
          </cell>
        </row>
        <row r="7">
          <cell r="A7" t="str">
            <v>A01810</v>
          </cell>
          <cell r="B7">
            <v>0</v>
          </cell>
          <cell r="C7">
            <v>2</v>
          </cell>
          <cell r="D7">
            <v>0</v>
          </cell>
        </row>
        <row r="8">
          <cell r="A8" t="str">
            <v>A01811</v>
          </cell>
          <cell r="B8">
            <v>0</v>
          </cell>
          <cell r="C8">
            <v>1</v>
          </cell>
          <cell r="D8">
            <v>0</v>
          </cell>
        </row>
        <row r="9">
          <cell r="A9" t="str">
            <v>A01820</v>
          </cell>
          <cell r="B9">
            <v>0</v>
          </cell>
          <cell r="C9">
            <v>119</v>
          </cell>
          <cell r="D9">
            <v>15</v>
          </cell>
        </row>
        <row r="10">
          <cell r="A10" t="str">
            <v>A02802</v>
          </cell>
          <cell r="B10">
            <v>0</v>
          </cell>
          <cell r="C10">
            <v>26</v>
          </cell>
          <cell r="D10">
            <v>0</v>
          </cell>
        </row>
        <row r="11">
          <cell r="A11" t="str">
            <v>A02804</v>
          </cell>
          <cell r="B11">
            <v>0</v>
          </cell>
          <cell r="C11">
            <v>122</v>
          </cell>
          <cell r="D11">
            <v>27</v>
          </cell>
        </row>
        <row r="12">
          <cell r="A12" t="str">
            <v>A03803</v>
          </cell>
          <cell r="B12">
            <v>0</v>
          </cell>
          <cell r="C12">
            <v>1362</v>
          </cell>
          <cell r="D12">
            <v>393</v>
          </cell>
        </row>
        <row r="13">
          <cell r="A13" t="str">
            <v>A03804</v>
          </cell>
          <cell r="B13">
            <v>0</v>
          </cell>
          <cell r="C13">
            <v>276</v>
          </cell>
          <cell r="D13">
            <v>0</v>
          </cell>
        </row>
        <row r="14">
          <cell r="A14" t="str">
            <v>A03805</v>
          </cell>
          <cell r="B14">
            <v>0</v>
          </cell>
          <cell r="C14">
            <v>18</v>
          </cell>
          <cell r="D14">
            <v>0</v>
          </cell>
        </row>
        <row r="15">
          <cell r="A15" t="str">
            <v>A03806</v>
          </cell>
          <cell r="B15">
            <v>0</v>
          </cell>
          <cell r="C15">
            <v>1</v>
          </cell>
          <cell r="D15">
            <v>0</v>
          </cell>
        </row>
        <row r="16">
          <cell r="A16" t="str">
            <v>C01806</v>
          </cell>
          <cell r="B16">
            <v>0</v>
          </cell>
          <cell r="C16">
            <v>41</v>
          </cell>
          <cell r="D16">
            <v>0</v>
          </cell>
        </row>
        <row r="17">
          <cell r="A17" t="str">
            <v>C01808</v>
          </cell>
          <cell r="B17">
            <v>0</v>
          </cell>
          <cell r="C17">
            <v>4</v>
          </cell>
          <cell r="D17">
            <v>0</v>
          </cell>
        </row>
        <row r="18">
          <cell r="A18" t="str">
            <v>C02802</v>
          </cell>
          <cell r="B18">
            <v>0</v>
          </cell>
          <cell r="C18">
            <v>6</v>
          </cell>
          <cell r="D18">
            <v>0</v>
          </cell>
        </row>
        <row r="19">
          <cell r="A19" t="str">
            <v>CF03803</v>
          </cell>
          <cell r="B19">
            <v>0</v>
          </cell>
          <cell r="C19">
            <v>29</v>
          </cell>
          <cell r="D19">
            <v>4</v>
          </cell>
        </row>
        <row r="20">
          <cell r="A20" t="str">
            <v>CF03806</v>
          </cell>
          <cell r="B20">
            <v>0</v>
          </cell>
          <cell r="C20">
            <v>2</v>
          </cell>
          <cell r="D20">
            <v>0</v>
          </cell>
        </row>
        <row r="21">
          <cell r="A21" t="str">
            <v>CF03809</v>
          </cell>
          <cell r="B21">
            <v>0</v>
          </cell>
          <cell r="C21">
            <v>54</v>
          </cell>
          <cell r="D21">
            <v>7</v>
          </cell>
        </row>
        <row r="22">
          <cell r="A22" t="str">
            <v>CF03810</v>
          </cell>
          <cell r="B22">
            <v>0</v>
          </cell>
          <cell r="C22">
            <v>11</v>
          </cell>
          <cell r="D22">
            <v>0</v>
          </cell>
        </row>
        <row r="23">
          <cell r="A23" t="str">
            <v>CF03811</v>
          </cell>
          <cell r="B23">
            <v>0</v>
          </cell>
          <cell r="C23">
            <v>7</v>
          </cell>
          <cell r="D23">
            <v>0</v>
          </cell>
        </row>
        <row r="24">
          <cell r="A24" t="str">
            <v>CF03813</v>
          </cell>
          <cell r="B24">
            <v>0</v>
          </cell>
          <cell r="C24">
            <v>4</v>
          </cell>
          <cell r="D24">
            <v>0</v>
          </cell>
        </row>
        <row r="25">
          <cell r="A25" t="str">
            <v>CF04805</v>
          </cell>
          <cell r="B25">
            <v>0</v>
          </cell>
          <cell r="C25">
            <v>219</v>
          </cell>
          <cell r="D25">
            <v>9</v>
          </cell>
        </row>
        <row r="26">
          <cell r="A26" t="str">
            <v>CF04806</v>
          </cell>
          <cell r="B26">
            <v>0</v>
          </cell>
          <cell r="C26">
            <v>212</v>
          </cell>
          <cell r="D26">
            <v>9</v>
          </cell>
        </row>
        <row r="27">
          <cell r="A27" t="str">
            <v>CF04807</v>
          </cell>
          <cell r="B27">
            <v>0</v>
          </cell>
          <cell r="C27">
            <v>129</v>
          </cell>
          <cell r="D27">
            <v>0</v>
          </cell>
        </row>
        <row r="28">
          <cell r="A28" t="str">
            <v>CF04808</v>
          </cell>
          <cell r="B28">
            <v>0</v>
          </cell>
          <cell r="C28">
            <v>115</v>
          </cell>
          <cell r="D28">
            <v>17</v>
          </cell>
        </row>
        <row r="29">
          <cell r="A29" t="str">
            <v>CF04810</v>
          </cell>
          <cell r="B29">
            <v>0</v>
          </cell>
          <cell r="C29">
            <v>5</v>
          </cell>
          <cell r="D29">
            <v>0</v>
          </cell>
        </row>
        <row r="30">
          <cell r="A30" t="str">
            <v>CF06801</v>
          </cell>
          <cell r="B30">
            <v>0</v>
          </cell>
          <cell r="C30">
            <v>6</v>
          </cell>
          <cell r="D30">
            <v>0</v>
          </cell>
        </row>
        <row r="31">
          <cell r="A31" t="str">
            <v>CF07810</v>
          </cell>
          <cell r="B31">
            <v>0</v>
          </cell>
          <cell r="C31">
            <v>3</v>
          </cell>
          <cell r="D31">
            <v>0</v>
          </cell>
        </row>
        <row r="32">
          <cell r="A32" t="str">
            <v>CF07817</v>
          </cell>
          <cell r="B32">
            <v>0</v>
          </cell>
          <cell r="C32">
            <v>109</v>
          </cell>
          <cell r="D32">
            <v>0</v>
          </cell>
        </row>
        <row r="33">
          <cell r="A33" t="str">
            <v>CF08822</v>
          </cell>
          <cell r="B33">
            <v>0</v>
          </cell>
          <cell r="C33">
            <v>10</v>
          </cell>
          <cell r="D33">
            <v>0</v>
          </cell>
        </row>
        <row r="34">
          <cell r="A34" t="str">
            <v>CF11806</v>
          </cell>
          <cell r="B34">
            <v>0</v>
          </cell>
          <cell r="C34">
            <v>6</v>
          </cell>
          <cell r="D34">
            <v>0</v>
          </cell>
        </row>
        <row r="35">
          <cell r="A35" t="str">
            <v>CF12803</v>
          </cell>
          <cell r="B35">
            <v>0</v>
          </cell>
          <cell r="C35">
            <v>9</v>
          </cell>
          <cell r="D35">
            <v>0</v>
          </cell>
        </row>
        <row r="36">
          <cell r="A36" t="str">
            <v>CF12804</v>
          </cell>
          <cell r="B36">
            <v>0</v>
          </cell>
          <cell r="C36">
            <v>20</v>
          </cell>
          <cell r="D36">
            <v>0</v>
          </cell>
        </row>
        <row r="37">
          <cell r="A37" t="str">
            <v>CF12812</v>
          </cell>
          <cell r="B37">
            <v>0</v>
          </cell>
          <cell r="C37">
            <v>7</v>
          </cell>
          <cell r="D37">
            <v>0</v>
          </cell>
        </row>
        <row r="38">
          <cell r="A38" t="str">
            <v>CF12814</v>
          </cell>
          <cell r="B38">
            <v>0</v>
          </cell>
          <cell r="C38">
            <v>3</v>
          </cell>
          <cell r="D38">
            <v>0</v>
          </cell>
        </row>
        <row r="39">
          <cell r="A39" t="str">
            <v>CF12825</v>
          </cell>
          <cell r="B39">
            <v>0</v>
          </cell>
          <cell r="C39">
            <v>26</v>
          </cell>
          <cell r="D39">
            <v>6</v>
          </cell>
        </row>
        <row r="40">
          <cell r="A40" t="str">
            <v>CF17803</v>
          </cell>
          <cell r="B40">
            <v>0</v>
          </cell>
          <cell r="C40">
            <v>14</v>
          </cell>
          <cell r="D40">
            <v>0</v>
          </cell>
        </row>
        <row r="41">
          <cell r="A41" t="str">
            <v>CF17805</v>
          </cell>
          <cell r="B41">
            <v>0</v>
          </cell>
          <cell r="C41">
            <v>5</v>
          </cell>
          <cell r="D41">
            <v>0</v>
          </cell>
        </row>
        <row r="42">
          <cell r="A42" t="str">
            <v>CF21802</v>
          </cell>
          <cell r="B42">
            <v>0</v>
          </cell>
          <cell r="C42">
            <v>4</v>
          </cell>
          <cell r="D42">
            <v>0</v>
          </cell>
        </row>
        <row r="43">
          <cell r="A43" t="str">
            <v>CF21803</v>
          </cell>
          <cell r="B43">
            <v>0</v>
          </cell>
          <cell r="C43">
            <v>2</v>
          </cell>
          <cell r="D43">
            <v>0</v>
          </cell>
        </row>
        <row r="44">
          <cell r="A44" t="str">
            <v>CF21807</v>
          </cell>
          <cell r="B44">
            <v>0</v>
          </cell>
          <cell r="C44">
            <v>54</v>
          </cell>
          <cell r="D44">
            <v>0</v>
          </cell>
        </row>
        <row r="45">
          <cell r="A45" t="str">
            <v>CF21812</v>
          </cell>
          <cell r="B45">
            <v>0</v>
          </cell>
          <cell r="C45">
            <v>1</v>
          </cell>
          <cell r="D45">
            <v>0</v>
          </cell>
        </row>
        <row r="46">
          <cell r="A46" t="str">
            <v>CF21817</v>
          </cell>
          <cell r="B46">
            <v>0</v>
          </cell>
          <cell r="C46">
            <v>16</v>
          </cell>
          <cell r="D46">
            <v>0</v>
          </cell>
        </row>
        <row r="47">
          <cell r="A47" t="str">
            <v>CF21856</v>
          </cell>
          <cell r="B47">
            <v>0</v>
          </cell>
          <cell r="C47">
            <v>645</v>
          </cell>
          <cell r="D47">
            <v>0</v>
          </cell>
        </row>
        <row r="48">
          <cell r="A48" t="str">
            <v>CF21858</v>
          </cell>
          <cell r="B48">
            <v>0</v>
          </cell>
          <cell r="C48">
            <v>12</v>
          </cell>
          <cell r="D48">
            <v>1</v>
          </cell>
        </row>
        <row r="49">
          <cell r="A49" t="str">
            <v>CF21859</v>
          </cell>
          <cell r="B49">
            <v>0</v>
          </cell>
          <cell r="C49">
            <v>310</v>
          </cell>
          <cell r="D49">
            <v>6</v>
          </cell>
        </row>
        <row r="50">
          <cell r="A50" t="str">
            <v>CF21864</v>
          </cell>
          <cell r="B50">
            <v>269</v>
          </cell>
          <cell r="C50">
            <v>0</v>
          </cell>
          <cell r="D50">
            <v>0</v>
          </cell>
        </row>
        <row r="51">
          <cell r="A51" t="str">
            <v>CF21865</v>
          </cell>
          <cell r="B51">
            <v>37</v>
          </cell>
          <cell r="C51">
            <v>15</v>
          </cell>
          <cell r="D51">
            <v>0</v>
          </cell>
        </row>
        <row r="52">
          <cell r="A52" t="str">
            <v>CF21866</v>
          </cell>
          <cell r="B52">
            <v>869</v>
          </cell>
          <cell r="C52">
            <v>0</v>
          </cell>
          <cell r="D52">
            <v>0</v>
          </cell>
        </row>
        <row r="53">
          <cell r="A53" t="str">
            <v>CF21887</v>
          </cell>
          <cell r="B53">
            <v>0</v>
          </cell>
          <cell r="C53">
            <v>1</v>
          </cell>
          <cell r="D53">
            <v>0</v>
          </cell>
        </row>
        <row r="54">
          <cell r="A54" t="str">
            <v>CF22811</v>
          </cell>
          <cell r="B54">
            <v>0</v>
          </cell>
          <cell r="C54">
            <v>74</v>
          </cell>
          <cell r="D54">
            <v>9</v>
          </cell>
        </row>
        <row r="55">
          <cell r="A55" t="str">
            <v>CF33821</v>
          </cell>
          <cell r="B55">
            <v>0</v>
          </cell>
          <cell r="C55">
            <v>285</v>
          </cell>
          <cell r="D55">
            <v>16</v>
          </cell>
        </row>
        <row r="56">
          <cell r="A56" t="str">
            <v>CF33834</v>
          </cell>
          <cell r="B56">
            <v>0</v>
          </cell>
          <cell r="C56">
            <v>518</v>
          </cell>
          <cell r="D56">
            <v>10</v>
          </cell>
        </row>
        <row r="57">
          <cell r="A57" t="str">
            <v>CF33890</v>
          </cell>
          <cell r="B57">
            <v>0</v>
          </cell>
          <cell r="C57">
            <v>28</v>
          </cell>
          <cell r="D57">
            <v>2</v>
          </cell>
        </row>
        <row r="58">
          <cell r="A58" t="str">
            <v>CF33891</v>
          </cell>
          <cell r="B58">
            <v>0</v>
          </cell>
          <cell r="C58">
            <v>179</v>
          </cell>
          <cell r="D58">
            <v>1</v>
          </cell>
        </row>
        <row r="59">
          <cell r="A59" t="str">
            <v>CF33892</v>
          </cell>
          <cell r="B59">
            <v>0</v>
          </cell>
          <cell r="C59">
            <v>1298</v>
          </cell>
          <cell r="D59">
            <v>13</v>
          </cell>
        </row>
        <row r="60">
          <cell r="A60" t="str">
            <v>CF34807</v>
          </cell>
          <cell r="B60">
            <v>0</v>
          </cell>
          <cell r="C60">
            <v>10</v>
          </cell>
          <cell r="D60">
            <v>1</v>
          </cell>
        </row>
        <row r="61">
          <cell r="A61" t="str">
            <v>CF34810</v>
          </cell>
          <cell r="B61">
            <v>0</v>
          </cell>
          <cell r="C61">
            <v>118</v>
          </cell>
          <cell r="D61">
            <v>0</v>
          </cell>
        </row>
        <row r="62">
          <cell r="A62" t="str">
            <v>CF34813</v>
          </cell>
          <cell r="B62">
            <v>0</v>
          </cell>
          <cell r="C62">
            <v>120</v>
          </cell>
          <cell r="D62">
            <v>19</v>
          </cell>
        </row>
        <row r="63">
          <cell r="A63" t="str">
            <v>CF34844</v>
          </cell>
          <cell r="B63">
            <v>0</v>
          </cell>
          <cell r="C63">
            <v>89</v>
          </cell>
          <cell r="D63">
            <v>36</v>
          </cell>
        </row>
        <row r="64">
          <cell r="A64" t="str">
            <v>CF53805</v>
          </cell>
          <cell r="B64">
            <v>0</v>
          </cell>
          <cell r="C64">
            <v>7</v>
          </cell>
          <cell r="D64">
            <v>0</v>
          </cell>
        </row>
        <row r="65">
          <cell r="A65" t="str">
            <v>ED01804</v>
          </cell>
          <cell r="B65">
            <v>0</v>
          </cell>
          <cell r="C65">
            <v>3</v>
          </cell>
          <cell r="D65">
            <v>0</v>
          </cell>
        </row>
        <row r="66">
          <cell r="A66" t="str">
            <v>ED02805</v>
          </cell>
          <cell r="B66">
            <v>0</v>
          </cell>
          <cell r="C66">
            <v>12</v>
          </cell>
          <cell r="D66">
            <v>0</v>
          </cell>
        </row>
        <row r="67">
          <cell r="A67" t="str">
            <v>ED02809</v>
          </cell>
          <cell r="B67">
            <v>0</v>
          </cell>
          <cell r="C67">
            <v>2</v>
          </cell>
          <cell r="D67">
            <v>0</v>
          </cell>
        </row>
        <row r="68">
          <cell r="A68" t="str">
            <v>P01801</v>
          </cell>
          <cell r="B68">
            <v>0</v>
          </cell>
          <cell r="C68">
            <v>2</v>
          </cell>
          <cell r="D68">
            <v>0</v>
          </cell>
        </row>
        <row r="69">
          <cell r="A69" t="str">
            <v>P02802</v>
          </cell>
          <cell r="B69">
            <v>0</v>
          </cell>
          <cell r="C69">
            <v>1</v>
          </cell>
          <cell r="D69">
            <v>0</v>
          </cell>
        </row>
        <row r="70">
          <cell r="A70" t="str">
            <v>P04803</v>
          </cell>
          <cell r="B70">
            <v>0</v>
          </cell>
          <cell r="C70">
            <v>1</v>
          </cell>
          <cell r="D70">
            <v>0</v>
          </cell>
        </row>
        <row r="71">
          <cell r="A71" t="str">
            <v>S01803</v>
          </cell>
          <cell r="B71">
            <v>0</v>
          </cell>
          <cell r="C71">
            <v>433</v>
          </cell>
          <cell r="D71">
            <v>23</v>
          </cell>
        </row>
        <row r="72">
          <cell r="A72" t="str">
            <v>S01804</v>
          </cell>
          <cell r="B72">
            <v>0</v>
          </cell>
          <cell r="C72">
            <v>77</v>
          </cell>
          <cell r="D72">
            <v>0</v>
          </cell>
        </row>
        <row r="73">
          <cell r="A73" t="str">
            <v>S01807</v>
          </cell>
          <cell r="B73">
            <v>0</v>
          </cell>
          <cell r="C73">
            <v>832</v>
          </cell>
          <cell r="D73">
            <v>374</v>
          </cell>
        </row>
        <row r="74">
          <cell r="A74" t="str">
            <v>S01808</v>
          </cell>
          <cell r="B74">
            <v>0</v>
          </cell>
          <cell r="C74">
            <v>327</v>
          </cell>
          <cell r="D74">
            <v>115</v>
          </cell>
        </row>
        <row r="75">
          <cell r="A75" t="str">
            <v>S02804</v>
          </cell>
          <cell r="B75">
            <v>0</v>
          </cell>
          <cell r="C75">
            <v>1</v>
          </cell>
          <cell r="D75">
            <v>0</v>
          </cell>
        </row>
        <row r="76">
          <cell r="A76" t="str">
            <v>S02810</v>
          </cell>
          <cell r="B76">
            <v>0</v>
          </cell>
          <cell r="C76">
            <v>1</v>
          </cell>
          <cell r="D76">
            <v>0</v>
          </cell>
        </row>
        <row r="77">
          <cell r="A77" t="str">
            <v>S03802</v>
          </cell>
          <cell r="B77">
            <v>0</v>
          </cell>
          <cell r="C77">
            <v>102</v>
          </cell>
          <cell r="D77">
            <v>10</v>
          </cell>
        </row>
        <row r="78">
          <cell r="A78" t="str">
            <v>S05805</v>
          </cell>
          <cell r="B78">
            <v>0</v>
          </cell>
          <cell r="C78">
            <v>20</v>
          </cell>
          <cell r="D78">
            <v>0</v>
          </cell>
        </row>
        <row r="79">
          <cell r="A79" t="str">
            <v>S05806</v>
          </cell>
          <cell r="B79">
            <v>0</v>
          </cell>
          <cell r="C79">
            <v>1160</v>
          </cell>
          <cell r="D79">
            <v>0</v>
          </cell>
        </row>
        <row r="80">
          <cell r="A80" t="str">
            <v>S08802</v>
          </cell>
          <cell r="B80">
            <v>0</v>
          </cell>
          <cell r="C80">
            <v>269</v>
          </cell>
          <cell r="D80">
            <v>93</v>
          </cell>
        </row>
        <row r="81">
          <cell r="A81" t="str">
            <v>S09801</v>
          </cell>
          <cell r="B81">
            <v>0</v>
          </cell>
          <cell r="C81">
            <v>17</v>
          </cell>
          <cell r="D81">
            <v>0</v>
          </cell>
        </row>
        <row r="82">
          <cell r="A82" t="str">
            <v>S10802</v>
          </cell>
          <cell r="B82">
            <v>0</v>
          </cell>
          <cell r="C82">
            <v>9</v>
          </cell>
          <cell r="D82">
            <v>0</v>
          </cell>
        </row>
        <row r="83">
          <cell r="A83" t="str">
            <v>T03803</v>
          </cell>
          <cell r="B83">
            <v>0</v>
          </cell>
          <cell r="C83">
            <v>403</v>
          </cell>
          <cell r="D83">
            <v>72</v>
          </cell>
        </row>
        <row r="84">
          <cell r="A84" t="str">
            <v>T03804</v>
          </cell>
          <cell r="B84">
            <v>0</v>
          </cell>
          <cell r="C84">
            <v>409</v>
          </cell>
          <cell r="D84">
            <v>4</v>
          </cell>
        </row>
        <row r="85">
          <cell r="A85" t="str">
            <v>T03810</v>
          </cell>
          <cell r="B85">
            <v>0</v>
          </cell>
          <cell r="C85">
            <v>6</v>
          </cell>
          <cell r="D85">
            <v>0</v>
          </cell>
        </row>
        <row r="86">
          <cell r="A86" t="str">
            <v>T03812</v>
          </cell>
          <cell r="B86">
            <v>0</v>
          </cell>
          <cell r="C86">
            <v>5</v>
          </cell>
          <cell r="D86">
            <v>0</v>
          </cell>
        </row>
        <row r="87">
          <cell r="A87" t="str">
            <v>T03824</v>
          </cell>
          <cell r="B87">
            <v>0</v>
          </cell>
          <cell r="C87">
            <v>4</v>
          </cell>
          <cell r="D87">
            <v>0</v>
          </cell>
        </row>
        <row r="88">
          <cell r="A88" t="str">
            <v>T04801</v>
          </cell>
          <cell r="B88">
            <v>0</v>
          </cell>
          <cell r="C88">
            <v>5</v>
          </cell>
          <cell r="D88">
            <v>0</v>
          </cell>
        </row>
        <row r="89">
          <cell r="A89" t="str">
            <v>T04802</v>
          </cell>
          <cell r="B89">
            <v>0</v>
          </cell>
          <cell r="C89">
            <v>1</v>
          </cell>
          <cell r="D89">
            <v>0</v>
          </cell>
        </row>
        <row r="90">
          <cell r="A90" t="str">
            <v>T04803</v>
          </cell>
          <cell r="B90">
            <v>0</v>
          </cell>
          <cell r="C90">
            <v>18</v>
          </cell>
          <cell r="D90">
            <v>0</v>
          </cell>
        </row>
        <row r="91">
          <cell r="A91" t="str">
            <v>T04804</v>
          </cell>
          <cell r="B91">
            <v>0</v>
          </cell>
          <cell r="C91">
            <v>5</v>
          </cell>
          <cell r="D91">
            <v>0</v>
          </cell>
        </row>
        <row r="92">
          <cell r="A92" t="str">
            <v>T05808</v>
          </cell>
          <cell r="B92">
            <v>0</v>
          </cell>
          <cell r="C92">
            <v>397</v>
          </cell>
          <cell r="D92">
            <v>25</v>
          </cell>
        </row>
        <row r="93">
          <cell r="A93" t="str">
            <v>T05809</v>
          </cell>
          <cell r="B93">
            <v>0</v>
          </cell>
          <cell r="C93">
            <v>102</v>
          </cell>
          <cell r="D93">
            <v>20</v>
          </cell>
        </row>
        <row r="94">
          <cell r="A94" t="str">
            <v>T06803</v>
          </cell>
          <cell r="B94">
            <v>0</v>
          </cell>
          <cell r="C94">
            <v>204</v>
          </cell>
          <cell r="D94">
            <v>0</v>
          </cell>
        </row>
        <row r="95">
          <cell r="A95" t="str">
            <v>T06806</v>
          </cell>
          <cell r="B95">
            <v>0</v>
          </cell>
          <cell r="C95">
            <v>16</v>
          </cell>
          <cell r="D95">
            <v>0</v>
          </cell>
        </row>
        <row r="96">
          <cell r="A96" t="str">
            <v>T06807</v>
          </cell>
          <cell r="B96">
            <v>0</v>
          </cell>
          <cell r="C96">
            <v>1</v>
          </cell>
          <cell r="D96">
            <v>0</v>
          </cell>
        </row>
        <row r="97">
          <cell r="A97" t="str">
            <v>T08803</v>
          </cell>
          <cell r="B97">
            <v>0</v>
          </cell>
          <cell r="C97">
            <v>64</v>
          </cell>
          <cell r="D97">
            <v>3</v>
          </cell>
        </row>
        <row r="98">
          <cell r="A98" t="str">
            <v>T09802</v>
          </cell>
          <cell r="B98">
            <v>0</v>
          </cell>
          <cell r="C98">
            <v>2</v>
          </cell>
          <cell r="D98">
            <v>0</v>
          </cell>
        </row>
        <row r="99">
          <cell r="A99" t="str">
            <v>T09803</v>
          </cell>
          <cell r="B99">
            <v>0</v>
          </cell>
          <cell r="C99">
            <v>1</v>
          </cell>
          <cell r="D99">
            <v>0</v>
          </cell>
        </row>
        <row r="100">
          <cell r="A100" t="str">
            <v>T13801</v>
          </cell>
          <cell r="B100">
            <v>0</v>
          </cell>
          <cell r="C100">
            <v>2</v>
          </cell>
          <cell r="D100">
            <v>0</v>
          </cell>
        </row>
        <row r="101">
          <cell r="A101" t="str">
            <v>T13803</v>
          </cell>
          <cell r="B101">
            <v>0</v>
          </cell>
          <cell r="C101">
            <v>2</v>
          </cell>
          <cell r="D101">
            <v>0</v>
          </cell>
        </row>
        <row r="102">
          <cell r="A102" t="str">
            <v>T16803</v>
          </cell>
          <cell r="B102">
            <v>0</v>
          </cell>
          <cell r="C102">
            <v>2</v>
          </cell>
          <cell r="D102">
            <v>0</v>
          </cell>
        </row>
        <row r="103">
          <cell r="A103" t="str">
            <v>T22816</v>
          </cell>
          <cell r="B103">
            <v>0</v>
          </cell>
          <cell r="C103">
            <v>29</v>
          </cell>
          <cell r="D103">
            <v>0</v>
          </cell>
        </row>
        <row r="104">
          <cell r="A104" t="str">
            <v>T22818</v>
          </cell>
          <cell r="B104">
            <v>0</v>
          </cell>
          <cell r="C104">
            <v>9</v>
          </cell>
          <cell r="D104">
            <v>0</v>
          </cell>
        </row>
        <row r="105">
          <cell r="A105" t="str">
            <v>T22823</v>
          </cell>
          <cell r="B105">
            <v>0</v>
          </cell>
          <cell r="C105">
            <v>55</v>
          </cell>
          <cell r="D105">
            <v>0</v>
          </cell>
        </row>
        <row r="106">
          <cell r="A106" t="str">
            <v>T22827</v>
          </cell>
          <cell r="B106">
            <v>0</v>
          </cell>
          <cell r="C106">
            <v>58</v>
          </cell>
          <cell r="D106">
            <v>0</v>
          </cell>
        </row>
        <row r="107">
          <cell r="A107" t="str">
            <v>T26803</v>
          </cell>
          <cell r="B107">
            <v>0</v>
          </cell>
          <cell r="C107">
            <v>162</v>
          </cell>
          <cell r="D107">
            <v>54</v>
          </cell>
        </row>
        <row r="108">
          <cell r="A108" t="str">
            <v>T41805</v>
          </cell>
          <cell r="B108">
            <v>0</v>
          </cell>
          <cell r="C108">
            <v>2</v>
          </cell>
          <cell r="D108">
            <v>0</v>
          </cell>
        </row>
        <row r="109">
          <cell r="A109" t="str">
            <v>T41809</v>
          </cell>
          <cell r="B109">
            <v>0</v>
          </cell>
          <cell r="C109">
            <v>3</v>
          </cell>
          <cell r="D109">
            <v>0</v>
          </cell>
        </row>
        <row r="110">
          <cell r="A110" t="str">
            <v>T41810</v>
          </cell>
          <cell r="B110">
            <v>0</v>
          </cell>
          <cell r="C110">
            <v>2</v>
          </cell>
          <cell r="D110">
            <v>0</v>
          </cell>
        </row>
        <row r="111">
          <cell r="A111" t="str">
            <v>T41811</v>
          </cell>
          <cell r="B111">
            <v>0</v>
          </cell>
          <cell r="C111">
            <v>4</v>
          </cell>
          <cell r="D111">
            <v>0</v>
          </cell>
        </row>
        <row r="112">
          <cell r="A112" t="str">
            <v>T41814</v>
          </cell>
          <cell r="B112">
            <v>0</v>
          </cell>
          <cell r="C112">
            <v>9</v>
          </cell>
          <cell r="D112">
            <v>0</v>
          </cell>
        </row>
        <row r="113">
          <cell r="A113" t="str">
            <v>T41815</v>
          </cell>
          <cell r="B113">
            <v>0</v>
          </cell>
          <cell r="C113">
            <v>3</v>
          </cell>
          <cell r="D113">
            <v>0</v>
          </cell>
        </row>
        <row r="114">
          <cell r="A114" t="str">
            <v>T41818</v>
          </cell>
          <cell r="B114">
            <v>0</v>
          </cell>
          <cell r="C114">
            <v>22</v>
          </cell>
          <cell r="D114">
            <v>0</v>
          </cell>
        </row>
      </sheetData>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efreshError="1">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ow r="11">
          <cell r="B11" t="str">
            <v>JC1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sheetData>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esores"/>
      <sheetName val="salones"/>
      <sheetName val="rangos"/>
    </sheetNames>
    <sheetDataSet>
      <sheetData sheetId="0" refreshError="1"/>
      <sheetData sheetId="1" refreshError="1"/>
      <sheetData sheetId="2">
        <row r="2">
          <cell r="B2">
            <v>14842</v>
          </cell>
          <cell r="C2" t="str">
            <v>SORDO ZABAY EMILIO</v>
          </cell>
          <cell r="Y2" t="str">
            <v>08:00 - 09:30</v>
          </cell>
        </row>
        <row r="3">
          <cell r="B3">
            <v>17114</v>
          </cell>
          <cell r="C3" t="str">
            <v>SILVA LOPEZ RAFAELA BLANCA</v>
          </cell>
          <cell r="Y3" t="str">
            <v>09:30 - 11:00</v>
          </cell>
        </row>
        <row r="4">
          <cell r="B4">
            <v>18193</v>
          </cell>
          <cell r="C4" t="str">
            <v>PUERTA HUERTA JOSE PEDRO ANTONIO</v>
          </cell>
          <cell r="Y4" t="str">
            <v>11:00 - 12:30</v>
          </cell>
        </row>
        <row r="5">
          <cell r="B5">
            <v>21359</v>
          </cell>
          <cell r="C5" t="str">
            <v>SOTO CORTES GABRIEL</v>
          </cell>
          <cell r="Y5" t="str">
            <v>12:30 - 14:00</v>
          </cell>
        </row>
        <row r="6">
          <cell r="B6">
            <v>23524</v>
          </cell>
          <cell r="C6" t="str">
            <v>LOPEZ MALDONADO GUILLERMO</v>
          </cell>
          <cell r="Y6" t="str">
            <v>14:00 - 15:30</v>
          </cell>
        </row>
        <row r="7">
          <cell r="B7">
            <v>25486</v>
          </cell>
          <cell r="C7" t="str">
            <v>BUSSY ANNE LAURE SABINE</v>
          </cell>
          <cell r="Y7" t="str">
            <v>15:30 - 17:00</v>
          </cell>
        </row>
        <row r="8">
          <cell r="B8">
            <v>28181</v>
          </cell>
          <cell r="C8" t="str">
            <v>SALAZAR LAURELES JOSE LUIS</v>
          </cell>
          <cell r="Y8" t="str">
            <v>17:00 - 18:30</v>
          </cell>
        </row>
        <row r="9">
          <cell r="B9">
            <v>31092</v>
          </cell>
          <cell r="C9" t="str">
            <v>LOPEZ GALVAN EDGAR</v>
          </cell>
          <cell r="Y9" t="str">
            <v>18:30 - 20:00</v>
          </cell>
        </row>
        <row r="10">
          <cell r="B10">
            <v>31853</v>
          </cell>
          <cell r="C10" t="str">
            <v>LOPEZ ORTEGA JORGE</v>
          </cell>
          <cell r="Y10" t="str">
            <v>09:30-12:30</v>
          </cell>
        </row>
        <row r="11">
          <cell r="B11">
            <v>32030</v>
          </cell>
          <cell r="C11" t="str">
            <v>VARGAS CABRERA CARLOS</v>
          </cell>
          <cell r="Y11" t="str">
            <v>11:00-14:00</v>
          </cell>
        </row>
        <row r="12">
          <cell r="B12">
            <v>32841</v>
          </cell>
          <cell r="C12" t="str">
            <v>BERISTAIN CARDOSO RICARDO</v>
          </cell>
          <cell r="Y12" t="str">
            <v>12:30-15:30</v>
          </cell>
        </row>
        <row r="13">
          <cell r="B13">
            <v>34371</v>
          </cell>
          <cell r="C13" t="str">
            <v>LAGUNA SANCHEZ GERARDO ABEL</v>
          </cell>
        </row>
        <row r="14">
          <cell r="B14">
            <v>35091</v>
          </cell>
          <cell r="C14" t="str">
            <v>JARDON VALADEZ HECTOR EDUARDO</v>
          </cell>
        </row>
        <row r="15">
          <cell r="B15">
            <v>35470</v>
          </cell>
          <cell r="C15" t="str">
            <v>SANDOVAL GUTIERREZ JACOBO</v>
          </cell>
        </row>
        <row r="16">
          <cell r="B16">
            <v>35716</v>
          </cell>
          <cell r="C16" t="str">
            <v>DOMINGUEZ MARIANI ELOISA</v>
          </cell>
        </row>
        <row r="17">
          <cell r="B17">
            <v>36019</v>
          </cell>
          <cell r="C17" t="str">
            <v>HERNANDEZ ZAPATA ERNESTO</v>
          </cell>
        </row>
        <row r="18">
          <cell r="B18">
            <v>36702</v>
          </cell>
          <cell r="C18" t="str">
            <v>PEREZ MARTINEZ FRANCISCO</v>
          </cell>
        </row>
        <row r="19">
          <cell r="B19">
            <v>36946</v>
          </cell>
          <cell r="C19" t="str">
            <v>VON BULOW PHILIPP</v>
          </cell>
        </row>
        <row r="20">
          <cell r="B20">
            <v>37016</v>
          </cell>
          <cell r="C20" t="str">
            <v>REYES GUTIERREZ LAZARO RAYMUNDO</v>
          </cell>
        </row>
        <row r="21">
          <cell r="B21">
            <v>37350</v>
          </cell>
          <cell r="C21" t="str">
            <v>SILVA LUNA CARLOS DAVID</v>
          </cell>
        </row>
        <row r="22">
          <cell r="B22">
            <v>37866</v>
          </cell>
          <cell r="C22" t="str">
            <v>REYES MERCADO YURI</v>
          </cell>
        </row>
        <row r="23">
          <cell r="B23">
            <v>39425</v>
          </cell>
          <cell r="C23" t="str">
            <v>MENDOZA RESENDIZ ALEJANDRO</v>
          </cell>
        </row>
        <row r="24">
          <cell r="B24">
            <v>40114</v>
          </cell>
          <cell r="C24" t="str">
            <v>VELAZQUEZ PEÑA SARAI</v>
          </cell>
        </row>
        <row r="25">
          <cell r="B25">
            <v>40662</v>
          </cell>
          <cell r="C25" t="str">
            <v>SORIANO AVENDAÑO LUIS ARTURO</v>
          </cell>
        </row>
        <row r="26">
          <cell r="B26">
            <v>40663</v>
          </cell>
          <cell r="C26" t="str">
            <v>CASTILLO VELAZQUEZ JOSE IGNACIO</v>
          </cell>
        </row>
        <row r="27">
          <cell r="B27">
            <v>40664</v>
          </cell>
          <cell r="C27" t="str">
            <v>QUIROZ VELAZQUEZ VICTOR EDUARDO</v>
          </cell>
        </row>
        <row r="28">
          <cell r="B28">
            <v>40667</v>
          </cell>
          <cell r="C28" t="str">
            <v>BOSQUEZ MOLINA ERNESTO ARTURO</v>
          </cell>
        </row>
        <row r="29">
          <cell r="B29">
            <v>40776</v>
          </cell>
          <cell r="C29" t="str">
            <v>MONTES DE OCA ARMEAGA SAUL</v>
          </cell>
        </row>
        <row r="30">
          <cell r="B30">
            <v>24709</v>
          </cell>
          <cell r="C30" t="str">
            <v>HERRERA ALCÁNTARA OSCAR</v>
          </cell>
        </row>
        <row r="31">
          <cell r="C31" t="str">
            <v>CAUSAL 1</v>
          </cell>
        </row>
        <row r="32">
          <cell r="C32" t="str">
            <v>CARRILLO GONZÁLEZ JOSÉ GERARDO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CATALOGOS"/>
      <sheetName val="Regularizable"/>
      <sheetName val="Globales"/>
      <sheetName val="Eventual"/>
      <sheetName val="Resumen"/>
      <sheetName val="Apoyo"/>
    </sheetNames>
    <sheetDataSet>
      <sheetData sheetId="0" refreshError="1"/>
      <sheetData sheetId="1" refreshError="1">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2" refreshError="1"/>
      <sheetData sheetId="3" refreshError="1"/>
      <sheetData sheetId="4" refreshError="1"/>
      <sheetData sheetId="5">
        <row r="3">
          <cell r="A3">
            <v>1</v>
          </cell>
        </row>
      </sheetData>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izable"/>
      <sheetName val="Globales"/>
      <sheetName val="Eventual"/>
      <sheetName val="Resumen"/>
      <sheetName val="Apoyo"/>
      <sheetName val="CATALOGOS"/>
      <sheetName val="DOCENTES "/>
    </sheetNames>
    <sheetDataSet>
      <sheetData sheetId="0" refreshError="1"/>
      <sheetData sheetId="1" refreshError="1"/>
      <sheetData sheetId="2" refreshError="1"/>
      <sheetData sheetId="3" refreshError="1"/>
      <sheetData sheetId="4" refreshError="1"/>
      <sheetData sheetId="5">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 val="Espacio fisico"/>
      <sheetName val="sectores sociales"/>
      <sheetName val="problemas nacionales"/>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 sheetId="10"/>
      <sheetData sheetId="11">
        <row r="11">
          <cell r="B11" t="str">
            <v>JC1</v>
          </cell>
        </row>
      </sheetData>
      <sheetData sheetId="12"/>
      <sheetData sheetId="13"/>
      <sheetData sheetId="14"/>
      <sheetData sheetId="15"/>
      <sheetData sheetId="16"/>
      <sheetData sheetId="17">
        <row r="8">
          <cell r="A8">
            <v>200</v>
          </cell>
        </row>
      </sheetData>
      <sheetData sheetId="18"/>
      <sheetData sheetId="19"/>
      <sheetData sheetId="20"/>
      <sheetData sheetId="21">
        <row r="1">
          <cell r="A1" t="str">
            <v>FORMATO</v>
          </cell>
        </row>
      </sheetData>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394">
          <cell r="C394" t="str">
            <v>DIRECTOR DE CECYT "A"</v>
          </cell>
        </row>
      </sheetData>
      <sheetData sheetId="37"/>
      <sheetData sheetId="38"/>
      <sheetData sheetId="39"/>
      <sheetData sheetId="40"/>
      <sheetData sheetId="41"/>
      <sheetData sheetId="42"/>
      <sheetData sheetId="43">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44" refreshError="1"/>
      <sheetData sheetId="45" refreshError="1"/>
      <sheetData sheetId="46" refreshError="1"/>
      <sheetData sheetId="47" refreshError="1"/>
      <sheetData sheetId="48" refreshError="1"/>
      <sheetData sheetId="49" refreshError="1">
        <row r="12">
          <cell r="G12" t="str">
            <v xml:space="preserve">NO. DE </v>
          </cell>
          <cell r="H12" t="str">
            <v>SUELDO</v>
          </cell>
          <cell r="I12" t="str">
            <v>COMP.</v>
          </cell>
          <cell r="J12" t="str">
            <v>COLECTIVO</v>
          </cell>
        </row>
        <row r="13">
          <cell r="F13" t="str">
            <v>DENOMINACION</v>
          </cell>
          <cell r="G13" t="str">
            <v>PLAZAS</v>
          </cell>
          <cell r="H13" t="str">
            <v>MENSUAL</v>
          </cell>
          <cell r="I13" t="str">
            <v>ADICIONAL</v>
          </cell>
          <cell r="J13" t="str">
            <v>SUELDO</v>
          </cell>
        </row>
        <row r="14">
          <cell r="G14" t="str">
            <v>PLAZAS</v>
          </cell>
          <cell r="H14" t="str">
            <v>MENSUAL</v>
          </cell>
          <cell r="I14" t="str">
            <v>ADICIONAL</v>
          </cell>
        </row>
        <row r="16">
          <cell r="F16" t="str">
            <v>AUXILIAR  DE SERVICIOS Y MANTENIMIENTO</v>
          </cell>
          <cell r="G16">
            <v>608</v>
          </cell>
          <cell r="H16">
            <v>1812.65</v>
          </cell>
          <cell r="I16">
            <v>0</v>
          </cell>
          <cell r="J16">
            <v>1435618.8</v>
          </cell>
        </row>
        <row r="17">
          <cell r="F17" t="str">
            <v>EMPACADORA DE ALIMENTOS</v>
          </cell>
          <cell r="G17">
            <v>122</v>
          </cell>
          <cell r="H17">
            <v>1812.65</v>
          </cell>
          <cell r="I17">
            <v>0</v>
          </cell>
          <cell r="J17">
            <v>157700.55000000002</v>
          </cell>
        </row>
        <row r="18">
          <cell r="F18" t="str">
            <v>AUXILIAR ADMINISTRATIVO</v>
          </cell>
          <cell r="G18">
            <v>83</v>
          </cell>
          <cell r="H18">
            <v>1936.3</v>
          </cell>
          <cell r="I18">
            <v>0</v>
          </cell>
          <cell r="J18">
            <v>371769.59999999998</v>
          </cell>
        </row>
        <row r="19">
          <cell r="F19" t="str">
            <v>CHOFER</v>
          </cell>
          <cell r="G19">
            <v>31</v>
          </cell>
          <cell r="H19">
            <v>1987.55</v>
          </cell>
          <cell r="I19">
            <v>0</v>
          </cell>
          <cell r="J19">
            <v>266325</v>
          </cell>
        </row>
        <row r="20">
          <cell r="F20" t="str">
            <v>MECANICO</v>
          </cell>
          <cell r="G20">
            <v>10</v>
          </cell>
          <cell r="H20">
            <v>1987.55</v>
          </cell>
          <cell r="I20">
            <v>0</v>
          </cell>
          <cell r="J20">
            <v>19875</v>
          </cell>
        </row>
        <row r="21">
          <cell r="F21" t="str">
            <v>ADMINISTRATIVO ESPECIALIZADO</v>
          </cell>
          <cell r="G21">
            <v>129</v>
          </cell>
          <cell r="H21">
            <v>2120.3000000000002</v>
          </cell>
          <cell r="I21">
            <v>0</v>
          </cell>
          <cell r="J21">
            <v>642450.9</v>
          </cell>
        </row>
        <row r="22">
          <cell r="F22" t="str">
            <v>RECEPCIONISTA</v>
          </cell>
          <cell r="G22">
            <v>13</v>
          </cell>
          <cell r="H22">
            <v>2120.3000000000002</v>
          </cell>
          <cell r="I22">
            <v>0</v>
          </cell>
          <cell r="J22">
            <v>103894.70000000001</v>
          </cell>
        </row>
        <row r="23">
          <cell r="F23" t="str">
            <v>PROFESOR</v>
          </cell>
          <cell r="G23">
            <v>171</v>
          </cell>
          <cell r="H23">
            <v>2120.3000000000002</v>
          </cell>
          <cell r="I23">
            <v>0</v>
          </cell>
          <cell r="J23">
            <v>150541.30000000002</v>
          </cell>
        </row>
        <row r="24">
          <cell r="F24" t="str">
            <v>OFICIAL DE SERVICIOS Y MANTENIMIENTO</v>
          </cell>
          <cell r="G24">
            <v>74</v>
          </cell>
          <cell r="H24">
            <v>2120.3000000000002</v>
          </cell>
          <cell r="I24">
            <v>0</v>
          </cell>
          <cell r="J24">
            <v>413458.50000000006</v>
          </cell>
        </row>
        <row r="25">
          <cell r="F25" t="str">
            <v>ELECTRICISTA</v>
          </cell>
          <cell r="G25">
            <v>5</v>
          </cell>
          <cell r="H25">
            <v>2120.3000000000002</v>
          </cell>
          <cell r="I25">
            <v>0</v>
          </cell>
          <cell r="J25">
            <v>31804.500000000004</v>
          </cell>
        </row>
        <row r="26">
          <cell r="F26" t="str">
            <v>NIÑERA A</v>
          </cell>
          <cell r="G26">
            <v>210</v>
          </cell>
          <cell r="H26">
            <v>2120.3000000000002</v>
          </cell>
          <cell r="I26">
            <v>0</v>
          </cell>
          <cell r="J26">
            <v>604285.5</v>
          </cell>
        </row>
        <row r="27">
          <cell r="F27" t="str">
            <v>SECRETARIA DE APOYO</v>
          </cell>
          <cell r="G27">
            <v>75</v>
          </cell>
          <cell r="H27">
            <v>2138.85</v>
          </cell>
          <cell r="I27">
            <v>0</v>
          </cell>
          <cell r="J27">
            <v>179663.4</v>
          </cell>
        </row>
        <row r="28">
          <cell r="F28" t="str">
            <v>CHOFER DE CAMION</v>
          </cell>
          <cell r="G28">
            <v>129</v>
          </cell>
          <cell r="H28">
            <v>2138.85</v>
          </cell>
          <cell r="I28">
            <v>0</v>
          </cell>
          <cell r="J28">
            <v>325105.2</v>
          </cell>
        </row>
        <row r="29">
          <cell r="F29" t="str">
            <v>FOTOGRAFO</v>
          </cell>
          <cell r="G29">
            <v>1</v>
          </cell>
          <cell r="H29">
            <v>2138.85</v>
          </cell>
          <cell r="I29">
            <v>0</v>
          </cell>
          <cell r="J29">
            <v>8555.4</v>
          </cell>
        </row>
        <row r="30">
          <cell r="F30" t="str">
            <v>AUXILIAR DE ADMINISTRADOR</v>
          </cell>
          <cell r="G30">
            <v>100</v>
          </cell>
          <cell r="H30">
            <v>2238.1999999999998</v>
          </cell>
          <cell r="I30">
            <v>0</v>
          </cell>
          <cell r="J30">
            <v>322300.79999999999</v>
          </cell>
        </row>
        <row r="31">
          <cell r="F31" t="str">
            <v>PROFESOR DE EDUCACION PARA LA SALUD</v>
          </cell>
          <cell r="G31">
            <v>25</v>
          </cell>
          <cell r="H31">
            <v>2238.1999999999998</v>
          </cell>
          <cell r="I31">
            <v>0</v>
          </cell>
          <cell r="J31">
            <v>24620.199999999997</v>
          </cell>
        </row>
        <row r="32">
          <cell r="F32" t="str">
            <v>OFICIAL DE MANTENIMIENTO MECANICO</v>
          </cell>
          <cell r="G32">
            <v>16</v>
          </cell>
          <cell r="H32">
            <v>2238.1999999999998</v>
          </cell>
          <cell r="I32">
            <v>0</v>
          </cell>
          <cell r="J32">
            <v>42525.799999999996</v>
          </cell>
        </row>
        <row r="33">
          <cell r="F33" t="str">
            <v>TECNICO BIBLIOTECARIO</v>
          </cell>
          <cell r="G33">
            <v>21</v>
          </cell>
          <cell r="H33">
            <v>2238.1999999999998</v>
          </cell>
          <cell r="I33">
            <v>0</v>
          </cell>
          <cell r="J33">
            <v>15667.399999999998</v>
          </cell>
        </row>
        <row r="34">
          <cell r="F34" t="str">
            <v>TECNICO AUDIOVISUAL</v>
          </cell>
          <cell r="G34">
            <v>6</v>
          </cell>
          <cell r="H34">
            <v>2238.1999999999998</v>
          </cell>
          <cell r="I34">
            <v>0</v>
          </cell>
          <cell r="J34">
            <v>33573</v>
          </cell>
        </row>
        <row r="35">
          <cell r="F35" t="str">
            <v>PROMOTOR</v>
          </cell>
          <cell r="G35">
            <v>51</v>
          </cell>
          <cell r="H35">
            <v>2342.3000000000002</v>
          </cell>
          <cell r="I35">
            <v>0</v>
          </cell>
          <cell r="J35">
            <v>142880.30000000002</v>
          </cell>
        </row>
        <row r="36">
          <cell r="F36" t="str">
            <v>OPERADOR DE EQUIPO ESPECIALISTA. DE COMPUTO</v>
          </cell>
          <cell r="G36">
            <v>2</v>
          </cell>
          <cell r="H36">
            <v>2342.3000000000002</v>
          </cell>
          <cell r="I36">
            <v>0</v>
          </cell>
          <cell r="J36">
            <v>21080.7</v>
          </cell>
        </row>
        <row r="37">
          <cell r="F37" t="str">
            <v>INSPECTOR</v>
          </cell>
          <cell r="G37">
            <v>2</v>
          </cell>
          <cell r="H37">
            <v>2342.3000000000002</v>
          </cell>
          <cell r="I37">
            <v>0</v>
          </cell>
          <cell r="J37">
            <v>25765.300000000003</v>
          </cell>
        </row>
        <row r="38">
          <cell r="F38" t="str">
            <v>OFICIAL TECNICO</v>
          </cell>
          <cell r="G38">
            <v>3</v>
          </cell>
          <cell r="H38">
            <v>2342.3000000000002</v>
          </cell>
          <cell r="I38">
            <v>0</v>
          </cell>
          <cell r="J38">
            <v>14053.800000000001</v>
          </cell>
        </row>
        <row r="39">
          <cell r="F39" t="str">
            <v>TECNICO MEDIO</v>
          </cell>
          <cell r="G39">
            <v>148</v>
          </cell>
          <cell r="H39">
            <v>2342.3000000000002</v>
          </cell>
          <cell r="I39">
            <v>0</v>
          </cell>
          <cell r="J39">
            <v>9369.2000000000007</v>
          </cell>
        </row>
        <row r="40">
          <cell r="F40" t="str">
            <v>SECRETARIA C</v>
          </cell>
          <cell r="G40">
            <v>76</v>
          </cell>
          <cell r="H40">
            <v>2451.25</v>
          </cell>
          <cell r="I40">
            <v>0</v>
          </cell>
          <cell r="J40">
            <v>536386.70000000007</v>
          </cell>
        </row>
        <row r="41">
          <cell r="F41" t="str">
            <v>JEFE DE SERVICIOS Y MANTENIMIENTO ESPECIALIZADO</v>
          </cell>
          <cell r="G41">
            <v>4</v>
          </cell>
          <cell r="H41">
            <v>2451.25</v>
          </cell>
          <cell r="I41">
            <v>0</v>
          </cell>
          <cell r="J41">
            <v>1539385</v>
          </cell>
        </row>
        <row r="42">
          <cell r="F42" t="str">
            <v>CHOFER DE TRAILER</v>
          </cell>
          <cell r="G42">
            <v>1</v>
          </cell>
          <cell r="H42">
            <v>2451.25</v>
          </cell>
          <cell r="I42">
            <v>0</v>
          </cell>
          <cell r="J42">
            <v>527018.75</v>
          </cell>
        </row>
        <row r="43">
          <cell r="F43" t="str">
            <v>TECNICO EN CALDERAS</v>
          </cell>
          <cell r="G43">
            <v>9</v>
          </cell>
          <cell r="H43">
            <v>2451.25</v>
          </cell>
          <cell r="I43">
            <v>0</v>
          </cell>
          <cell r="J43">
            <v>58830</v>
          </cell>
        </row>
        <row r="44">
          <cell r="F44" t="str">
            <v>DIBUJANTE</v>
          </cell>
          <cell r="G44">
            <v>7</v>
          </cell>
          <cell r="H44">
            <v>2451.25</v>
          </cell>
          <cell r="I44">
            <v>0</v>
          </cell>
          <cell r="J44">
            <v>78440</v>
          </cell>
        </row>
        <row r="45">
          <cell r="F45" t="str">
            <v xml:space="preserve">MANEJADOR DE FONDOS Y VALORES </v>
          </cell>
          <cell r="G45">
            <v>3</v>
          </cell>
          <cell r="H45">
            <v>2479.75</v>
          </cell>
          <cell r="I45">
            <v>0</v>
          </cell>
          <cell r="J45">
            <v>51476.25</v>
          </cell>
        </row>
        <row r="46">
          <cell r="F46" t="str">
            <v>TECNICO EN COMPUTACION</v>
          </cell>
          <cell r="G46">
            <v>5</v>
          </cell>
          <cell r="H46">
            <v>2479.75</v>
          </cell>
          <cell r="I46">
            <v>0</v>
          </cell>
          <cell r="J46">
            <v>29757</v>
          </cell>
        </row>
        <row r="47">
          <cell r="F47" t="str">
            <v>ANALISTA ADMINISTRATIVO</v>
          </cell>
          <cell r="G47">
            <v>76</v>
          </cell>
          <cell r="H47">
            <v>2572.4</v>
          </cell>
          <cell r="I47">
            <v>0</v>
          </cell>
          <cell r="J47">
            <v>27277.25</v>
          </cell>
        </row>
        <row r="48">
          <cell r="F48" t="str">
            <v>ADMINISTRADOR DE UNIDAD OPERATIVA</v>
          </cell>
          <cell r="G48">
            <v>44</v>
          </cell>
          <cell r="H48">
            <v>2572.4</v>
          </cell>
          <cell r="I48">
            <v>0</v>
          </cell>
          <cell r="J48">
            <v>416728.8</v>
          </cell>
        </row>
        <row r="49">
          <cell r="F49" t="str">
            <v>ESPECIALISTA EN ASUNTOS JURIDICOS</v>
          </cell>
          <cell r="G49">
            <v>109</v>
          </cell>
          <cell r="H49">
            <v>2572.4</v>
          </cell>
          <cell r="I49">
            <v>0</v>
          </cell>
          <cell r="J49">
            <v>180068</v>
          </cell>
        </row>
        <row r="50">
          <cell r="F50" t="str">
            <v>ESPECIALISTA TECNICO</v>
          </cell>
          <cell r="G50">
            <v>142</v>
          </cell>
          <cell r="H50">
            <v>2572.4</v>
          </cell>
          <cell r="I50">
            <v>0</v>
          </cell>
          <cell r="J50">
            <v>41158.400000000001</v>
          </cell>
        </row>
        <row r="51">
          <cell r="F51" t="str">
            <v>SECRETARIA EJECUTIVA C</v>
          </cell>
          <cell r="G51">
            <v>15</v>
          </cell>
          <cell r="H51">
            <v>2692.2</v>
          </cell>
          <cell r="I51">
            <v>0</v>
          </cell>
          <cell r="J51">
            <v>7717.2000000000007</v>
          </cell>
        </row>
        <row r="52">
          <cell r="F52" t="str">
            <v>COORDINADOR DE TECNICOS. EN COMPUTACION</v>
          </cell>
          <cell r="G52">
            <v>1</v>
          </cell>
          <cell r="H52">
            <v>2692.2</v>
          </cell>
          <cell r="I52">
            <v>0</v>
          </cell>
          <cell r="J52">
            <v>102896</v>
          </cell>
        </row>
        <row r="53">
          <cell r="F53" t="str">
            <v>EDUCADORA</v>
          </cell>
          <cell r="G53">
            <v>80</v>
          </cell>
          <cell r="H53">
            <v>2692.2</v>
          </cell>
          <cell r="I53">
            <v>0</v>
          </cell>
          <cell r="J53">
            <v>663679.20000000007</v>
          </cell>
        </row>
        <row r="54">
          <cell r="F54" t="str">
            <v>JEFE DE OFICINA</v>
          </cell>
          <cell r="G54">
            <v>61</v>
          </cell>
          <cell r="H54">
            <v>2817.8</v>
          </cell>
          <cell r="I54">
            <v>0</v>
          </cell>
          <cell r="J54">
            <v>191146.19999999998</v>
          </cell>
        </row>
        <row r="55">
          <cell r="F55" t="str">
            <v>SUPERVISOR DE OPERACION</v>
          </cell>
          <cell r="G55">
            <v>1</v>
          </cell>
          <cell r="H55">
            <v>2817.8</v>
          </cell>
          <cell r="I55">
            <v>0</v>
          </cell>
          <cell r="J55">
            <v>8076.5999999999995</v>
          </cell>
        </row>
        <row r="56">
          <cell r="F56" t="str">
            <v>TECNICO ESPECIALIZADO</v>
          </cell>
          <cell r="G56">
            <v>10</v>
          </cell>
          <cell r="H56">
            <v>2817.8</v>
          </cell>
          <cell r="I56">
            <v>0</v>
          </cell>
          <cell r="J56">
            <v>115764.59999999999</v>
          </cell>
        </row>
        <row r="57">
          <cell r="F57" t="str">
            <v>PROFESIONAL EJECUTIVO DE SERVICIOS ESPECIALIZADOS</v>
          </cell>
          <cell r="G57">
            <v>29</v>
          </cell>
          <cell r="H57">
            <v>3268.2</v>
          </cell>
          <cell r="I57">
            <v>3775.85</v>
          </cell>
          <cell r="J57">
            <v>724174.60000000009</v>
          </cell>
        </row>
        <row r="58">
          <cell r="F58" t="str">
            <v>SECRETARIA EJECUTIVA B</v>
          </cell>
          <cell r="G58">
            <v>5</v>
          </cell>
          <cell r="H58">
            <v>2900.25</v>
          </cell>
          <cell r="I58">
            <v>125.45</v>
          </cell>
          <cell r="J58">
            <v>64809.4</v>
          </cell>
        </row>
        <row r="59">
          <cell r="F59" t="str">
            <v>ANALISTA PROGRAMADOR A</v>
          </cell>
          <cell r="G59">
            <v>2</v>
          </cell>
          <cell r="H59">
            <v>2900.25</v>
          </cell>
          <cell r="I59">
            <v>125.45</v>
          </cell>
          <cell r="J59">
            <v>2817.8</v>
          </cell>
        </row>
        <row r="60">
          <cell r="F60" t="str">
            <v>ANALISTA DE SISTEMAS</v>
          </cell>
          <cell r="G60">
            <v>1</v>
          </cell>
          <cell r="H60">
            <v>2900.25</v>
          </cell>
          <cell r="I60">
            <v>125.45</v>
          </cell>
          <cell r="J60">
            <v>101440.8</v>
          </cell>
        </row>
        <row r="61">
          <cell r="F61" t="str">
            <v>PROF. DICT.  EN EL MANEJO DE FONDOS Y VALORES</v>
          </cell>
          <cell r="G61">
            <v>3</v>
          </cell>
          <cell r="H61">
            <v>2900.25</v>
          </cell>
          <cell r="I61">
            <v>125.45</v>
          </cell>
          <cell r="J61">
            <v>699394.79999999993</v>
          </cell>
        </row>
        <row r="62">
          <cell r="F62" t="str">
            <v>PROF. DICT. ESP. EN MANEJO DE  FONDOS Y VALORES</v>
          </cell>
          <cell r="G62">
            <v>1</v>
          </cell>
          <cell r="H62">
            <v>2982.9</v>
          </cell>
          <cell r="I62">
            <v>414.55</v>
          </cell>
          <cell r="J62">
            <v>26102.25</v>
          </cell>
        </row>
        <row r="63">
          <cell r="F63" t="str">
            <v>TECNICO SUPERIOR</v>
          </cell>
          <cell r="G63">
            <v>33</v>
          </cell>
          <cell r="H63">
            <v>2982.9</v>
          </cell>
          <cell r="I63">
            <v>414.55</v>
          </cell>
          <cell r="J63">
            <v>5800.5</v>
          </cell>
        </row>
        <row r="64">
          <cell r="F64" t="str">
            <v>COORDINADOR DE PROFESIONALES DICTAMINADOR</v>
          </cell>
          <cell r="G64">
            <v>1</v>
          </cell>
          <cell r="H64">
            <v>3008.65</v>
          </cell>
          <cell r="I64">
            <v>655.04999999999995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T  O  T  A  L</v>
          </cell>
          <cell r="G71">
            <v>2754</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4">
          <cell r="H74" t="str">
            <v>PERIODO</v>
          </cell>
          <cell r="I74">
            <v>12</v>
          </cell>
        </row>
        <row r="75">
          <cell r="F75" t="str">
            <v>SUBTOTAL</v>
          </cell>
          <cell r="G75">
            <v>5332</v>
          </cell>
          <cell r="H75" t="str">
            <v>PORCIENTO</v>
          </cell>
          <cell r="I75">
            <v>1</v>
          </cell>
          <cell r="J75">
            <v>12430234.4</v>
          </cell>
        </row>
        <row r="76">
          <cell r="H76" t="str">
            <v>P. VAC.</v>
          </cell>
          <cell r="I76">
            <v>10</v>
          </cell>
        </row>
        <row r="77">
          <cell r="H77" t="str">
            <v>AGUINALDO</v>
          </cell>
          <cell r="I77">
            <v>20</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1549.2599999999998</v>
          </cell>
          <cell r="J92">
            <v>2612.5500000000002</v>
          </cell>
        </row>
        <row r="93">
          <cell r="F93" t="str">
            <v>TECNICO MEDIO</v>
          </cell>
          <cell r="G93">
            <v>2</v>
          </cell>
          <cell r="H93">
            <v>2714.1</v>
          </cell>
          <cell r="I93">
            <v>0</v>
          </cell>
          <cell r="J93">
            <v>5428.2</v>
          </cell>
        </row>
        <row r="94">
          <cell r="F94" t="str">
            <v>DENOMINACION</v>
          </cell>
          <cell r="G94" t="str">
            <v xml:space="preserve">NO. DE </v>
          </cell>
          <cell r="H94" t="str">
            <v>SUELDO</v>
          </cell>
          <cell r="I94" t="str">
            <v>ASIGNACION</v>
          </cell>
          <cell r="J94">
            <v>459619.25</v>
          </cell>
        </row>
        <row r="95">
          <cell r="F95" t="str">
            <v>JEFE DE SERVICIOS Y MANTENIMIENTO ESPECIALIZADO</v>
          </cell>
          <cell r="G95" t="str">
            <v>PLAZAS</v>
          </cell>
          <cell r="H95" t="str">
            <v>MENSUAL</v>
          </cell>
          <cell r="I95" t="str">
            <v>NETA</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MEDICO ESPECIALISTA A</v>
          </cell>
          <cell r="G98">
            <v>3</v>
          </cell>
          <cell r="H98">
            <v>5668</v>
          </cell>
          <cell r="I98">
            <v>1634</v>
          </cell>
          <cell r="J98">
            <v>2916.25</v>
          </cell>
        </row>
        <row r="99">
          <cell r="F99" t="str">
            <v>MEDICO GENERAL  A</v>
          </cell>
          <cell r="G99">
            <v>99</v>
          </cell>
          <cell r="H99">
            <v>4907</v>
          </cell>
          <cell r="I99">
            <v>1432</v>
          </cell>
          <cell r="J99">
            <v>6295.3</v>
          </cell>
        </row>
        <row r="100">
          <cell r="F100" t="str">
            <v>CIRUJANO DENTISTA A</v>
          </cell>
          <cell r="G100">
            <v>77</v>
          </cell>
          <cell r="H100">
            <v>4613</v>
          </cell>
          <cell r="I100">
            <v>1524</v>
          </cell>
          <cell r="J100">
            <v>22033.55</v>
          </cell>
        </row>
        <row r="101">
          <cell r="F101" t="str">
            <v>TECNICO  PROTESISTA Y ORTESISTA</v>
          </cell>
          <cell r="G101">
            <v>1</v>
          </cell>
          <cell r="H101">
            <v>3146</v>
          </cell>
          <cell r="I101">
            <v>1162</v>
          </cell>
          <cell r="J101">
            <v>9804.5999999999985</v>
          </cell>
        </row>
        <row r="102">
          <cell r="F102" t="str">
            <v>PSICOLOGO CLINICO</v>
          </cell>
          <cell r="G102">
            <v>20</v>
          </cell>
          <cell r="H102">
            <v>4427</v>
          </cell>
          <cell r="I102">
            <v>2307</v>
          </cell>
          <cell r="J102">
            <v>9666.5999999999985</v>
          </cell>
        </row>
        <row r="103">
          <cell r="F103" t="str">
            <v>SUPERVISOR PARAMED. EN AREA NORMATIVA</v>
          </cell>
          <cell r="G103">
            <v>10</v>
          </cell>
          <cell r="H103">
            <v>4674</v>
          </cell>
          <cell r="I103">
            <v>1453</v>
          </cell>
          <cell r="J103">
            <v>26072.799999999999</v>
          </cell>
        </row>
        <row r="104">
          <cell r="F104" t="str">
            <v>ENFERMERA JEFE DE SERVICO</v>
          </cell>
          <cell r="G104">
            <v>6</v>
          </cell>
          <cell r="H104">
            <v>4948</v>
          </cell>
          <cell r="I104">
            <v>1993</v>
          </cell>
        </row>
        <row r="105">
          <cell r="F105" t="str">
            <v>ENFERMERA GENERAL TITULADA A</v>
          </cell>
          <cell r="G105">
            <v>13</v>
          </cell>
          <cell r="H105">
            <v>3138</v>
          </cell>
          <cell r="I105">
            <v>1412</v>
          </cell>
          <cell r="J105">
            <v>857134.15000000014</v>
          </cell>
        </row>
        <row r="106">
          <cell r="F106" t="str">
            <v>AUXILIAR DE ENFERMERIA A</v>
          </cell>
          <cell r="G106">
            <v>125</v>
          </cell>
          <cell r="H106">
            <v>2628</v>
          </cell>
          <cell r="I106">
            <v>1231</v>
          </cell>
        </row>
        <row r="107">
          <cell r="F107" t="str">
            <v>TRABAJADORA SOCIAL EN AREA MEDICA A</v>
          </cell>
          <cell r="G107">
            <v>253</v>
          </cell>
          <cell r="H107">
            <v>2919</v>
          </cell>
          <cell r="I107">
            <v>1460</v>
          </cell>
        </row>
        <row r="108">
          <cell r="F108" t="str">
            <v>SUPERVISORA DE TRABAJO SOCIAL EN AREA  MEDICA A</v>
          </cell>
          <cell r="G108">
            <v>41</v>
          </cell>
          <cell r="H108">
            <v>3530</v>
          </cell>
          <cell r="I108">
            <v>1628</v>
          </cell>
          <cell r="J108">
            <v>13287368.550000001</v>
          </cell>
        </row>
        <row r="109">
          <cell r="F109" t="str">
            <v>SUPERVISOR MEDICO EN AREA NORMATIVA</v>
          </cell>
          <cell r="G109">
            <v>38</v>
          </cell>
          <cell r="H109">
            <v>7482</v>
          </cell>
          <cell r="I109">
            <v>3378</v>
          </cell>
        </row>
        <row r="111">
          <cell r="F111" t="str">
            <v>SUBTOTAL</v>
          </cell>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F114" t="str">
            <v>T  O  T  A  L</v>
          </cell>
          <cell r="G114">
            <v>686</v>
          </cell>
          <cell r="H114">
            <v>20</v>
          </cell>
          <cell r="J114" t="str">
            <v>ISSSTE</v>
          </cell>
        </row>
        <row r="115">
          <cell r="J115" t="str">
            <v>FOVISSSTE</v>
          </cell>
        </row>
        <row r="116">
          <cell r="J116" t="str">
            <v>SAR</v>
          </cell>
        </row>
        <row r="117">
          <cell r="H117" t="str">
            <v>PERIODO</v>
          </cell>
          <cell r="I117">
            <v>12</v>
          </cell>
          <cell r="J117" t="str">
            <v>NSI</v>
          </cell>
        </row>
        <row r="118">
          <cell r="H118" t="str">
            <v>PORCIENTO</v>
          </cell>
          <cell r="I118">
            <v>1</v>
          </cell>
        </row>
        <row r="119">
          <cell r="H119" t="str">
            <v>PV</v>
          </cell>
          <cell r="I119">
            <v>10</v>
          </cell>
          <cell r="J119" t="str">
            <v>TOTAL</v>
          </cell>
        </row>
        <row r="120">
          <cell r="H120" t="str">
            <v>AG</v>
          </cell>
          <cell r="I120">
            <v>20</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DENOMINACION</v>
          </cell>
          <cell r="G137" t="str">
            <v xml:space="preserve">NO. DE </v>
          </cell>
          <cell r="H137" t="str">
            <v>SUELDO</v>
          </cell>
          <cell r="I137" t="str">
            <v>CANTIDAD</v>
          </cell>
          <cell r="J137">
            <v>0</v>
          </cell>
        </row>
        <row r="138">
          <cell r="F138" t="str">
            <v>TECNICO EN ELECTRODIAGNOSTICO</v>
          </cell>
          <cell r="G138" t="str">
            <v>PLAZAS</v>
          </cell>
          <cell r="H138" t="str">
            <v>MENSUAL</v>
          </cell>
          <cell r="I138" t="str">
            <v>ADICIONAL</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 xml:space="preserve">  SUBDIRECTOR DE AREA</v>
          </cell>
          <cell r="G141">
            <v>3</v>
          </cell>
          <cell r="H141">
            <v>6575.6</v>
          </cell>
          <cell r="I141">
            <v>13965.25</v>
          </cell>
          <cell r="J141">
            <v>0</v>
          </cell>
        </row>
        <row r="142">
          <cell r="F142" t="str">
            <v xml:space="preserve">  JEFE DE DEPARTAMENTO</v>
          </cell>
          <cell r="G142">
            <v>9</v>
          </cell>
          <cell r="H142">
            <v>4367.8500000000004</v>
          </cell>
          <cell r="I142">
            <v>7891.6</v>
          </cell>
          <cell r="J142">
            <v>0</v>
          </cell>
        </row>
        <row r="143">
          <cell r="F143" t="str">
            <v xml:space="preserve">  JEFE DE UNIDAD ADMINISTRATIVA</v>
          </cell>
          <cell r="G143">
            <v>1</v>
          </cell>
          <cell r="H143">
            <v>4367.8500000000004</v>
          </cell>
          <cell r="I143">
            <v>7891.6</v>
          </cell>
          <cell r="J143">
            <v>0</v>
          </cell>
        </row>
        <row r="144">
          <cell r="F144" t="str">
            <v xml:space="preserve">  COORDINADOR TECNICO</v>
          </cell>
          <cell r="G144">
            <v>53</v>
          </cell>
          <cell r="H144">
            <v>3631.8</v>
          </cell>
          <cell r="I144">
            <v>4675.8999999999996</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  O  T  A  L</v>
          </cell>
          <cell r="G150">
            <v>66</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t="str">
            <v>PERIODO</v>
          </cell>
          <cell r="I153">
            <v>12</v>
          </cell>
          <cell r="J153">
            <v>0</v>
          </cell>
        </row>
        <row r="154">
          <cell r="F154" t="str">
            <v xml:space="preserve">AUXILIAR DE PROTESISTA Y ORTESISTA </v>
          </cell>
          <cell r="G154">
            <v>11</v>
          </cell>
          <cell r="H154" t="str">
            <v>PORCIENTO</v>
          </cell>
          <cell r="I154">
            <v>1</v>
          </cell>
          <cell r="J154">
            <v>0</v>
          </cell>
        </row>
        <row r="155">
          <cell r="F155" t="str">
            <v>TECNICO OPERADOR DE CALDERAS EN HOSPITAL</v>
          </cell>
          <cell r="G155">
            <v>38</v>
          </cell>
          <cell r="H155" t="str">
            <v>PV</v>
          </cell>
          <cell r="I155">
            <v>10</v>
          </cell>
          <cell r="J155">
            <v>0</v>
          </cell>
        </row>
        <row r="156">
          <cell r="F156" t="str">
            <v>SUPERVISOR MEDICO EN AREA NORMATIVA</v>
          </cell>
          <cell r="G156">
            <v>30</v>
          </cell>
          <cell r="H156" t="str">
            <v>AG</v>
          </cell>
          <cell r="I156">
            <v>20</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3506</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50"/>
      <sheetData sheetId="51"/>
      <sheetData sheetId="52"/>
      <sheetData sheetId="53"/>
      <sheetData sheetId="54"/>
      <sheetData sheetId="55" refreshError="1"/>
      <sheetData sheetId="56" refreshError="1"/>
      <sheetData sheetId="57" refreshError="1"/>
      <sheetData sheetId="58">
        <row r="394">
          <cell r="C394" t="str">
            <v>DIRECTOR DE CECYT "A"</v>
          </cell>
          <cell r="D394">
            <v>39203.440000000002</v>
          </cell>
          <cell r="E394">
            <v>40889.199999999997</v>
          </cell>
          <cell r="F394">
            <v>40889.187919999997</v>
          </cell>
        </row>
        <row r="395">
          <cell r="C395" t="str">
            <v>DIRECTOR DE CECYT "B"</v>
          </cell>
          <cell r="D395">
            <v>47044.13</v>
          </cell>
          <cell r="E395">
            <v>49067.05</v>
          </cell>
          <cell r="F395">
            <v>49067.027589999991</v>
          </cell>
        </row>
        <row r="396">
          <cell r="C396" t="str">
            <v>DIRECTOR DE CECYT "C"</v>
          </cell>
          <cell r="D396">
            <v>47044.13</v>
          </cell>
          <cell r="E396">
            <v>49067.05</v>
          </cell>
          <cell r="F396">
            <v>49067.027589999991</v>
          </cell>
        </row>
        <row r="397">
          <cell r="C397" t="str">
            <v>DIRECTOR DE CENTRO DE INVESTIGACION "B"</v>
          </cell>
          <cell r="D397">
            <v>55136.75</v>
          </cell>
          <cell r="E397">
            <v>57507.65</v>
          </cell>
          <cell r="F397">
            <v>57507.630249999995</v>
          </cell>
        </row>
        <row r="398">
          <cell r="C398" t="str">
            <v>DIRECTOR DE CENTRO DE INVESTIGACION "C"</v>
          </cell>
          <cell r="D398">
            <v>55136.75</v>
          </cell>
          <cell r="E398">
            <v>57507.65</v>
          </cell>
          <cell r="F398">
            <v>57507.630249999995</v>
          </cell>
        </row>
        <row r="399">
          <cell r="C399" t="str">
            <v>DIRECTOR DE ESCUELA SUP. "A"</v>
          </cell>
          <cell r="D399">
            <v>47125.43</v>
          </cell>
          <cell r="E399">
            <v>49151.8</v>
          </cell>
          <cell r="F399">
            <v>49151.823489999995</v>
          </cell>
        </row>
        <row r="400">
          <cell r="C400" t="str">
            <v>DIRECTOR DE ESCUELA SUP. "B"</v>
          </cell>
          <cell r="D400">
            <v>55136.75</v>
          </cell>
          <cell r="E400">
            <v>57507.65</v>
          </cell>
          <cell r="F400">
            <v>57507.630249999995</v>
          </cell>
        </row>
        <row r="401">
          <cell r="C401" t="str">
            <v>DIRECTOR DE ESCUELA SUP. "C"</v>
          </cell>
          <cell r="D401">
            <v>55136.75</v>
          </cell>
          <cell r="E401">
            <v>57507.65</v>
          </cell>
          <cell r="F401">
            <v>57507.630249999995</v>
          </cell>
        </row>
        <row r="402">
          <cell r="C402" t="str">
            <v>JEFE DE DEPTO. ACAD. DE ESC. MED. SUP. "D"</v>
          </cell>
          <cell r="D402">
            <v>21761.59</v>
          </cell>
          <cell r="E402">
            <v>22697.35</v>
          </cell>
          <cell r="F402">
            <v>22697.338369999998</v>
          </cell>
        </row>
        <row r="403">
          <cell r="C403" t="str">
            <v>JEFE DE DEPTO. ACAD. DE ESC. MED. SUP. "E"</v>
          </cell>
          <cell r="D403">
            <v>28281.37</v>
          </cell>
          <cell r="E403">
            <v>29497.45</v>
          </cell>
          <cell r="F403">
            <v>29497.468909999996</v>
          </cell>
        </row>
        <row r="404">
          <cell r="C404" t="str">
            <v>JEFE DE DEPTO. ACADEMICO DE ESC. SUP. "D"</v>
          </cell>
          <cell r="D404">
            <v>21761.59</v>
          </cell>
          <cell r="E404">
            <v>22697.35</v>
          </cell>
          <cell r="F404">
            <v>22697.338369999998</v>
          </cell>
        </row>
        <row r="405">
          <cell r="C405" t="str">
            <v>JEFE DE DEPTO. ACADEMICO DE ESC. SUP. "E"</v>
          </cell>
          <cell r="D405">
            <v>28281.38</v>
          </cell>
          <cell r="E405">
            <v>29497.5</v>
          </cell>
          <cell r="F405">
            <v>29497.479339999998</v>
          </cell>
        </row>
        <row r="406">
          <cell r="C406" t="str">
            <v>JEFE DE DEPTO. ADMINISTRATIVO DE ESC. SUP. "A"</v>
          </cell>
          <cell r="D406">
            <v>16744.84</v>
          </cell>
          <cell r="E406">
            <v>17464.849999999999</v>
          </cell>
          <cell r="F406">
            <v>17464.868119999999</v>
          </cell>
        </row>
        <row r="407">
          <cell r="C407" t="str">
            <v>JEFE DE DEPTO. ADMINISTRATIVO DE ESC. SUP. "B"</v>
          </cell>
          <cell r="D407">
            <v>19089.12</v>
          </cell>
          <cell r="E407">
            <v>19909.95</v>
          </cell>
          <cell r="F407">
            <v>19909.952159999997</v>
          </cell>
        </row>
        <row r="408">
          <cell r="C408" t="str">
            <v>JEFE DE DEPTO. ADMINISTRATIVO DE ESC. SUP. "C"</v>
          </cell>
          <cell r="D408">
            <v>19089.12</v>
          </cell>
          <cell r="E408">
            <v>19909.95</v>
          </cell>
          <cell r="F408">
            <v>19909.952159999997</v>
          </cell>
        </row>
        <row r="409">
          <cell r="C409" t="str">
            <v>JEFE DE DEPTO. ADMVO. DE ESC. MED. SUP. "A"</v>
          </cell>
          <cell r="D409">
            <v>15381.95</v>
          </cell>
          <cell r="E409">
            <v>16043.349999999999</v>
          </cell>
          <cell r="F409">
            <v>16043.37385</v>
          </cell>
        </row>
        <row r="410">
          <cell r="C410" t="str">
            <v>JEFE DE DEPTO. ADMVO. DE ESC. MED. SUP. "B"</v>
          </cell>
          <cell r="D410">
            <v>16744.84</v>
          </cell>
          <cell r="E410">
            <v>17464.849999999999</v>
          </cell>
          <cell r="F410">
            <v>17464.868119999999</v>
          </cell>
        </row>
        <row r="411">
          <cell r="C411" t="str">
            <v>JEFE DE DEPTO. ADMVO. DE ESC. MED. SUP. "C"</v>
          </cell>
          <cell r="D411">
            <v>19089.12</v>
          </cell>
          <cell r="E411">
            <v>19909.95</v>
          </cell>
          <cell r="F411">
            <v>19909.952159999997</v>
          </cell>
        </row>
        <row r="412">
          <cell r="C412" t="str">
            <v>JEFE DE DEPTO. DE INVEST. Y DOCENCIA "B"</v>
          </cell>
          <cell r="D412">
            <v>19089.12</v>
          </cell>
          <cell r="E412">
            <v>19909.95</v>
          </cell>
          <cell r="F412">
            <v>19909.952159999997</v>
          </cell>
        </row>
        <row r="413">
          <cell r="C413" t="str">
            <v>JEFE DE DEPTO. DE INVEST. Y DOCENCIA "C"</v>
          </cell>
          <cell r="D413">
            <v>19089.12</v>
          </cell>
          <cell r="E413">
            <v>19909.95</v>
          </cell>
          <cell r="F413">
            <v>19909.952159999997</v>
          </cell>
        </row>
        <row r="414">
          <cell r="C414" t="str">
            <v>JEFE DE DEPTO. DE INVEST. Y DOCENCIA "D"</v>
          </cell>
          <cell r="D414">
            <v>21761.59</v>
          </cell>
          <cell r="E414">
            <v>22697.35</v>
          </cell>
          <cell r="F414">
            <v>22697.338369999998</v>
          </cell>
        </row>
        <row r="415">
          <cell r="C415" t="str">
            <v>JEFE DE DEPTO. DE INVEST. Y DOCENCIA "E"</v>
          </cell>
          <cell r="D415">
            <v>28281.37</v>
          </cell>
          <cell r="E415">
            <v>29497.45</v>
          </cell>
          <cell r="F415">
            <v>29497.468909999996</v>
          </cell>
        </row>
        <row r="416">
          <cell r="C416" t="str">
            <v>SUBDIRECT. DE CENTRO DE INVESTIGACION "A"</v>
          </cell>
          <cell r="D416">
            <v>32944.07</v>
          </cell>
          <cell r="E416">
            <v>34360.65</v>
          </cell>
          <cell r="F416">
            <v>34360.665009999997</v>
          </cell>
        </row>
        <row r="417">
          <cell r="C417" t="str">
            <v>SUBDIRECT. DE CENTRO DE INVESTIGACION "B"</v>
          </cell>
          <cell r="D417">
            <v>32944.07</v>
          </cell>
          <cell r="E417">
            <v>34360.65</v>
          </cell>
          <cell r="F417">
            <v>34360.665009999997</v>
          </cell>
        </row>
        <row r="418">
          <cell r="C418" t="str">
            <v>SUBDIRECT. DE CENTRO DE INVESTIGACION "C"</v>
          </cell>
          <cell r="D418">
            <v>32944.07</v>
          </cell>
          <cell r="E418">
            <v>34360.65</v>
          </cell>
          <cell r="F418">
            <v>34360.665009999997</v>
          </cell>
        </row>
        <row r="419">
          <cell r="C419" t="str">
            <v>SUBDIRECTOR DE CECYT "A"</v>
          </cell>
          <cell r="D419">
            <v>28157.33</v>
          </cell>
          <cell r="E419">
            <v>29368.1</v>
          </cell>
          <cell r="F419">
            <v>29368.09519</v>
          </cell>
        </row>
        <row r="420">
          <cell r="C420" t="str">
            <v>SUBDIRECTOR DE CECYT "B"</v>
          </cell>
          <cell r="D420">
            <v>28157.33</v>
          </cell>
          <cell r="E420">
            <v>29368.1</v>
          </cell>
          <cell r="F420">
            <v>29368.09519</v>
          </cell>
        </row>
        <row r="421">
          <cell r="C421" t="str">
            <v>SUBDIRECTOR DE CECYT "C"</v>
          </cell>
          <cell r="D421">
            <v>32944.07</v>
          </cell>
          <cell r="E421">
            <v>34360.65</v>
          </cell>
          <cell r="F421">
            <v>34360.665009999997</v>
          </cell>
        </row>
        <row r="422">
          <cell r="C422" t="str">
            <v>SUBDIRECTOR DE ESCUELA SUP. "A"</v>
          </cell>
          <cell r="D422">
            <v>28157.33</v>
          </cell>
          <cell r="E422">
            <v>29368.1</v>
          </cell>
          <cell r="F422">
            <v>29368.09519</v>
          </cell>
        </row>
        <row r="423">
          <cell r="C423" t="str">
            <v>SUBDIRECTOR DE ESCUELA SUP. "B"</v>
          </cell>
          <cell r="D423">
            <v>32944.07</v>
          </cell>
          <cell r="E423">
            <v>34360.65</v>
          </cell>
          <cell r="F423">
            <v>34360.665009999997</v>
          </cell>
        </row>
        <row r="424">
          <cell r="C424" t="str">
            <v>SUBDIRECTOR DE ESCUELA SUP. "C"</v>
          </cell>
          <cell r="D424">
            <v>32944.07</v>
          </cell>
          <cell r="E424">
            <v>34360.65</v>
          </cell>
          <cell r="F424">
            <v>34360.665009999997</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8">
          <cell r="A8">
            <v>200</v>
          </cell>
        </row>
      </sheetData>
      <sheetData sheetId="98"/>
      <sheetData sheetId="99"/>
      <sheetData sheetId="100"/>
      <sheetData sheetId="101"/>
      <sheetData sheetId="102"/>
      <sheetData sheetId="103" refreshError="1"/>
      <sheetData sheetId="104">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zas00"/>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Pzas00"/>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1aET cohortes reales"/>
      <sheetName val="D1.1b Plazo reglamentario"/>
      <sheetName val="D1.2_Tiempo promedio"/>
      <sheetName val="Hoja1"/>
    </sheetNames>
    <sheetDataSet>
      <sheetData sheetId="0">
        <row r="9">
          <cell r="K9">
            <v>26</v>
          </cell>
          <cell r="N9">
            <v>0</v>
          </cell>
        </row>
        <row r="10">
          <cell r="K10">
            <v>28</v>
          </cell>
          <cell r="N10">
            <v>1</v>
          </cell>
        </row>
        <row r="11">
          <cell r="K11">
            <v>29</v>
          </cell>
          <cell r="N11">
            <v>1</v>
          </cell>
        </row>
        <row r="14">
          <cell r="K14">
            <v>32</v>
          </cell>
          <cell r="N14">
            <v>1</v>
          </cell>
        </row>
        <row r="15">
          <cell r="K15">
            <v>29</v>
          </cell>
          <cell r="N15">
            <v>0</v>
          </cell>
        </row>
        <row r="16">
          <cell r="K16">
            <v>26</v>
          </cell>
          <cell r="N16">
            <v>0</v>
          </cell>
        </row>
        <row r="19">
          <cell r="K19">
            <v>30</v>
          </cell>
          <cell r="N19">
            <v>0</v>
          </cell>
        </row>
        <row r="20">
          <cell r="K20">
            <v>33</v>
          </cell>
          <cell r="N20">
            <v>0</v>
          </cell>
        </row>
        <row r="21">
          <cell r="K21">
            <v>26</v>
          </cell>
          <cell r="N21">
            <v>0</v>
          </cell>
        </row>
        <row r="24">
          <cell r="K24">
            <v>26</v>
          </cell>
          <cell r="N24">
            <v>0</v>
          </cell>
        </row>
        <row r="25">
          <cell r="K25">
            <v>22</v>
          </cell>
          <cell r="N25">
            <v>0</v>
          </cell>
        </row>
        <row r="26">
          <cell r="K26">
            <v>17</v>
          </cell>
          <cell r="N26">
            <v>2</v>
          </cell>
        </row>
        <row r="29">
          <cell r="K29">
            <v>25</v>
          </cell>
          <cell r="N29">
            <v>1</v>
          </cell>
        </row>
        <row r="30">
          <cell r="K30">
            <v>28</v>
          </cell>
          <cell r="N30">
            <v>1</v>
          </cell>
        </row>
        <row r="31">
          <cell r="K31">
            <v>35</v>
          </cell>
          <cell r="N31">
            <v>1</v>
          </cell>
        </row>
        <row r="32">
          <cell r="K32">
            <v>18</v>
          </cell>
          <cell r="N32">
            <v>0</v>
          </cell>
        </row>
        <row r="35">
          <cell r="Q35">
            <v>21</v>
          </cell>
        </row>
        <row r="36">
          <cell r="Q36">
            <v>30</v>
          </cell>
        </row>
        <row r="39">
          <cell r="Q39">
            <v>28</v>
          </cell>
        </row>
        <row r="40">
          <cell r="Q40">
            <v>30</v>
          </cell>
        </row>
        <row r="41">
          <cell r="Q41">
            <v>17</v>
          </cell>
        </row>
        <row r="42">
          <cell r="Q42">
            <v>18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OS"/>
      <sheetName val="DOCENTES "/>
      <sheetName val="MMy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B2195"/>
  </sheetPr>
  <dimension ref="A1"/>
  <sheetViews>
    <sheetView showGridLines="0" zoomScaleNormal="100" workbookViewId="0"/>
  </sheetViews>
  <sheetFormatPr baseColWidth="10" defaultColWidth="11.44140625" defaultRowHeight="13.2"/>
  <cols>
    <col min="1" max="16384" width="11.44140625" style="560"/>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D25A8"/>
  </sheetPr>
  <dimension ref="A1:Z43"/>
  <sheetViews>
    <sheetView showGridLines="0" topLeftCell="N34" zoomScaleNormal="100" workbookViewId="0"/>
  </sheetViews>
  <sheetFormatPr baseColWidth="10" defaultRowHeight="13.2"/>
  <cols>
    <col min="1" max="1" width="7.109375" style="248" customWidth="1"/>
    <col min="2" max="2" width="28.6640625" style="248" bestFit="1" customWidth="1"/>
    <col min="3" max="3" width="8.6640625" style="48" customWidth="1"/>
    <col min="4" max="4" width="10" style="48" bestFit="1" customWidth="1"/>
    <col min="5" max="5" width="10.33203125" style="48" customWidth="1"/>
    <col min="6" max="8" width="10" style="48" bestFit="1" customWidth="1"/>
    <col min="9" max="9" width="10.33203125" style="248" customWidth="1"/>
    <col min="10" max="10" width="10.5546875" style="248" customWidth="1"/>
    <col min="11" max="11" width="6.6640625" style="248" bestFit="1" customWidth="1"/>
    <col min="12" max="12" width="8.5546875" style="248" bestFit="1" customWidth="1"/>
    <col min="13" max="14" width="7.44140625" style="248" bestFit="1" customWidth="1"/>
    <col min="15" max="15" width="8.5546875" style="248" bestFit="1" customWidth="1"/>
    <col min="16" max="17" width="7.44140625" style="248" bestFit="1" customWidth="1"/>
    <col min="18" max="18" width="8.5546875" style="48" bestFit="1" customWidth="1"/>
    <col min="19" max="20" width="7.44140625" style="48" bestFit="1" customWidth="1"/>
    <col min="21" max="21" width="8.33203125" style="248" customWidth="1"/>
    <col min="22" max="22" width="6.88671875" style="248" customWidth="1"/>
    <col min="23" max="23" width="8" style="248" customWidth="1"/>
    <col min="24" max="24" width="9.5546875" style="248" customWidth="1"/>
    <col min="25" max="230" width="11.44140625" style="248"/>
    <col min="231" max="231" width="0.33203125" style="248" customWidth="1"/>
    <col min="232" max="232" width="19" style="248" customWidth="1"/>
    <col min="233" max="233" width="7.109375" style="248" customWidth="1"/>
    <col min="234" max="234" width="41.33203125" style="248" customWidth="1"/>
    <col min="235" max="236" width="9" style="248" customWidth="1"/>
    <col min="237" max="237" width="10.5546875" style="248" customWidth="1"/>
    <col min="238" max="238" width="9.44140625" style="248" customWidth="1"/>
    <col min="239" max="239" width="9.88671875" style="248" customWidth="1"/>
    <col min="240" max="240" width="10.5546875" style="248" customWidth="1"/>
    <col min="241" max="242" width="9.44140625" style="248" customWidth="1"/>
    <col min="243" max="243" width="10.5546875" style="248" customWidth="1"/>
    <col min="244" max="245" width="9" style="248" customWidth="1"/>
    <col min="246" max="246" width="10.5546875" style="248" customWidth="1"/>
    <col min="247" max="248" width="9.44140625" style="248" customWidth="1"/>
    <col min="249" max="249" width="10.5546875" style="248" customWidth="1"/>
    <col min="250" max="250" width="9.44140625" style="248" customWidth="1"/>
    <col min="251" max="251" width="9.88671875" style="248" customWidth="1"/>
    <col min="252" max="252" width="10.5546875" style="248" customWidth="1"/>
    <col min="253" max="253" width="9" style="248" customWidth="1"/>
    <col min="254" max="254" width="9.88671875" style="248" customWidth="1"/>
    <col min="255" max="255" width="12" style="248" customWidth="1"/>
    <col min="256" max="486" width="11.44140625" style="248"/>
    <col min="487" max="487" width="0.33203125" style="248" customWidth="1"/>
    <col min="488" max="488" width="19" style="248" customWidth="1"/>
    <col min="489" max="489" width="7.109375" style="248" customWidth="1"/>
    <col min="490" max="490" width="41.33203125" style="248" customWidth="1"/>
    <col min="491" max="492" width="9" style="248" customWidth="1"/>
    <col min="493" max="493" width="10.5546875" style="248" customWidth="1"/>
    <col min="494" max="494" width="9.44140625" style="248" customWidth="1"/>
    <col min="495" max="495" width="9.88671875" style="248" customWidth="1"/>
    <col min="496" max="496" width="10.5546875" style="248" customWidth="1"/>
    <col min="497" max="498" width="9.44140625" style="248" customWidth="1"/>
    <col min="499" max="499" width="10.5546875" style="248" customWidth="1"/>
    <col min="500" max="501" width="9" style="248" customWidth="1"/>
    <col min="502" max="502" width="10.5546875" style="248" customWidth="1"/>
    <col min="503" max="504" width="9.44140625" style="248" customWidth="1"/>
    <col min="505" max="505" width="10.5546875" style="248" customWidth="1"/>
    <col min="506" max="506" width="9.44140625" style="248" customWidth="1"/>
    <col min="507" max="507" width="9.88671875" style="248" customWidth="1"/>
    <col min="508" max="508" width="10.5546875" style="248" customWidth="1"/>
    <col min="509" max="509" width="9" style="248" customWidth="1"/>
    <col min="510" max="510" width="9.88671875" style="248" customWidth="1"/>
    <col min="511" max="511" width="12" style="248" customWidth="1"/>
    <col min="512" max="742" width="11.44140625" style="248"/>
    <col min="743" max="743" width="0.33203125" style="248" customWidth="1"/>
    <col min="744" max="744" width="19" style="248" customWidth="1"/>
    <col min="745" max="745" width="7.109375" style="248" customWidth="1"/>
    <col min="746" max="746" width="41.33203125" style="248" customWidth="1"/>
    <col min="747" max="748" width="9" style="248" customWidth="1"/>
    <col min="749" max="749" width="10.5546875" style="248" customWidth="1"/>
    <col min="750" max="750" width="9.44140625" style="248" customWidth="1"/>
    <col min="751" max="751" width="9.88671875" style="248" customWidth="1"/>
    <col min="752" max="752" width="10.5546875" style="248" customWidth="1"/>
    <col min="753" max="754" width="9.44140625" style="248" customWidth="1"/>
    <col min="755" max="755" width="10.5546875" style="248" customWidth="1"/>
    <col min="756" max="757" width="9" style="248" customWidth="1"/>
    <col min="758" max="758" width="10.5546875" style="248" customWidth="1"/>
    <col min="759" max="760" width="9.44140625" style="248" customWidth="1"/>
    <col min="761" max="761" width="10.5546875" style="248" customWidth="1"/>
    <col min="762" max="762" width="9.44140625" style="248" customWidth="1"/>
    <col min="763" max="763" width="9.88671875" style="248" customWidth="1"/>
    <col min="764" max="764" width="10.5546875" style="248" customWidth="1"/>
    <col min="765" max="765" width="9" style="248" customWidth="1"/>
    <col min="766" max="766" width="9.88671875" style="248" customWidth="1"/>
    <col min="767" max="767" width="12" style="248" customWidth="1"/>
    <col min="768" max="998" width="11.44140625" style="248"/>
    <col min="999" max="999" width="0.33203125" style="248" customWidth="1"/>
    <col min="1000" max="1000" width="19" style="248" customWidth="1"/>
    <col min="1001" max="1001" width="7.109375" style="248" customWidth="1"/>
    <col min="1002" max="1002" width="41.33203125" style="248" customWidth="1"/>
    <col min="1003" max="1004" width="9" style="248" customWidth="1"/>
    <col min="1005" max="1005" width="10.5546875" style="248" customWidth="1"/>
    <col min="1006" max="1006" width="9.44140625" style="248" customWidth="1"/>
    <col min="1007" max="1007" width="9.88671875" style="248" customWidth="1"/>
    <col min="1008" max="1008" width="10.5546875" style="248" customWidth="1"/>
    <col min="1009" max="1010" width="9.44140625" style="248" customWidth="1"/>
    <col min="1011" max="1011" width="10.5546875" style="248" customWidth="1"/>
    <col min="1012" max="1013" width="9" style="248" customWidth="1"/>
    <col min="1014" max="1014" width="10.5546875" style="248" customWidth="1"/>
    <col min="1015" max="1016" width="9.44140625" style="248" customWidth="1"/>
    <col min="1017" max="1017" width="10.5546875" style="248" customWidth="1"/>
    <col min="1018" max="1018" width="9.44140625" style="248" customWidth="1"/>
    <col min="1019" max="1019" width="9.88671875" style="248" customWidth="1"/>
    <col min="1020" max="1020" width="10.5546875" style="248" customWidth="1"/>
    <col min="1021" max="1021" width="9" style="248" customWidth="1"/>
    <col min="1022" max="1022" width="9.88671875" style="248" customWidth="1"/>
    <col min="1023" max="1023" width="12" style="248" customWidth="1"/>
    <col min="1024" max="1254" width="11.44140625" style="248"/>
    <col min="1255" max="1255" width="0.33203125" style="248" customWidth="1"/>
    <col min="1256" max="1256" width="19" style="248" customWidth="1"/>
    <col min="1257" max="1257" width="7.109375" style="248" customWidth="1"/>
    <col min="1258" max="1258" width="41.33203125" style="248" customWidth="1"/>
    <col min="1259" max="1260" width="9" style="248" customWidth="1"/>
    <col min="1261" max="1261" width="10.5546875" style="248" customWidth="1"/>
    <col min="1262" max="1262" width="9.44140625" style="248" customWidth="1"/>
    <col min="1263" max="1263" width="9.88671875" style="248" customWidth="1"/>
    <col min="1264" max="1264" width="10.5546875" style="248" customWidth="1"/>
    <col min="1265" max="1266" width="9.44140625" style="248" customWidth="1"/>
    <col min="1267" max="1267" width="10.5546875" style="248" customWidth="1"/>
    <col min="1268" max="1269" width="9" style="248" customWidth="1"/>
    <col min="1270" max="1270" width="10.5546875" style="248" customWidth="1"/>
    <col min="1271" max="1272" width="9.44140625" style="248" customWidth="1"/>
    <col min="1273" max="1273" width="10.5546875" style="248" customWidth="1"/>
    <col min="1274" max="1274" width="9.44140625" style="248" customWidth="1"/>
    <col min="1275" max="1275" width="9.88671875" style="248" customWidth="1"/>
    <col min="1276" max="1276" width="10.5546875" style="248" customWidth="1"/>
    <col min="1277" max="1277" width="9" style="248" customWidth="1"/>
    <col min="1278" max="1278" width="9.88671875" style="248" customWidth="1"/>
    <col min="1279" max="1279" width="12" style="248" customWidth="1"/>
    <col min="1280" max="1510" width="11.44140625" style="248"/>
    <col min="1511" max="1511" width="0.33203125" style="248" customWidth="1"/>
    <col min="1512" max="1512" width="19" style="248" customWidth="1"/>
    <col min="1513" max="1513" width="7.109375" style="248" customWidth="1"/>
    <col min="1514" max="1514" width="41.33203125" style="248" customWidth="1"/>
    <col min="1515" max="1516" width="9" style="248" customWidth="1"/>
    <col min="1517" max="1517" width="10.5546875" style="248" customWidth="1"/>
    <col min="1518" max="1518" width="9.44140625" style="248" customWidth="1"/>
    <col min="1519" max="1519" width="9.88671875" style="248" customWidth="1"/>
    <col min="1520" max="1520" width="10.5546875" style="248" customWidth="1"/>
    <col min="1521" max="1522" width="9.44140625" style="248" customWidth="1"/>
    <col min="1523" max="1523" width="10.5546875" style="248" customWidth="1"/>
    <col min="1524" max="1525" width="9" style="248" customWidth="1"/>
    <col min="1526" max="1526" width="10.5546875" style="248" customWidth="1"/>
    <col min="1527" max="1528" width="9.44140625" style="248" customWidth="1"/>
    <col min="1529" max="1529" width="10.5546875" style="248" customWidth="1"/>
    <col min="1530" max="1530" width="9.44140625" style="248" customWidth="1"/>
    <col min="1531" max="1531" width="9.88671875" style="248" customWidth="1"/>
    <col min="1532" max="1532" width="10.5546875" style="248" customWidth="1"/>
    <col min="1533" max="1533" width="9" style="248" customWidth="1"/>
    <col min="1534" max="1534" width="9.88671875" style="248" customWidth="1"/>
    <col min="1535" max="1535" width="12" style="248" customWidth="1"/>
    <col min="1536" max="1766" width="11.44140625" style="248"/>
    <col min="1767" max="1767" width="0.33203125" style="248" customWidth="1"/>
    <col min="1768" max="1768" width="19" style="248" customWidth="1"/>
    <col min="1769" max="1769" width="7.109375" style="248" customWidth="1"/>
    <col min="1770" max="1770" width="41.33203125" style="248" customWidth="1"/>
    <col min="1771" max="1772" width="9" style="248" customWidth="1"/>
    <col min="1773" max="1773" width="10.5546875" style="248" customWidth="1"/>
    <col min="1774" max="1774" width="9.44140625" style="248" customWidth="1"/>
    <col min="1775" max="1775" width="9.88671875" style="248" customWidth="1"/>
    <col min="1776" max="1776" width="10.5546875" style="248" customWidth="1"/>
    <col min="1777" max="1778" width="9.44140625" style="248" customWidth="1"/>
    <col min="1779" max="1779" width="10.5546875" style="248" customWidth="1"/>
    <col min="1780" max="1781" width="9" style="248" customWidth="1"/>
    <col min="1782" max="1782" width="10.5546875" style="248" customWidth="1"/>
    <col min="1783" max="1784" width="9.44140625" style="248" customWidth="1"/>
    <col min="1785" max="1785" width="10.5546875" style="248" customWidth="1"/>
    <col min="1786" max="1786" width="9.44140625" style="248" customWidth="1"/>
    <col min="1787" max="1787" width="9.88671875" style="248" customWidth="1"/>
    <col min="1788" max="1788" width="10.5546875" style="248" customWidth="1"/>
    <col min="1789" max="1789" width="9" style="248" customWidth="1"/>
    <col min="1790" max="1790" width="9.88671875" style="248" customWidth="1"/>
    <col min="1791" max="1791" width="12" style="248" customWidth="1"/>
    <col min="1792" max="2022" width="11.44140625" style="248"/>
    <col min="2023" max="2023" width="0.33203125" style="248" customWidth="1"/>
    <col min="2024" max="2024" width="19" style="248" customWidth="1"/>
    <col min="2025" max="2025" width="7.109375" style="248" customWidth="1"/>
    <col min="2026" max="2026" width="41.33203125" style="248" customWidth="1"/>
    <col min="2027" max="2028" width="9" style="248" customWidth="1"/>
    <col min="2029" max="2029" width="10.5546875" style="248" customWidth="1"/>
    <col min="2030" max="2030" width="9.44140625" style="248" customWidth="1"/>
    <col min="2031" max="2031" width="9.88671875" style="248" customWidth="1"/>
    <col min="2032" max="2032" width="10.5546875" style="248" customWidth="1"/>
    <col min="2033" max="2034" width="9.44140625" style="248" customWidth="1"/>
    <col min="2035" max="2035" width="10.5546875" style="248" customWidth="1"/>
    <col min="2036" max="2037" width="9" style="248" customWidth="1"/>
    <col min="2038" max="2038" width="10.5546875" style="248" customWidth="1"/>
    <col min="2039" max="2040" width="9.44140625" style="248" customWidth="1"/>
    <col min="2041" max="2041" width="10.5546875" style="248" customWidth="1"/>
    <col min="2042" max="2042" width="9.44140625" style="248" customWidth="1"/>
    <col min="2043" max="2043" width="9.88671875" style="248" customWidth="1"/>
    <col min="2044" max="2044" width="10.5546875" style="248" customWidth="1"/>
    <col min="2045" max="2045" width="9" style="248" customWidth="1"/>
    <col min="2046" max="2046" width="9.88671875" style="248" customWidth="1"/>
    <col min="2047" max="2047" width="12" style="248" customWidth="1"/>
    <col min="2048" max="2278" width="11.44140625" style="248"/>
    <col min="2279" max="2279" width="0.33203125" style="248" customWidth="1"/>
    <col min="2280" max="2280" width="19" style="248" customWidth="1"/>
    <col min="2281" max="2281" width="7.109375" style="248" customWidth="1"/>
    <col min="2282" max="2282" width="41.33203125" style="248" customWidth="1"/>
    <col min="2283" max="2284" width="9" style="248" customWidth="1"/>
    <col min="2285" max="2285" width="10.5546875" style="248" customWidth="1"/>
    <col min="2286" max="2286" width="9.44140625" style="248" customWidth="1"/>
    <col min="2287" max="2287" width="9.88671875" style="248" customWidth="1"/>
    <col min="2288" max="2288" width="10.5546875" style="248" customWidth="1"/>
    <col min="2289" max="2290" width="9.44140625" style="248" customWidth="1"/>
    <col min="2291" max="2291" width="10.5546875" style="248" customWidth="1"/>
    <col min="2292" max="2293" width="9" style="248" customWidth="1"/>
    <col min="2294" max="2294" width="10.5546875" style="248" customWidth="1"/>
    <col min="2295" max="2296" width="9.44140625" style="248" customWidth="1"/>
    <col min="2297" max="2297" width="10.5546875" style="248" customWidth="1"/>
    <col min="2298" max="2298" width="9.44140625" style="248" customWidth="1"/>
    <col min="2299" max="2299" width="9.88671875" style="248" customWidth="1"/>
    <col min="2300" max="2300" width="10.5546875" style="248" customWidth="1"/>
    <col min="2301" max="2301" width="9" style="248" customWidth="1"/>
    <col min="2302" max="2302" width="9.88671875" style="248" customWidth="1"/>
    <col min="2303" max="2303" width="12" style="248" customWidth="1"/>
    <col min="2304" max="2534" width="11.44140625" style="248"/>
    <col min="2535" max="2535" width="0.33203125" style="248" customWidth="1"/>
    <col min="2536" max="2536" width="19" style="248" customWidth="1"/>
    <col min="2537" max="2537" width="7.109375" style="248" customWidth="1"/>
    <col min="2538" max="2538" width="41.33203125" style="248" customWidth="1"/>
    <col min="2539" max="2540" width="9" style="248" customWidth="1"/>
    <col min="2541" max="2541" width="10.5546875" style="248" customWidth="1"/>
    <col min="2542" max="2542" width="9.44140625" style="248" customWidth="1"/>
    <col min="2543" max="2543" width="9.88671875" style="248" customWidth="1"/>
    <col min="2544" max="2544" width="10.5546875" style="248" customWidth="1"/>
    <col min="2545" max="2546" width="9.44140625" style="248" customWidth="1"/>
    <col min="2547" max="2547" width="10.5546875" style="248" customWidth="1"/>
    <col min="2548" max="2549" width="9" style="248" customWidth="1"/>
    <col min="2550" max="2550" width="10.5546875" style="248" customWidth="1"/>
    <col min="2551" max="2552" width="9.44140625" style="248" customWidth="1"/>
    <col min="2553" max="2553" width="10.5546875" style="248" customWidth="1"/>
    <col min="2554" max="2554" width="9.44140625" style="248" customWidth="1"/>
    <col min="2555" max="2555" width="9.88671875" style="248" customWidth="1"/>
    <col min="2556" max="2556" width="10.5546875" style="248" customWidth="1"/>
    <col min="2557" max="2557" width="9" style="248" customWidth="1"/>
    <col min="2558" max="2558" width="9.88671875" style="248" customWidth="1"/>
    <col min="2559" max="2559" width="12" style="248" customWidth="1"/>
    <col min="2560" max="2790" width="11.44140625" style="248"/>
    <col min="2791" max="2791" width="0.33203125" style="248" customWidth="1"/>
    <col min="2792" max="2792" width="19" style="248" customWidth="1"/>
    <col min="2793" max="2793" width="7.109375" style="248" customWidth="1"/>
    <col min="2794" max="2794" width="41.33203125" style="248" customWidth="1"/>
    <col min="2795" max="2796" width="9" style="248" customWidth="1"/>
    <col min="2797" max="2797" width="10.5546875" style="248" customWidth="1"/>
    <col min="2798" max="2798" width="9.44140625" style="248" customWidth="1"/>
    <col min="2799" max="2799" width="9.88671875" style="248" customWidth="1"/>
    <col min="2800" max="2800" width="10.5546875" style="248" customWidth="1"/>
    <col min="2801" max="2802" width="9.44140625" style="248" customWidth="1"/>
    <col min="2803" max="2803" width="10.5546875" style="248" customWidth="1"/>
    <col min="2804" max="2805" width="9" style="248" customWidth="1"/>
    <col min="2806" max="2806" width="10.5546875" style="248" customWidth="1"/>
    <col min="2807" max="2808" width="9.44140625" style="248" customWidth="1"/>
    <col min="2809" max="2809" width="10.5546875" style="248" customWidth="1"/>
    <col min="2810" max="2810" width="9.44140625" style="248" customWidth="1"/>
    <col min="2811" max="2811" width="9.88671875" style="248" customWidth="1"/>
    <col min="2812" max="2812" width="10.5546875" style="248" customWidth="1"/>
    <col min="2813" max="2813" width="9" style="248" customWidth="1"/>
    <col min="2814" max="2814" width="9.88671875" style="248" customWidth="1"/>
    <col min="2815" max="2815" width="12" style="248" customWidth="1"/>
    <col min="2816" max="3046" width="11.44140625" style="248"/>
    <col min="3047" max="3047" width="0.33203125" style="248" customWidth="1"/>
    <col min="3048" max="3048" width="19" style="248" customWidth="1"/>
    <col min="3049" max="3049" width="7.109375" style="248" customWidth="1"/>
    <col min="3050" max="3050" width="41.33203125" style="248" customWidth="1"/>
    <col min="3051" max="3052" width="9" style="248" customWidth="1"/>
    <col min="3053" max="3053" width="10.5546875" style="248" customWidth="1"/>
    <col min="3054" max="3054" width="9.44140625" style="248" customWidth="1"/>
    <col min="3055" max="3055" width="9.88671875" style="248" customWidth="1"/>
    <col min="3056" max="3056" width="10.5546875" style="248" customWidth="1"/>
    <col min="3057" max="3058" width="9.44140625" style="248" customWidth="1"/>
    <col min="3059" max="3059" width="10.5546875" style="248" customWidth="1"/>
    <col min="3060" max="3061" width="9" style="248" customWidth="1"/>
    <col min="3062" max="3062" width="10.5546875" style="248" customWidth="1"/>
    <col min="3063" max="3064" width="9.44140625" style="248" customWidth="1"/>
    <col min="3065" max="3065" width="10.5546875" style="248" customWidth="1"/>
    <col min="3066" max="3066" width="9.44140625" style="248" customWidth="1"/>
    <col min="3067" max="3067" width="9.88671875" style="248" customWidth="1"/>
    <col min="3068" max="3068" width="10.5546875" style="248" customWidth="1"/>
    <col min="3069" max="3069" width="9" style="248" customWidth="1"/>
    <col min="3070" max="3070" width="9.88671875" style="248" customWidth="1"/>
    <col min="3071" max="3071" width="12" style="248" customWidth="1"/>
    <col min="3072" max="3302" width="11.44140625" style="248"/>
    <col min="3303" max="3303" width="0.33203125" style="248" customWidth="1"/>
    <col min="3304" max="3304" width="19" style="248" customWidth="1"/>
    <col min="3305" max="3305" width="7.109375" style="248" customWidth="1"/>
    <col min="3306" max="3306" width="41.33203125" style="248" customWidth="1"/>
    <col min="3307" max="3308" width="9" style="248" customWidth="1"/>
    <col min="3309" max="3309" width="10.5546875" style="248" customWidth="1"/>
    <col min="3310" max="3310" width="9.44140625" style="248" customWidth="1"/>
    <col min="3311" max="3311" width="9.88671875" style="248" customWidth="1"/>
    <col min="3312" max="3312" width="10.5546875" style="248" customWidth="1"/>
    <col min="3313" max="3314" width="9.44140625" style="248" customWidth="1"/>
    <col min="3315" max="3315" width="10.5546875" style="248" customWidth="1"/>
    <col min="3316" max="3317" width="9" style="248" customWidth="1"/>
    <col min="3318" max="3318" width="10.5546875" style="248" customWidth="1"/>
    <col min="3319" max="3320" width="9.44140625" style="248" customWidth="1"/>
    <col min="3321" max="3321" width="10.5546875" style="248" customWidth="1"/>
    <col min="3322" max="3322" width="9.44140625" style="248" customWidth="1"/>
    <col min="3323" max="3323" width="9.88671875" style="248" customWidth="1"/>
    <col min="3324" max="3324" width="10.5546875" style="248" customWidth="1"/>
    <col min="3325" max="3325" width="9" style="248" customWidth="1"/>
    <col min="3326" max="3326" width="9.88671875" style="248" customWidth="1"/>
    <col min="3327" max="3327" width="12" style="248" customWidth="1"/>
    <col min="3328" max="3558" width="11.44140625" style="248"/>
    <col min="3559" max="3559" width="0.33203125" style="248" customWidth="1"/>
    <col min="3560" max="3560" width="19" style="248" customWidth="1"/>
    <col min="3561" max="3561" width="7.109375" style="248" customWidth="1"/>
    <col min="3562" max="3562" width="41.33203125" style="248" customWidth="1"/>
    <col min="3563" max="3564" width="9" style="248" customWidth="1"/>
    <col min="3565" max="3565" width="10.5546875" style="248" customWidth="1"/>
    <col min="3566" max="3566" width="9.44140625" style="248" customWidth="1"/>
    <col min="3567" max="3567" width="9.88671875" style="248" customWidth="1"/>
    <col min="3568" max="3568" width="10.5546875" style="248" customWidth="1"/>
    <col min="3569" max="3570" width="9.44140625" style="248" customWidth="1"/>
    <col min="3571" max="3571" width="10.5546875" style="248" customWidth="1"/>
    <col min="3572" max="3573" width="9" style="248" customWidth="1"/>
    <col min="3574" max="3574" width="10.5546875" style="248" customWidth="1"/>
    <col min="3575" max="3576" width="9.44140625" style="248" customWidth="1"/>
    <col min="3577" max="3577" width="10.5546875" style="248" customWidth="1"/>
    <col min="3578" max="3578" width="9.44140625" style="248" customWidth="1"/>
    <col min="3579" max="3579" width="9.88671875" style="248" customWidth="1"/>
    <col min="3580" max="3580" width="10.5546875" style="248" customWidth="1"/>
    <col min="3581" max="3581" width="9" style="248" customWidth="1"/>
    <col min="3582" max="3582" width="9.88671875" style="248" customWidth="1"/>
    <col min="3583" max="3583" width="12" style="248" customWidth="1"/>
    <col min="3584" max="3814" width="11.44140625" style="248"/>
    <col min="3815" max="3815" width="0.33203125" style="248" customWidth="1"/>
    <col min="3816" max="3816" width="19" style="248" customWidth="1"/>
    <col min="3817" max="3817" width="7.109375" style="248" customWidth="1"/>
    <col min="3818" max="3818" width="41.33203125" style="248" customWidth="1"/>
    <col min="3819" max="3820" width="9" style="248" customWidth="1"/>
    <col min="3821" max="3821" width="10.5546875" style="248" customWidth="1"/>
    <col min="3822" max="3822" width="9.44140625" style="248" customWidth="1"/>
    <col min="3823" max="3823" width="9.88671875" style="248" customWidth="1"/>
    <col min="3824" max="3824" width="10.5546875" style="248" customWidth="1"/>
    <col min="3825" max="3826" width="9.44140625" style="248" customWidth="1"/>
    <col min="3827" max="3827" width="10.5546875" style="248" customWidth="1"/>
    <col min="3828" max="3829" width="9" style="248" customWidth="1"/>
    <col min="3830" max="3830" width="10.5546875" style="248" customWidth="1"/>
    <col min="3831" max="3832" width="9.44140625" style="248" customWidth="1"/>
    <col min="3833" max="3833" width="10.5546875" style="248" customWidth="1"/>
    <col min="3834" max="3834" width="9.44140625" style="248" customWidth="1"/>
    <col min="3835" max="3835" width="9.88671875" style="248" customWidth="1"/>
    <col min="3836" max="3836" width="10.5546875" style="248" customWidth="1"/>
    <col min="3837" max="3837" width="9" style="248" customWidth="1"/>
    <col min="3838" max="3838" width="9.88671875" style="248" customWidth="1"/>
    <col min="3839" max="3839" width="12" style="248" customWidth="1"/>
    <col min="3840" max="4070" width="11.44140625" style="248"/>
    <col min="4071" max="4071" width="0.33203125" style="248" customWidth="1"/>
    <col min="4072" max="4072" width="19" style="248" customWidth="1"/>
    <col min="4073" max="4073" width="7.109375" style="248" customWidth="1"/>
    <col min="4074" max="4074" width="41.33203125" style="248" customWidth="1"/>
    <col min="4075" max="4076" width="9" style="248" customWidth="1"/>
    <col min="4077" max="4077" width="10.5546875" style="248" customWidth="1"/>
    <col min="4078" max="4078" width="9.44140625" style="248" customWidth="1"/>
    <col min="4079" max="4079" width="9.88671875" style="248" customWidth="1"/>
    <col min="4080" max="4080" width="10.5546875" style="248" customWidth="1"/>
    <col min="4081" max="4082" width="9.44140625" style="248" customWidth="1"/>
    <col min="4083" max="4083" width="10.5546875" style="248" customWidth="1"/>
    <col min="4084" max="4085" width="9" style="248" customWidth="1"/>
    <col min="4086" max="4086" width="10.5546875" style="248" customWidth="1"/>
    <col min="4087" max="4088" width="9.44140625" style="248" customWidth="1"/>
    <col min="4089" max="4089" width="10.5546875" style="248" customWidth="1"/>
    <col min="4090" max="4090" width="9.44140625" style="248" customWidth="1"/>
    <col min="4091" max="4091" width="9.88671875" style="248" customWidth="1"/>
    <col min="4092" max="4092" width="10.5546875" style="248" customWidth="1"/>
    <col min="4093" max="4093" width="9" style="248" customWidth="1"/>
    <col min="4094" max="4094" width="9.88671875" style="248" customWidth="1"/>
    <col min="4095" max="4095" width="12" style="248" customWidth="1"/>
    <col min="4096" max="4326" width="11.44140625" style="248"/>
    <col min="4327" max="4327" width="0.33203125" style="248" customWidth="1"/>
    <col min="4328" max="4328" width="19" style="248" customWidth="1"/>
    <col min="4329" max="4329" width="7.109375" style="248" customWidth="1"/>
    <col min="4330" max="4330" width="41.33203125" style="248" customWidth="1"/>
    <col min="4331" max="4332" width="9" style="248" customWidth="1"/>
    <col min="4333" max="4333" width="10.5546875" style="248" customWidth="1"/>
    <col min="4334" max="4334" width="9.44140625" style="248" customWidth="1"/>
    <col min="4335" max="4335" width="9.88671875" style="248" customWidth="1"/>
    <col min="4336" max="4336" width="10.5546875" style="248" customWidth="1"/>
    <col min="4337" max="4338" width="9.44140625" style="248" customWidth="1"/>
    <col min="4339" max="4339" width="10.5546875" style="248" customWidth="1"/>
    <col min="4340" max="4341" width="9" style="248" customWidth="1"/>
    <col min="4342" max="4342" width="10.5546875" style="248" customWidth="1"/>
    <col min="4343" max="4344" width="9.44140625" style="248" customWidth="1"/>
    <col min="4345" max="4345" width="10.5546875" style="248" customWidth="1"/>
    <col min="4346" max="4346" width="9.44140625" style="248" customWidth="1"/>
    <col min="4347" max="4347" width="9.88671875" style="248" customWidth="1"/>
    <col min="4348" max="4348" width="10.5546875" style="248" customWidth="1"/>
    <col min="4349" max="4349" width="9" style="248" customWidth="1"/>
    <col min="4350" max="4350" width="9.88671875" style="248" customWidth="1"/>
    <col min="4351" max="4351" width="12" style="248" customWidth="1"/>
    <col min="4352" max="4582" width="11.44140625" style="248"/>
    <col min="4583" max="4583" width="0.33203125" style="248" customWidth="1"/>
    <col min="4584" max="4584" width="19" style="248" customWidth="1"/>
    <col min="4585" max="4585" width="7.109375" style="248" customWidth="1"/>
    <col min="4586" max="4586" width="41.33203125" style="248" customWidth="1"/>
    <col min="4587" max="4588" width="9" style="248" customWidth="1"/>
    <col min="4589" max="4589" width="10.5546875" style="248" customWidth="1"/>
    <col min="4590" max="4590" width="9.44140625" style="248" customWidth="1"/>
    <col min="4591" max="4591" width="9.88671875" style="248" customWidth="1"/>
    <col min="4592" max="4592" width="10.5546875" style="248" customWidth="1"/>
    <col min="4593" max="4594" width="9.44140625" style="248" customWidth="1"/>
    <col min="4595" max="4595" width="10.5546875" style="248" customWidth="1"/>
    <col min="4596" max="4597" width="9" style="248" customWidth="1"/>
    <col min="4598" max="4598" width="10.5546875" style="248" customWidth="1"/>
    <col min="4599" max="4600" width="9.44140625" style="248" customWidth="1"/>
    <col min="4601" max="4601" width="10.5546875" style="248" customWidth="1"/>
    <col min="4602" max="4602" width="9.44140625" style="248" customWidth="1"/>
    <col min="4603" max="4603" width="9.88671875" style="248" customWidth="1"/>
    <col min="4604" max="4604" width="10.5546875" style="248" customWidth="1"/>
    <col min="4605" max="4605" width="9" style="248" customWidth="1"/>
    <col min="4606" max="4606" width="9.88671875" style="248" customWidth="1"/>
    <col min="4607" max="4607" width="12" style="248" customWidth="1"/>
    <col min="4608" max="4838" width="11.44140625" style="248"/>
    <col min="4839" max="4839" width="0.33203125" style="248" customWidth="1"/>
    <col min="4840" max="4840" width="19" style="248" customWidth="1"/>
    <col min="4841" max="4841" width="7.109375" style="248" customWidth="1"/>
    <col min="4842" max="4842" width="41.33203125" style="248" customWidth="1"/>
    <col min="4843" max="4844" width="9" style="248" customWidth="1"/>
    <col min="4845" max="4845" width="10.5546875" style="248" customWidth="1"/>
    <col min="4846" max="4846" width="9.44140625" style="248" customWidth="1"/>
    <col min="4847" max="4847" width="9.88671875" style="248" customWidth="1"/>
    <col min="4848" max="4848" width="10.5546875" style="248" customWidth="1"/>
    <col min="4849" max="4850" width="9.44140625" style="248" customWidth="1"/>
    <col min="4851" max="4851" width="10.5546875" style="248" customWidth="1"/>
    <col min="4852" max="4853" width="9" style="248" customWidth="1"/>
    <col min="4854" max="4854" width="10.5546875" style="248" customWidth="1"/>
    <col min="4855" max="4856" width="9.44140625" style="248" customWidth="1"/>
    <col min="4857" max="4857" width="10.5546875" style="248" customWidth="1"/>
    <col min="4858" max="4858" width="9.44140625" style="248" customWidth="1"/>
    <col min="4859" max="4859" width="9.88671875" style="248" customWidth="1"/>
    <col min="4860" max="4860" width="10.5546875" style="248" customWidth="1"/>
    <col min="4861" max="4861" width="9" style="248" customWidth="1"/>
    <col min="4862" max="4862" width="9.88671875" style="248" customWidth="1"/>
    <col min="4863" max="4863" width="12" style="248" customWidth="1"/>
    <col min="4864" max="5094" width="11.44140625" style="248"/>
    <col min="5095" max="5095" width="0.33203125" style="248" customWidth="1"/>
    <col min="5096" max="5096" width="19" style="248" customWidth="1"/>
    <col min="5097" max="5097" width="7.109375" style="248" customWidth="1"/>
    <col min="5098" max="5098" width="41.33203125" style="248" customWidth="1"/>
    <col min="5099" max="5100" width="9" style="248" customWidth="1"/>
    <col min="5101" max="5101" width="10.5546875" style="248" customWidth="1"/>
    <col min="5102" max="5102" width="9.44140625" style="248" customWidth="1"/>
    <col min="5103" max="5103" width="9.88671875" style="248" customWidth="1"/>
    <col min="5104" max="5104" width="10.5546875" style="248" customWidth="1"/>
    <col min="5105" max="5106" width="9.44140625" style="248" customWidth="1"/>
    <col min="5107" max="5107" width="10.5546875" style="248" customWidth="1"/>
    <col min="5108" max="5109" width="9" style="248" customWidth="1"/>
    <col min="5110" max="5110" width="10.5546875" style="248" customWidth="1"/>
    <col min="5111" max="5112" width="9.44140625" style="248" customWidth="1"/>
    <col min="5113" max="5113" width="10.5546875" style="248" customWidth="1"/>
    <col min="5114" max="5114" width="9.44140625" style="248" customWidth="1"/>
    <col min="5115" max="5115" width="9.88671875" style="248" customWidth="1"/>
    <col min="5116" max="5116" width="10.5546875" style="248" customWidth="1"/>
    <col min="5117" max="5117" width="9" style="248" customWidth="1"/>
    <col min="5118" max="5118" width="9.88671875" style="248" customWidth="1"/>
    <col min="5119" max="5119" width="12" style="248" customWidth="1"/>
    <col min="5120" max="5350" width="11.44140625" style="248"/>
    <col min="5351" max="5351" width="0.33203125" style="248" customWidth="1"/>
    <col min="5352" max="5352" width="19" style="248" customWidth="1"/>
    <col min="5353" max="5353" width="7.109375" style="248" customWidth="1"/>
    <col min="5354" max="5354" width="41.33203125" style="248" customWidth="1"/>
    <col min="5355" max="5356" width="9" style="248" customWidth="1"/>
    <col min="5357" max="5357" width="10.5546875" style="248" customWidth="1"/>
    <col min="5358" max="5358" width="9.44140625" style="248" customWidth="1"/>
    <col min="5359" max="5359" width="9.88671875" style="248" customWidth="1"/>
    <col min="5360" max="5360" width="10.5546875" style="248" customWidth="1"/>
    <col min="5361" max="5362" width="9.44140625" style="248" customWidth="1"/>
    <col min="5363" max="5363" width="10.5546875" style="248" customWidth="1"/>
    <col min="5364" max="5365" width="9" style="248" customWidth="1"/>
    <col min="5366" max="5366" width="10.5546875" style="248" customWidth="1"/>
    <col min="5367" max="5368" width="9.44140625" style="248" customWidth="1"/>
    <col min="5369" max="5369" width="10.5546875" style="248" customWidth="1"/>
    <col min="5370" max="5370" width="9.44140625" style="248" customWidth="1"/>
    <col min="5371" max="5371" width="9.88671875" style="248" customWidth="1"/>
    <col min="5372" max="5372" width="10.5546875" style="248" customWidth="1"/>
    <col min="5373" max="5373" width="9" style="248" customWidth="1"/>
    <col min="5374" max="5374" width="9.88671875" style="248" customWidth="1"/>
    <col min="5375" max="5375" width="12" style="248" customWidth="1"/>
    <col min="5376" max="5606" width="11.44140625" style="248"/>
    <col min="5607" max="5607" width="0.33203125" style="248" customWidth="1"/>
    <col min="5608" max="5608" width="19" style="248" customWidth="1"/>
    <col min="5609" max="5609" width="7.109375" style="248" customWidth="1"/>
    <col min="5610" max="5610" width="41.33203125" style="248" customWidth="1"/>
    <col min="5611" max="5612" width="9" style="248" customWidth="1"/>
    <col min="5613" max="5613" width="10.5546875" style="248" customWidth="1"/>
    <col min="5614" max="5614" width="9.44140625" style="248" customWidth="1"/>
    <col min="5615" max="5615" width="9.88671875" style="248" customWidth="1"/>
    <col min="5616" max="5616" width="10.5546875" style="248" customWidth="1"/>
    <col min="5617" max="5618" width="9.44140625" style="248" customWidth="1"/>
    <col min="5619" max="5619" width="10.5546875" style="248" customWidth="1"/>
    <col min="5620" max="5621" width="9" style="248" customWidth="1"/>
    <col min="5622" max="5622" width="10.5546875" style="248" customWidth="1"/>
    <col min="5623" max="5624" width="9.44140625" style="248" customWidth="1"/>
    <col min="5625" max="5625" width="10.5546875" style="248" customWidth="1"/>
    <col min="5626" max="5626" width="9.44140625" style="248" customWidth="1"/>
    <col min="5627" max="5627" width="9.88671875" style="248" customWidth="1"/>
    <col min="5628" max="5628" width="10.5546875" style="248" customWidth="1"/>
    <col min="5629" max="5629" width="9" style="248" customWidth="1"/>
    <col min="5630" max="5630" width="9.88671875" style="248" customWidth="1"/>
    <col min="5631" max="5631" width="12" style="248" customWidth="1"/>
    <col min="5632" max="5862" width="11.44140625" style="248"/>
    <col min="5863" max="5863" width="0.33203125" style="248" customWidth="1"/>
    <col min="5864" max="5864" width="19" style="248" customWidth="1"/>
    <col min="5865" max="5865" width="7.109375" style="248" customWidth="1"/>
    <col min="5866" max="5866" width="41.33203125" style="248" customWidth="1"/>
    <col min="5867" max="5868" width="9" style="248" customWidth="1"/>
    <col min="5869" max="5869" width="10.5546875" style="248" customWidth="1"/>
    <col min="5870" max="5870" width="9.44140625" style="248" customWidth="1"/>
    <col min="5871" max="5871" width="9.88671875" style="248" customWidth="1"/>
    <col min="5872" max="5872" width="10.5546875" style="248" customWidth="1"/>
    <col min="5873" max="5874" width="9.44140625" style="248" customWidth="1"/>
    <col min="5875" max="5875" width="10.5546875" style="248" customWidth="1"/>
    <col min="5876" max="5877" width="9" style="248" customWidth="1"/>
    <col min="5878" max="5878" width="10.5546875" style="248" customWidth="1"/>
    <col min="5879" max="5880" width="9.44140625" style="248" customWidth="1"/>
    <col min="5881" max="5881" width="10.5546875" style="248" customWidth="1"/>
    <col min="5882" max="5882" width="9.44140625" style="248" customWidth="1"/>
    <col min="5883" max="5883" width="9.88671875" style="248" customWidth="1"/>
    <col min="5884" max="5884" width="10.5546875" style="248" customWidth="1"/>
    <col min="5885" max="5885" width="9" style="248" customWidth="1"/>
    <col min="5886" max="5886" width="9.88671875" style="248" customWidth="1"/>
    <col min="5887" max="5887" width="12" style="248" customWidth="1"/>
    <col min="5888" max="6118" width="11.44140625" style="248"/>
    <col min="6119" max="6119" width="0.33203125" style="248" customWidth="1"/>
    <col min="6120" max="6120" width="19" style="248" customWidth="1"/>
    <col min="6121" max="6121" width="7.109375" style="248" customWidth="1"/>
    <col min="6122" max="6122" width="41.33203125" style="248" customWidth="1"/>
    <col min="6123" max="6124" width="9" style="248" customWidth="1"/>
    <col min="6125" max="6125" width="10.5546875" style="248" customWidth="1"/>
    <col min="6126" max="6126" width="9.44140625" style="248" customWidth="1"/>
    <col min="6127" max="6127" width="9.88671875" style="248" customWidth="1"/>
    <col min="6128" max="6128" width="10.5546875" style="248" customWidth="1"/>
    <col min="6129" max="6130" width="9.44140625" style="248" customWidth="1"/>
    <col min="6131" max="6131" width="10.5546875" style="248" customWidth="1"/>
    <col min="6132" max="6133" width="9" style="248" customWidth="1"/>
    <col min="6134" max="6134" width="10.5546875" style="248" customWidth="1"/>
    <col min="6135" max="6136" width="9.44140625" style="248" customWidth="1"/>
    <col min="6137" max="6137" width="10.5546875" style="248" customWidth="1"/>
    <col min="6138" max="6138" width="9.44140625" style="248" customWidth="1"/>
    <col min="6139" max="6139" width="9.88671875" style="248" customWidth="1"/>
    <col min="6140" max="6140" width="10.5546875" style="248" customWidth="1"/>
    <col min="6141" max="6141" width="9" style="248" customWidth="1"/>
    <col min="6142" max="6142" width="9.88671875" style="248" customWidth="1"/>
    <col min="6143" max="6143" width="12" style="248" customWidth="1"/>
    <col min="6144" max="6374" width="11.44140625" style="248"/>
    <col min="6375" max="6375" width="0.33203125" style="248" customWidth="1"/>
    <col min="6376" max="6376" width="19" style="248" customWidth="1"/>
    <col min="6377" max="6377" width="7.109375" style="248" customWidth="1"/>
    <col min="6378" max="6378" width="41.33203125" style="248" customWidth="1"/>
    <col min="6379" max="6380" width="9" style="248" customWidth="1"/>
    <col min="6381" max="6381" width="10.5546875" style="248" customWidth="1"/>
    <col min="6382" max="6382" width="9.44140625" style="248" customWidth="1"/>
    <col min="6383" max="6383" width="9.88671875" style="248" customWidth="1"/>
    <col min="6384" max="6384" width="10.5546875" style="248" customWidth="1"/>
    <col min="6385" max="6386" width="9.44140625" style="248" customWidth="1"/>
    <col min="6387" max="6387" width="10.5546875" style="248" customWidth="1"/>
    <col min="6388" max="6389" width="9" style="248" customWidth="1"/>
    <col min="6390" max="6390" width="10.5546875" style="248" customWidth="1"/>
    <col min="6391" max="6392" width="9.44140625" style="248" customWidth="1"/>
    <col min="6393" max="6393" width="10.5546875" style="248" customWidth="1"/>
    <col min="6394" max="6394" width="9.44140625" style="248" customWidth="1"/>
    <col min="6395" max="6395" width="9.88671875" style="248" customWidth="1"/>
    <col min="6396" max="6396" width="10.5546875" style="248" customWidth="1"/>
    <col min="6397" max="6397" width="9" style="248" customWidth="1"/>
    <col min="6398" max="6398" width="9.88671875" style="248" customWidth="1"/>
    <col min="6399" max="6399" width="12" style="248" customWidth="1"/>
    <col min="6400" max="6630" width="11.44140625" style="248"/>
    <col min="6631" max="6631" width="0.33203125" style="248" customWidth="1"/>
    <col min="6632" max="6632" width="19" style="248" customWidth="1"/>
    <col min="6633" max="6633" width="7.109375" style="248" customWidth="1"/>
    <col min="6634" max="6634" width="41.33203125" style="248" customWidth="1"/>
    <col min="6635" max="6636" width="9" style="248" customWidth="1"/>
    <col min="6637" max="6637" width="10.5546875" style="248" customWidth="1"/>
    <col min="6638" max="6638" width="9.44140625" style="248" customWidth="1"/>
    <col min="6639" max="6639" width="9.88671875" style="248" customWidth="1"/>
    <col min="6640" max="6640" width="10.5546875" style="248" customWidth="1"/>
    <col min="6641" max="6642" width="9.44140625" style="248" customWidth="1"/>
    <col min="6643" max="6643" width="10.5546875" style="248" customWidth="1"/>
    <col min="6644" max="6645" width="9" style="248" customWidth="1"/>
    <col min="6646" max="6646" width="10.5546875" style="248" customWidth="1"/>
    <col min="6647" max="6648" width="9.44140625" style="248" customWidth="1"/>
    <col min="6649" max="6649" width="10.5546875" style="248" customWidth="1"/>
    <col min="6650" max="6650" width="9.44140625" style="248" customWidth="1"/>
    <col min="6651" max="6651" width="9.88671875" style="248" customWidth="1"/>
    <col min="6652" max="6652" width="10.5546875" style="248" customWidth="1"/>
    <col min="6653" max="6653" width="9" style="248" customWidth="1"/>
    <col min="6654" max="6654" width="9.88671875" style="248" customWidth="1"/>
    <col min="6655" max="6655" width="12" style="248" customWidth="1"/>
    <col min="6656" max="6886" width="11.44140625" style="248"/>
    <col min="6887" max="6887" width="0.33203125" style="248" customWidth="1"/>
    <col min="6888" max="6888" width="19" style="248" customWidth="1"/>
    <col min="6889" max="6889" width="7.109375" style="248" customWidth="1"/>
    <col min="6890" max="6890" width="41.33203125" style="248" customWidth="1"/>
    <col min="6891" max="6892" width="9" style="248" customWidth="1"/>
    <col min="6893" max="6893" width="10.5546875" style="248" customWidth="1"/>
    <col min="6894" max="6894" width="9.44140625" style="248" customWidth="1"/>
    <col min="6895" max="6895" width="9.88671875" style="248" customWidth="1"/>
    <col min="6896" max="6896" width="10.5546875" style="248" customWidth="1"/>
    <col min="6897" max="6898" width="9.44140625" style="248" customWidth="1"/>
    <col min="6899" max="6899" width="10.5546875" style="248" customWidth="1"/>
    <col min="6900" max="6901" width="9" style="248" customWidth="1"/>
    <col min="6902" max="6902" width="10.5546875" style="248" customWidth="1"/>
    <col min="6903" max="6904" width="9.44140625" style="248" customWidth="1"/>
    <col min="6905" max="6905" width="10.5546875" style="248" customWidth="1"/>
    <col min="6906" max="6906" width="9.44140625" style="248" customWidth="1"/>
    <col min="6907" max="6907" width="9.88671875" style="248" customWidth="1"/>
    <col min="6908" max="6908" width="10.5546875" style="248" customWidth="1"/>
    <col min="6909" max="6909" width="9" style="248" customWidth="1"/>
    <col min="6910" max="6910" width="9.88671875" style="248" customWidth="1"/>
    <col min="6911" max="6911" width="12" style="248" customWidth="1"/>
    <col min="6912" max="7142" width="11.44140625" style="248"/>
    <col min="7143" max="7143" width="0.33203125" style="248" customWidth="1"/>
    <col min="7144" max="7144" width="19" style="248" customWidth="1"/>
    <col min="7145" max="7145" width="7.109375" style="248" customWidth="1"/>
    <col min="7146" max="7146" width="41.33203125" style="248" customWidth="1"/>
    <col min="7147" max="7148" width="9" style="248" customWidth="1"/>
    <col min="7149" max="7149" width="10.5546875" style="248" customWidth="1"/>
    <col min="7150" max="7150" width="9.44140625" style="248" customWidth="1"/>
    <col min="7151" max="7151" width="9.88671875" style="248" customWidth="1"/>
    <col min="7152" max="7152" width="10.5546875" style="248" customWidth="1"/>
    <col min="7153" max="7154" width="9.44140625" style="248" customWidth="1"/>
    <col min="7155" max="7155" width="10.5546875" style="248" customWidth="1"/>
    <col min="7156" max="7157" width="9" style="248" customWidth="1"/>
    <col min="7158" max="7158" width="10.5546875" style="248" customWidth="1"/>
    <col min="7159" max="7160" width="9.44140625" style="248" customWidth="1"/>
    <col min="7161" max="7161" width="10.5546875" style="248" customWidth="1"/>
    <col min="7162" max="7162" width="9.44140625" style="248" customWidth="1"/>
    <col min="7163" max="7163" width="9.88671875" style="248" customWidth="1"/>
    <col min="7164" max="7164" width="10.5546875" style="248" customWidth="1"/>
    <col min="7165" max="7165" width="9" style="248" customWidth="1"/>
    <col min="7166" max="7166" width="9.88671875" style="248" customWidth="1"/>
    <col min="7167" max="7167" width="12" style="248" customWidth="1"/>
    <col min="7168" max="7398" width="11.44140625" style="248"/>
    <col min="7399" max="7399" width="0.33203125" style="248" customWidth="1"/>
    <col min="7400" max="7400" width="19" style="248" customWidth="1"/>
    <col min="7401" max="7401" width="7.109375" style="248" customWidth="1"/>
    <col min="7402" max="7402" width="41.33203125" style="248" customWidth="1"/>
    <col min="7403" max="7404" width="9" style="248" customWidth="1"/>
    <col min="7405" max="7405" width="10.5546875" style="248" customWidth="1"/>
    <col min="7406" max="7406" width="9.44140625" style="248" customWidth="1"/>
    <col min="7407" max="7407" width="9.88671875" style="248" customWidth="1"/>
    <col min="7408" max="7408" width="10.5546875" style="248" customWidth="1"/>
    <col min="7409" max="7410" width="9.44140625" style="248" customWidth="1"/>
    <col min="7411" max="7411" width="10.5546875" style="248" customWidth="1"/>
    <col min="7412" max="7413" width="9" style="248" customWidth="1"/>
    <col min="7414" max="7414" width="10.5546875" style="248" customWidth="1"/>
    <col min="7415" max="7416" width="9.44140625" style="248" customWidth="1"/>
    <col min="7417" max="7417" width="10.5546875" style="248" customWidth="1"/>
    <col min="7418" max="7418" width="9.44140625" style="248" customWidth="1"/>
    <col min="7419" max="7419" width="9.88671875" style="248" customWidth="1"/>
    <col min="7420" max="7420" width="10.5546875" style="248" customWidth="1"/>
    <col min="7421" max="7421" width="9" style="248" customWidth="1"/>
    <col min="7422" max="7422" width="9.88671875" style="248" customWidth="1"/>
    <col min="7423" max="7423" width="12" style="248" customWidth="1"/>
    <col min="7424" max="7654" width="11.44140625" style="248"/>
    <col min="7655" max="7655" width="0.33203125" style="248" customWidth="1"/>
    <col min="7656" max="7656" width="19" style="248" customWidth="1"/>
    <col min="7657" max="7657" width="7.109375" style="248" customWidth="1"/>
    <col min="7658" max="7658" width="41.33203125" style="248" customWidth="1"/>
    <col min="7659" max="7660" width="9" style="248" customWidth="1"/>
    <col min="7661" max="7661" width="10.5546875" style="248" customWidth="1"/>
    <col min="7662" max="7662" width="9.44140625" style="248" customWidth="1"/>
    <col min="7663" max="7663" width="9.88671875" style="248" customWidth="1"/>
    <col min="7664" max="7664" width="10.5546875" style="248" customWidth="1"/>
    <col min="7665" max="7666" width="9.44140625" style="248" customWidth="1"/>
    <col min="7667" max="7667" width="10.5546875" style="248" customWidth="1"/>
    <col min="7668" max="7669" width="9" style="248" customWidth="1"/>
    <col min="7670" max="7670" width="10.5546875" style="248" customWidth="1"/>
    <col min="7671" max="7672" width="9.44140625" style="248" customWidth="1"/>
    <col min="7673" max="7673" width="10.5546875" style="248" customWidth="1"/>
    <col min="7674" max="7674" width="9.44140625" style="248" customWidth="1"/>
    <col min="7675" max="7675" width="9.88671875" style="248" customWidth="1"/>
    <col min="7676" max="7676" width="10.5546875" style="248" customWidth="1"/>
    <col min="7677" max="7677" width="9" style="248" customWidth="1"/>
    <col min="7678" max="7678" width="9.88671875" style="248" customWidth="1"/>
    <col min="7679" max="7679" width="12" style="248" customWidth="1"/>
    <col min="7680" max="7910" width="11.44140625" style="248"/>
    <col min="7911" max="7911" width="0.33203125" style="248" customWidth="1"/>
    <col min="7912" max="7912" width="19" style="248" customWidth="1"/>
    <col min="7913" max="7913" width="7.109375" style="248" customWidth="1"/>
    <col min="7914" max="7914" width="41.33203125" style="248" customWidth="1"/>
    <col min="7915" max="7916" width="9" style="248" customWidth="1"/>
    <col min="7917" max="7917" width="10.5546875" style="248" customWidth="1"/>
    <col min="7918" max="7918" width="9.44140625" style="248" customWidth="1"/>
    <col min="7919" max="7919" width="9.88671875" style="248" customWidth="1"/>
    <col min="7920" max="7920" width="10.5546875" style="248" customWidth="1"/>
    <col min="7921" max="7922" width="9.44140625" style="248" customWidth="1"/>
    <col min="7923" max="7923" width="10.5546875" style="248" customWidth="1"/>
    <col min="7924" max="7925" width="9" style="248" customWidth="1"/>
    <col min="7926" max="7926" width="10.5546875" style="248" customWidth="1"/>
    <col min="7927" max="7928" width="9.44140625" style="248" customWidth="1"/>
    <col min="7929" max="7929" width="10.5546875" style="248" customWidth="1"/>
    <col min="7930" max="7930" width="9.44140625" style="248" customWidth="1"/>
    <col min="7931" max="7931" width="9.88671875" style="248" customWidth="1"/>
    <col min="7932" max="7932" width="10.5546875" style="248" customWidth="1"/>
    <col min="7933" max="7933" width="9" style="248" customWidth="1"/>
    <col min="7934" max="7934" width="9.88671875" style="248" customWidth="1"/>
    <col min="7935" max="7935" width="12" style="248" customWidth="1"/>
    <col min="7936" max="8166" width="11.44140625" style="248"/>
    <col min="8167" max="8167" width="0.33203125" style="248" customWidth="1"/>
    <col min="8168" max="8168" width="19" style="248" customWidth="1"/>
    <col min="8169" max="8169" width="7.109375" style="248" customWidth="1"/>
    <col min="8170" max="8170" width="41.33203125" style="248" customWidth="1"/>
    <col min="8171" max="8172" width="9" style="248" customWidth="1"/>
    <col min="8173" max="8173" width="10.5546875" style="248" customWidth="1"/>
    <col min="8174" max="8174" width="9.44140625" style="248" customWidth="1"/>
    <col min="8175" max="8175" width="9.88671875" style="248" customWidth="1"/>
    <col min="8176" max="8176" width="10.5546875" style="248" customWidth="1"/>
    <col min="8177" max="8178" width="9.44140625" style="248" customWidth="1"/>
    <col min="8179" max="8179" width="10.5546875" style="248" customWidth="1"/>
    <col min="8180" max="8181" width="9" style="248" customWidth="1"/>
    <col min="8182" max="8182" width="10.5546875" style="248" customWidth="1"/>
    <col min="8183" max="8184" width="9.44140625" style="248" customWidth="1"/>
    <col min="8185" max="8185" width="10.5546875" style="248" customWidth="1"/>
    <col min="8186" max="8186" width="9.44140625" style="248" customWidth="1"/>
    <col min="8187" max="8187" width="9.88671875" style="248" customWidth="1"/>
    <col min="8188" max="8188" width="10.5546875" style="248" customWidth="1"/>
    <col min="8189" max="8189" width="9" style="248" customWidth="1"/>
    <col min="8190" max="8190" width="9.88671875" style="248" customWidth="1"/>
    <col min="8191" max="8191" width="12" style="248" customWidth="1"/>
    <col min="8192" max="8422" width="11.44140625" style="248"/>
    <col min="8423" max="8423" width="0.33203125" style="248" customWidth="1"/>
    <col min="8424" max="8424" width="19" style="248" customWidth="1"/>
    <col min="8425" max="8425" width="7.109375" style="248" customWidth="1"/>
    <col min="8426" max="8426" width="41.33203125" style="248" customWidth="1"/>
    <col min="8427" max="8428" width="9" style="248" customWidth="1"/>
    <col min="8429" max="8429" width="10.5546875" style="248" customWidth="1"/>
    <col min="8430" max="8430" width="9.44140625" style="248" customWidth="1"/>
    <col min="8431" max="8431" width="9.88671875" style="248" customWidth="1"/>
    <col min="8432" max="8432" width="10.5546875" style="248" customWidth="1"/>
    <col min="8433" max="8434" width="9.44140625" style="248" customWidth="1"/>
    <col min="8435" max="8435" width="10.5546875" style="248" customWidth="1"/>
    <col min="8436" max="8437" width="9" style="248" customWidth="1"/>
    <col min="8438" max="8438" width="10.5546875" style="248" customWidth="1"/>
    <col min="8439" max="8440" width="9.44140625" style="248" customWidth="1"/>
    <col min="8441" max="8441" width="10.5546875" style="248" customWidth="1"/>
    <col min="8442" max="8442" width="9.44140625" style="248" customWidth="1"/>
    <col min="8443" max="8443" width="9.88671875" style="248" customWidth="1"/>
    <col min="8444" max="8444" width="10.5546875" style="248" customWidth="1"/>
    <col min="8445" max="8445" width="9" style="248" customWidth="1"/>
    <col min="8446" max="8446" width="9.88671875" style="248" customWidth="1"/>
    <col min="8447" max="8447" width="12" style="248" customWidth="1"/>
    <col min="8448" max="8678" width="11.44140625" style="248"/>
    <col min="8679" max="8679" width="0.33203125" style="248" customWidth="1"/>
    <col min="8680" max="8680" width="19" style="248" customWidth="1"/>
    <col min="8681" max="8681" width="7.109375" style="248" customWidth="1"/>
    <col min="8682" max="8682" width="41.33203125" style="248" customWidth="1"/>
    <col min="8683" max="8684" width="9" style="248" customWidth="1"/>
    <col min="8685" max="8685" width="10.5546875" style="248" customWidth="1"/>
    <col min="8686" max="8686" width="9.44140625" style="248" customWidth="1"/>
    <col min="8687" max="8687" width="9.88671875" style="248" customWidth="1"/>
    <col min="8688" max="8688" width="10.5546875" style="248" customWidth="1"/>
    <col min="8689" max="8690" width="9.44140625" style="248" customWidth="1"/>
    <col min="8691" max="8691" width="10.5546875" style="248" customWidth="1"/>
    <col min="8692" max="8693" width="9" style="248" customWidth="1"/>
    <col min="8694" max="8694" width="10.5546875" style="248" customWidth="1"/>
    <col min="8695" max="8696" width="9.44140625" style="248" customWidth="1"/>
    <col min="8697" max="8697" width="10.5546875" style="248" customWidth="1"/>
    <col min="8698" max="8698" width="9.44140625" style="248" customWidth="1"/>
    <col min="8699" max="8699" width="9.88671875" style="248" customWidth="1"/>
    <col min="8700" max="8700" width="10.5546875" style="248" customWidth="1"/>
    <col min="8701" max="8701" width="9" style="248" customWidth="1"/>
    <col min="8702" max="8702" width="9.88671875" style="248" customWidth="1"/>
    <col min="8703" max="8703" width="12" style="248" customWidth="1"/>
    <col min="8704" max="8934" width="11.44140625" style="248"/>
    <col min="8935" max="8935" width="0.33203125" style="248" customWidth="1"/>
    <col min="8936" max="8936" width="19" style="248" customWidth="1"/>
    <col min="8937" max="8937" width="7.109375" style="248" customWidth="1"/>
    <col min="8938" max="8938" width="41.33203125" style="248" customWidth="1"/>
    <col min="8939" max="8940" width="9" style="248" customWidth="1"/>
    <col min="8941" max="8941" width="10.5546875" style="248" customWidth="1"/>
    <col min="8942" max="8942" width="9.44140625" style="248" customWidth="1"/>
    <col min="8943" max="8943" width="9.88671875" style="248" customWidth="1"/>
    <col min="8944" max="8944" width="10.5546875" style="248" customWidth="1"/>
    <col min="8945" max="8946" width="9.44140625" style="248" customWidth="1"/>
    <col min="8947" max="8947" width="10.5546875" style="248" customWidth="1"/>
    <col min="8948" max="8949" width="9" style="248" customWidth="1"/>
    <col min="8950" max="8950" width="10.5546875" style="248" customWidth="1"/>
    <col min="8951" max="8952" width="9.44140625" style="248" customWidth="1"/>
    <col min="8953" max="8953" width="10.5546875" style="248" customWidth="1"/>
    <col min="8954" max="8954" width="9.44140625" style="248" customWidth="1"/>
    <col min="8955" max="8955" width="9.88671875" style="248" customWidth="1"/>
    <col min="8956" max="8956" width="10.5546875" style="248" customWidth="1"/>
    <col min="8957" max="8957" width="9" style="248" customWidth="1"/>
    <col min="8958" max="8958" width="9.88671875" style="248" customWidth="1"/>
    <col min="8959" max="8959" width="12" style="248" customWidth="1"/>
    <col min="8960" max="9190" width="11.44140625" style="248"/>
    <col min="9191" max="9191" width="0.33203125" style="248" customWidth="1"/>
    <col min="9192" max="9192" width="19" style="248" customWidth="1"/>
    <col min="9193" max="9193" width="7.109375" style="248" customWidth="1"/>
    <col min="9194" max="9194" width="41.33203125" style="248" customWidth="1"/>
    <col min="9195" max="9196" width="9" style="248" customWidth="1"/>
    <col min="9197" max="9197" width="10.5546875" style="248" customWidth="1"/>
    <col min="9198" max="9198" width="9.44140625" style="248" customWidth="1"/>
    <col min="9199" max="9199" width="9.88671875" style="248" customWidth="1"/>
    <col min="9200" max="9200" width="10.5546875" style="248" customWidth="1"/>
    <col min="9201" max="9202" width="9.44140625" style="248" customWidth="1"/>
    <col min="9203" max="9203" width="10.5546875" style="248" customWidth="1"/>
    <col min="9204" max="9205" width="9" style="248" customWidth="1"/>
    <col min="9206" max="9206" width="10.5546875" style="248" customWidth="1"/>
    <col min="9207" max="9208" width="9.44140625" style="248" customWidth="1"/>
    <col min="9209" max="9209" width="10.5546875" style="248" customWidth="1"/>
    <col min="9210" max="9210" width="9.44140625" style="248" customWidth="1"/>
    <col min="9211" max="9211" width="9.88671875" style="248" customWidth="1"/>
    <col min="9212" max="9212" width="10.5546875" style="248" customWidth="1"/>
    <col min="9213" max="9213" width="9" style="248" customWidth="1"/>
    <col min="9214" max="9214" width="9.88671875" style="248" customWidth="1"/>
    <col min="9215" max="9215" width="12" style="248" customWidth="1"/>
    <col min="9216" max="9446" width="11.44140625" style="248"/>
    <col min="9447" max="9447" width="0.33203125" style="248" customWidth="1"/>
    <col min="9448" max="9448" width="19" style="248" customWidth="1"/>
    <col min="9449" max="9449" width="7.109375" style="248" customWidth="1"/>
    <col min="9450" max="9450" width="41.33203125" style="248" customWidth="1"/>
    <col min="9451" max="9452" width="9" style="248" customWidth="1"/>
    <col min="9453" max="9453" width="10.5546875" style="248" customWidth="1"/>
    <col min="9454" max="9454" width="9.44140625" style="248" customWidth="1"/>
    <col min="9455" max="9455" width="9.88671875" style="248" customWidth="1"/>
    <col min="9456" max="9456" width="10.5546875" style="248" customWidth="1"/>
    <col min="9457" max="9458" width="9.44140625" style="248" customWidth="1"/>
    <col min="9459" max="9459" width="10.5546875" style="248" customWidth="1"/>
    <col min="9460" max="9461" width="9" style="248" customWidth="1"/>
    <col min="9462" max="9462" width="10.5546875" style="248" customWidth="1"/>
    <col min="9463" max="9464" width="9.44140625" style="248" customWidth="1"/>
    <col min="9465" max="9465" width="10.5546875" style="248" customWidth="1"/>
    <col min="9466" max="9466" width="9.44140625" style="248" customWidth="1"/>
    <col min="9467" max="9467" width="9.88671875" style="248" customWidth="1"/>
    <col min="9468" max="9468" width="10.5546875" style="248" customWidth="1"/>
    <col min="9469" max="9469" width="9" style="248" customWidth="1"/>
    <col min="9470" max="9470" width="9.88671875" style="248" customWidth="1"/>
    <col min="9471" max="9471" width="12" style="248" customWidth="1"/>
    <col min="9472" max="9702" width="11.44140625" style="248"/>
    <col min="9703" max="9703" width="0.33203125" style="248" customWidth="1"/>
    <col min="9704" max="9704" width="19" style="248" customWidth="1"/>
    <col min="9705" max="9705" width="7.109375" style="248" customWidth="1"/>
    <col min="9706" max="9706" width="41.33203125" style="248" customWidth="1"/>
    <col min="9707" max="9708" width="9" style="248" customWidth="1"/>
    <col min="9709" max="9709" width="10.5546875" style="248" customWidth="1"/>
    <col min="9710" max="9710" width="9.44140625" style="248" customWidth="1"/>
    <col min="9711" max="9711" width="9.88671875" style="248" customWidth="1"/>
    <col min="9712" max="9712" width="10.5546875" style="248" customWidth="1"/>
    <col min="9713" max="9714" width="9.44140625" style="248" customWidth="1"/>
    <col min="9715" max="9715" width="10.5546875" style="248" customWidth="1"/>
    <col min="9716" max="9717" width="9" style="248" customWidth="1"/>
    <col min="9718" max="9718" width="10.5546875" style="248" customWidth="1"/>
    <col min="9719" max="9720" width="9.44140625" style="248" customWidth="1"/>
    <col min="9721" max="9721" width="10.5546875" style="248" customWidth="1"/>
    <col min="9722" max="9722" width="9.44140625" style="248" customWidth="1"/>
    <col min="9723" max="9723" width="9.88671875" style="248" customWidth="1"/>
    <col min="9724" max="9724" width="10.5546875" style="248" customWidth="1"/>
    <col min="9725" max="9725" width="9" style="248" customWidth="1"/>
    <col min="9726" max="9726" width="9.88671875" style="248" customWidth="1"/>
    <col min="9727" max="9727" width="12" style="248" customWidth="1"/>
    <col min="9728" max="9958" width="11.44140625" style="248"/>
    <col min="9959" max="9959" width="0.33203125" style="248" customWidth="1"/>
    <col min="9960" max="9960" width="19" style="248" customWidth="1"/>
    <col min="9961" max="9961" width="7.109375" style="248" customWidth="1"/>
    <col min="9962" max="9962" width="41.33203125" style="248" customWidth="1"/>
    <col min="9963" max="9964" width="9" style="248" customWidth="1"/>
    <col min="9965" max="9965" width="10.5546875" style="248" customWidth="1"/>
    <col min="9966" max="9966" width="9.44140625" style="248" customWidth="1"/>
    <col min="9967" max="9967" width="9.88671875" style="248" customWidth="1"/>
    <col min="9968" max="9968" width="10.5546875" style="248" customWidth="1"/>
    <col min="9969" max="9970" width="9.44140625" style="248" customWidth="1"/>
    <col min="9971" max="9971" width="10.5546875" style="248" customWidth="1"/>
    <col min="9972" max="9973" width="9" style="248" customWidth="1"/>
    <col min="9974" max="9974" width="10.5546875" style="248" customWidth="1"/>
    <col min="9975" max="9976" width="9.44140625" style="248" customWidth="1"/>
    <col min="9977" max="9977" width="10.5546875" style="248" customWidth="1"/>
    <col min="9978" max="9978" width="9.44140625" style="248" customWidth="1"/>
    <col min="9979" max="9979" width="9.88671875" style="248" customWidth="1"/>
    <col min="9980" max="9980" width="10.5546875" style="248" customWidth="1"/>
    <col min="9981" max="9981" width="9" style="248" customWidth="1"/>
    <col min="9982" max="9982" width="9.88671875" style="248" customWidth="1"/>
    <col min="9983" max="9983" width="12" style="248" customWidth="1"/>
    <col min="9984" max="10214" width="11.44140625" style="248"/>
    <col min="10215" max="10215" width="0.33203125" style="248" customWidth="1"/>
    <col min="10216" max="10216" width="19" style="248" customWidth="1"/>
    <col min="10217" max="10217" width="7.109375" style="248" customWidth="1"/>
    <col min="10218" max="10218" width="41.33203125" style="248" customWidth="1"/>
    <col min="10219" max="10220" width="9" style="248" customWidth="1"/>
    <col min="10221" max="10221" width="10.5546875" style="248" customWidth="1"/>
    <col min="10222" max="10222" width="9.44140625" style="248" customWidth="1"/>
    <col min="10223" max="10223" width="9.88671875" style="248" customWidth="1"/>
    <col min="10224" max="10224" width="10.5546875" style="248" customWidth="1"/>
    <col min="10225" max="10226" width="9.44140625" style="248" customWidth="1"/>
    <col min="10227" max="10227" width="10.5546875" style="248" customWidth="1"/>
    <col min="10228" max="10229" width="9" style="248" customWidth="1"/>
    <col min="10230" max="10230" width="10.5546875" style="248" customWidth="1"/>
    <col min="10231" max="10232" width="9.44140625" style="248" customWidth="1"/>
    <col min="10233" max="10233" width="10.5546875" style="248" customWidth="1"/>
    <col min="10234" max="10234" width="9.44140625" style="248" customWidth="1"/>
    <col min="10235" max="10235" width="9.88671875" style="248" customWidth="1"/>
    <col min="10236" max="10236" width="10.5546875" style="248" customWidth="1"/>
    <col min="10237" max="10237" width="9" style="248" customWidth="1"/>
    <col min="10238" max="10238" width="9.88671875" style="248" customWidth="1"/>
    <col min="10239" max="10239" width="12" style="248" customWidth="1"/>
    <col min="10240" max="10470" width="11.44140625" style="248"/>
    <col min="10471" max="10471" width="0.33203125" style="248" customWidth="1"/>
    <col min="10472" max="10472" width="19" style="248" customWidth="1"/>
    <col min="10473" max="10473" width="7.109375" style="248" customWidth="1"/>
    <col min="10474" max="10474" width="41.33203125" style="248" customWidth="1"/>
    <col min="10475" max="10476" width="9" style="248" customWidth="1"/>
    <col min="10477" max="10477" width="10.5546875" style="248" customWidth="1"/>
    <col min="10478" max="10478" width="9.44140625" style="248" customWidth="1"/>
    <col min="10479" max="10479" width="9.88671875" style="248" customWidth="1"/>
    <col min="10480" max="10480" width="10.5546875" style="248" customWidth="1"/>
    <col min="10481" max="10482" width="9.44140625" style="248" customWidth="1"/>
    <col min="10483" max="10483" width="10.5546875" style="248" customWidth="1"/>
    <col min="10484" max="10485" width="9" style="248" customWidth="1"/>
    <col min="10486" max="10486" width="10.5546875" style="248" customWidth="1"/>
    <col min="10487" max="10488" width="9.44140625" style="248" customWidth="1"/>
    <col min="10489" max="10489" width="10.5546875" style="248" customWidth="1"/>
    <col min="10490" max="10490" width="9.44140625" style="248" customWidth="1"/>
    <col min="10491" max="10491" width="9.88671875" style="248" customWidth="1"/>
    <col min="10492" max="10492" width="10.5546875" style="248" customWidth="1"/>
    <col min="10493" max="10493" width="9" style="248" customWidth="1"/>
    <col min="10494" max="10494" width="9.88671875" style="248" customWidth="1"/>
    <col min="10495" max="10495" width="12" style="248" customWidth="1"/>
    <col min="10496" max="10726" width="11.44140625" style="248"/>
    <col min="10727" max="10727" width="0.33203125" style="248" customWidth="1"/>
    <col min="10728" max="10728" width="19" style="248" customWidth="1"/>
    <col min="10729" max="10729" width="7.109375" style="248" customWidth="1"/>
    <col min="10730" max="10730" width="41.33203125" style="248" customWidth="1"/>
    <col min="10731" max="10732" width="9" style="248" customWidth="1"/>
    <col min="10733" max="10733" width="10.5546875" style="248" customWidth="1"/>
    <col min="10734" max="10734" width="9.44140625" style="248" customWidth="1"/>
    <col min="10735" max="10735" width="9.88671875" style="248" customWidth="1"/>
    <col min="10736" max="10736" width="10.5546875" style="248" customWidth="1"/>
    <col min="10737" max="10738" width="9.44140625" style="248" customWidth="1"/>
    <col min="10739" max="10739" width="10.5546875" style="248" customWidth="1"/>
    <col min="10740" max="10741" width="9" style="248" customWidth="1"/>
    <col min="10742" max="10742" width="10.5546875" style="248" customWidth="1"/>
    <col min="10743" max="10744" width="9.44140625" style="248" customWidth="1"/>
    <col min="10745" max="10745" width="10.5546875" style="248" customWidth="1"/>
    <col min="10746" max="10746" width="9.44140625" style="248" customWidth="1"/>
    <col min="10747" max="10747" width="9.88671875" style="248" customWidth="1"/>
    <col min="10748" max="10748" width="10.5546875" style="248" customWidth="1"/>
    <col min="10749" max="10749" width="9" style="248" customWidth="1"/>
    <col min="10750" max="10750" width="9.88671875" style="248" customWidth="1"/>
    <col min="10751" max="10751" width="12" style="248" customWidth="1"/>
    <col min="10752" max="10982" width="11.44140625" style="248"/>
    <col min="10983" max="10983" width="0.33203125" style="248" customWidth="1"/>
    <col min="10984" max="10984" width="19" style="248" customWidth="1"/>
    <col min="10985" max="10985" width="7.109375" style="248" customWidth="1"/>
    <col min="10986" max="10986" width="41.33203125" style="248" customWidth="1"/>
    <col min="10987" max="10988" width="9" style="248" customWidth="1"/>
    <col min="10989" max="10989" width="10.5546875" style="248" customWidth="1"/>
    <col min="10990" max="10990" width="9.44140625" style="248" customWidth="1"/>
    <col min="10991" max="10991" width="9.88671875" style="248" customWidth="1"/>
    <col min="10992" max="10992" width="10.5546875" style="248" customWidth="1"/>
    <col min="10993" max="10994" width="9.44140625" style="248" customWidth="1"/>
    <col min="10995" max="10995" width="10.5546875" style="248" customWidth="1"/>
    <col min="10996" max="10997" width="9" style="248" customWidth="1"/>
    <col min="10998" max="10998" width="10.5546875" style="248" customWidth="1"/>
    <col min="10999" max="11000" width="9.44140625" style="248" customWidth="1"/>
    <col min="11001" max="11001" width="10.5546875" style="248" customWidth="1"/>
    <col min="11002" max="11002" width="9.44140625" style="248" customWidth="1"/>
    <col min="11003" max="11003" width="9.88671875" style="248" customWidth="1"/>
    <col min="11004" max="11004" width="10.5546875" style="248" customWidth="1"/>
    <col min="11005" max="11005" width="9" style="248" customWidth="1"/>
    <col min="11006" max="11006" width="9.88671875" style="248" customWidth="1"/>
    <col min="11007" max="11007" width="12" style="248" customWidth="1"/>
    <col min="11008" max="11238" width="11.44140625" style="248"/>
    <col min="11239" max="11239" width="0.33203125" style="248" customWidth="1"/>
    <col min="11240" max="11240" width="19" style="248" customWidth="1"/>
    <col min="11241" max="11241" width="7.109375" style="248" customWidth="1"/>
    <col min="11242" max="11242" width="41.33203125" style="248" customWidth="1"/>
    <col min="11243" max="11244" width="9" style="248" customWidth="1"/>
    <col min="11245" max="11245" width="10.5546875" style="248" customWidth="1"/>
    <col min="11246" max="11246" width="9.44140625" style="248" customWidth="1"/>
    <col min="11247" max="11247" width="9.88671875" style="248" customWidth="1"/>
    <col min="11248" max="11248" width="10.5546875" style="248" customWidth="1"/>
    <col min="11249" max="11250" width="9.44140625" style="248" customWidth="1"/>
    <col min="11251" max="11251" width="10.5546875" style="248" customWidth="1"/>
    <col min="11252" max="11253" width="9" style="248" customWidth="1"/>
    <col min="11254" max="11254" width="10.5546875" style="248" customWidth="1"/>
    <col min="11255" max="11256" width="9.44140625" style="248" customWidth="1"/>
    <col min="11257" max="11257" width="10.5546875" style="248" customWidth="1"/>
    <col min="11258" max="11258" width="9.44140625" style="248" customWidth="1"/>
    <col min="11259" max="11259" width="9.88671875" style="248" customWidth="1"/>
    <col min="11260" max="11260" width="10.5546875" style="248" customWidth="1"/>
    <col min="11261" max="11261" width="9" style="248" customWidth="1"/>
    <col min="11262" max="11262" width="9.88671875" style="248" customWidth="1"/>
    <col min="11263" max="11263" width="12" style="248" customWidth="1"/>
    <col min="11264" max="11494" width="11.44140625" style="248"/>
    <col min="11495" max="11495" width="0.33203125" style="248" customWidth="1"/>
    <col min="11496" max="11496" width="19" style="248" customWidth="1"/>
    <col min="11497" max="11497" width="7.109375" style="248" customWidth="1"/>
    <col min="11498" max="11498" width="41.33203125" style="248" customWidth="1"/>
    <col min="11499" max="11500" width="9" style="248" customWidth="1"/>
    <col min="11501" max="11501" width="10.5546875" style="248" customWidth="1"/>
    <col min="11502" max="11502" width="9.44140625" style="248" customWidth="1"/>
    <col min="11503" max="11503" width="9.88671875" style="248" customWidth="1"/>
    <col min="11504" max="11504" width="10.5546875" style="248" customWidth="1"/>
    <col min="11505" max="11506" width="9.44140625" style="248" customWidth="1"/>
    <col min="11507" max="11507" width="10.5546875" style="248" customWidth="1"/>
    <col min="11508" max="11509" width="9" style="248" customWidth="1"/>
    <col min="11510" max="11510" width="10.5546875" style="248" customWidth="1"/>
    <col min="11511" max="11512" width="9.44140625" style="248" customWidth="1"/>
    <col min="11513" max="11513" width="10.5546875" style="248" customWidth="1"/>
    <col min="11514" max="11514" width="9.44140625" style="248" customWidth="1"/>
    <col min="11515" max="11515" width="9.88671875" style="248" customWidth="1"/>
    <col min="11516" max="11516" width="10.5546875" style="248" customWidth="1"/>
    <col min="11517" max="11517" width="9" style="248" customWidth="1"/>
    <col min="11518" max="11518" width="9.88671875" style="248" customWidth="1"/>
    <col min="11519" max="11519" width="12" style="248" customWidth="1"/>
    <col min="11520" max="11750" width="11.44140625" style="248"/>
    <col min="11751" max="11751" width="0.33203125" style="248" customWidth="1"/>
    <col min="11752" max="11752" width="19" style="248" customWidth="1"/>
    <col min="11753" max="11753" width="7.109375" style="248" customWidth="1"/>
    <col min="11754" max="11754" width="41.33203125" style="248" customWidth="1"/>
    <col min="11755" max="11756" width="9" style="248" customWidth="1"/>
    <col min="11757" max="11757" width="10.5546875" style="248" customWidth="1"/>
    <col min="11758" max="11758" width="9.44140625" style="248" customWidth="1"/>
    <col min="11759" max="11759" width="9.88671875" style="248" customWidth="1"/>
    <col min="11760" max="11760" width="10.5546875" style="248" customWidth="1"/>
    <col min="11761" max="11762" width="9.44140625" style="248" customWidth="1"/>
    <col min="11763" max="11763" width="10.5546875" style="248" customWidth="1"/>
    <col min="11764" max="11765" width="9" style="248" customWidth="1"/>
    <col min="11766" max="11766" width="10.5546875" style="248" customWidth="1"/>
    <col min="11767" max="11768" width="9.44140625" style="248" customWidth="1"/>
    <col min="11769" max="11769" width="10.5546875" style="248" customWidth="1"/>
    <col min="11770" max="11770" width="9.44140625" style="248" customWidth="1"/>
    <col min="11771" max="11771" width="9.88671875" style="248" customWidth="1"/>
    <col min="11772" max="11772" width="10.5546875" style="248" customWidth="1"/>
    <col min="11773" max="11773" width="9" style="248" customWidth="1"/>
    <col min="11774" max="11774" width="9.88671875" style="248" customWidth="1"/>
    <col min="11775" max="11775" width="12" style="248" customWidth="1"/>
    <col min="11776" max="12006" width="11.44140625" style="248"/>
    <col min="12007" max="12007" width="0.33203125" style="248" customWidth="1"/>
    <col min="12008" max="12008" width="19" style="248" customWidth="1"/>
    <col min="12009" max="12009" width="7.109375" style="248" customWidth="1"/>
    <col min="12010" max="12010" width="41.33203125" style="248" customWidth="1"/>
    <col min="12011" max="12012" width="9" style="248" customWidth="1"/>
    <col min="12013" max="12013" width="10.5546875" style="248" customWidth="1"/>
    <col min="12014" max="12014" width="9.44140625" style="248" customWidth="1"/>
    <col min="12015" max="12015" width="9.88671875" style="248" customWidth="1"/>
    <col min="12016" max="12016" width="10.5546875" style="248" customWidth="1"/>
    <col min="12017" max="12018" width="9.44140625" style="248" customWidth="1"/>
    <col min="12019" max="12019" width="10.5546875" style="248" customWidth="1"/>
    <col min="12020" max="12021" width="9" style="248" customWidth="1"/>
    <col min="12022" max="12022" width="10.5546875" style="248" customWidth="1"/>
    <col min="12023" max="12024" width="9.44140625" style="248" customWidth="1"/>
    <col min="12025" max="12025" width="10.5546875" style="248" customWidth="1"/>
    <col min="12026" max="12026" width="9.44140625" style="248" customWidth="1"/>
    <col min="12027" max="12027" width="9.88671875" style="248" customWidth="1"/>
    <col min="12028" max="12028" width="10.5546875" style="248" customWidth="1"/>
    <col min="12029" max="12029" width="9" style="248" customWidth="1"/>
    <col min="12030" max="12030" width="9.88671875" style="248" customWidth="1"/>
    <col min="12031" max="12031" width="12" style="248" customWidth="1"/>
    <col min="12032" max="12262" width="11.44140625" style="248"/>
    <col min="12263" max="12263" width="0.33203125" style="248" customWidth="1"/>
    <col min="12264" max="12264" width="19" style="248" customWidth="1"/>
    <col min="12265" max="12265" width="7.109375" style="248" customWidth="1"/>
    <col min="12266" max="12266" width="41.33203125" style="248" customWidth="1"/>
    <col min="12267" max="12268" width="9" style="248" customWidth="1"/>
    <col min="12269" max="12269" width="10.5546875" style="248" customWidth="1"/>
    <col min="12270" max="12270" width="9.44140625" style="248" customWidth="1"/>
    <col min="12271" max="12271" width="9.88671875" style="248" customWidth="1"/>
    <col min="12272" max="12272" width="10.5546875" style="248" customWidth="1"/>
    <col min="12273" max="12274" width="9.44140625" style="248" customWidth="1"/>
    <col min="12275" max="12275" width="10.5546875" style="248" customWidth="1"/>
    <col min="12276" max="12277" width="9" style="248" customWidth="1"/>
    <col min="12278" max="12278" width="10.5546875" style="248" customWidth="1"/>
    <col min="12279" max="12280" width="9.44140625" style="248" customWidth="1"/>
    <col min="12281" max="12281" width="10.5546875" style="248" customWidth="1"/>
    <col min="12282" max="12282" width="9.44140625" style="248" customWidth="1"/>
    <col min="12283" max="12283" width="9.88671875" style="248" customWidth="1"/>
    <col min="12284" max="12284" width="10.5546875" style="248" customWidth="1"/>
    <col min="12285" max="12285" width="9" style="248" customWidth="1"/>
    <col min="12286" max="12286" width="9.88671875" style="248" customWidth="1"/>
    <col min="12287" max="12287" width="12" style="248" customWidth="1"/>
    <col min="12288" max="12518" width="11.44140625" style="248"/>
    <col min="12519" max="12519" width="0.33203125" style="248" customWidth="1"/>
    <col min="12520" max="12520" width="19" style="248" customWidth="1"/>
    <col min="12521" max="12521" width="7.109375" style="248" customWidth="1"/>
    <col min="12522" max="12522" width="41.33203125" style="248" customWidth="1"/>
    <col min="12523" max="12524" width="9" style="248" customWidth="1"/>
    <col min="12525" max="12525" width="10.5546875" style="248" customWidth="1"/>
    <col min="12526" max="12526" width="9.44140625" style="248" customWidth="1"/>
    <col min="12527" max="12527" width="9.88671875" style="248" customWidth="1"/>
    <col min="12528" max="12528" width="10.5546875" style="248" customWidth="1"/>
    <col min="12529" max="12530" width="9.44140625" style="248" customWidth="1"/>
    <col min="12531" max="12531" width="10.5546875" style="248" customWidth="1"/>
    <col min="12532" max="12533" width="9" style="248" customWidth="1"/>
    <col min="12534" max="12534" width="10.5546875" style="248" customWidth="1"/>
    <col min="12535" max="12536" width="9.44140625" style="248" customWidth="1"/>
    <col min="12537" max="12537" width="10.5546875" style="248" customWidth="1"/>
    <col min="12538" max="12538" width="9.44140625" style="248" customWidth="1"/>
    <col min="12539" max="12539" width="9.88671875" style="248" customWidth="1"/>
    <col min="12540" max="12540" width="10.5546875" style="248" customWidth="1"/>
    <col min="12541" max="12541" width="9" style="248" customWidth="1"/>
    <col min="12542" max="12542" width="9.88671875" style="248" customWidth="1"/>
    <col min="12543" max="12543" width="12" style="248" customWidth="1"/>
    <col min="12544" max="12774" width="11.44140625" style="248"/>
    <col min="12775" max="12775" width="0.33203125" style="248" customWidth="1"/>
    <col min="12776" max="12776" width="19" style="248" customWidth="1"/>
    <col min="12777" max="12777" width="7.109375" style="248" customWidth="1"/>
    <col min="12778" max="12778" width="41.33203125" style="248" customWidth="1"/>
    <col min="12779" max="12780" width="9" style="248" customWidth="1"/>
    <col min="12781" max="12781" width="10.5546875" style="248" customWidth="1"/>
    <col min="12782" max="12782" width="9.44140625" style="248" customWidth="1"/>
    <col min="12783" max="12783" width="9.88671875" style="248" customWidth="1"/>
    <col min="12784" max="12784" width="10.5546875" style="248" customWidth="1"/>
    <col min="12785" max="12786" width="9.44140625" style="248" customWidth="1"/>
    <col min="12787" max="12787" width="10.5546875" style="248" customWidth="1"/>
    <col min="12788" max="12789" width="9" style="248" customWidth="1"/>
    <col min="12790" max="12790" width="10.5546875" style="248" customWidth="1"/>
    <col min="12791" max="12792" width="9.44140625" style="248" customWidth="1"/>
    <col min="12793" max="12793" width="10.5546875" style="248" customWidth="1"/>
    <col min="12794" max="12794" width="9.44140625" style="248" customWidth="1"/>
    <col min="12795" max="12795" width="9.88671875" style="248" customWidth="1"/>
    <col min="12796" max="12796" width="10.5546875" style="248" customWidth="1"/>
    <col min="12797" max="12797" width="9" style="248" customWidth="1"/>
    <col min="12798" max="12798" width="9.88671875" style="248" customWidth="1"/>
    <col min="12799" max="12799" width="12" style="248" customWidth="1"/>
    <col min="12800" max="13030" width="11.44140625" style="248"/>
    <col min="13031" max="13031" width="0.33203125" style="248" customWidth="1"/>
    <col min="13032" max="13032" width="19" style="248" customWidth="1"/>
    <col min="13033" max="13033" width="7.109375" style="248" customWidth="1"/>
    <col min="13034" max="13034" width="41.33203125" style="248" customWidth="1"/>
    <col min="13035" max="13036" width="9" style="248" customWidth="1"/>
    <col min="13037" max="13037" width="10.5546875" style="248" customWidth="1"/>
    <col min="13038" max="13038" width="9.44140625" style="248" customWidth="1"/>
    <col min="13039" max="13039" width="9.88671875" style="248" customWidth="1"/>
    <col min="13040" max="13040" width="10.5546875" style="248" customWidth="1"/>
    <col min="13041" max="13042" width="9.44140625" style="248" customWidth="1"/>
    <col min="13043" max="13043" width="10.5546875" style="248" customWidth="1"/>
    <col min="13044" max="13045" width="9" style="248" customWidth="1"/>
    <col min="13046" max="13046" width="10.5546875" style="248" customWidth="1"/>
    <col min="13047" max="13048" width="9.44140625" style="248" customWidth="1"/>
    <col min="13049" max="13049" width="10.5546875" style="248" customWidth="1"/>
    <col min="13050" max="13050" width="9.44140625" style="248" customWidth="1"/>
    <col min="13051" max="13051" width="9.88671875" style="248" customWidth="1"/>
    <col min="13052" max="13052" width="10.5546875" style="248" customWidth="1"/>
    <col min="13053" max="13053" width="9" style="248" customWidth="1"/>
    <col min="13054" max="13054" width="9.88671875" style="248" customWidth="1"/>
    <col min="13055" max="13055" width="12" style="248" customWidth="1"/>
    <col min="13056" max="13286" width="11.44140625" style="248"/>
    <col min="13287" max="13287" width="0.33203125" style="248" customWidth="1"/>
    <col min="13288" max="13288" width="19" style="248" customWidth="1"/>
    <col min="13289" max="13289" width="7.109375" style="248" customWidth="1"/>
    <col min="13290" max="13290" width="41.33203125" style="248" customWidth="1"/>
    <col min="13291" max="13292" width="9" style="248" customWidth="1"/>
    <col min="13293" max="13293" width="10.5546875" style="248" customWidth="1"/>
    <col min="13294" max="13294" width="9.44140625" style="248" customWidth="1"/>
    <col min="13295" max="13295" width="9.88671875" style="248" customWidth="1"/>
    <col min="13296" max="13296" width="10.5546875" style="248" customWidth="1"/>
    <col min="13297" max="13298" width="9.44140625" style="248" customWidth="1"/>
    <col min="13299" max="13299" width="10.5546875" style="248" customWidth="1"/>
    <col min="13300" max="13301" width="9" style="248" customWidth="1"/>
    <col min="13302" max="13302" width="10.5546875" style="248" customWidth="1"/>
    <col min="13303" max="13304" width="9.44140625" style="248" customWidth="1"/>
    <col min="13305" max="13305" width="10.5546875" style="248" customWidth="1"/>
    <col min="13306" max="13306" width="9.44140625" style="248" customWidth="1"/>
    <col min="13307" max="13307" width="9.88671875" style="248" customWidth="1"/>
    <col min="13308" max="13308" width="10.5546875" style="248" customWidth="1"/>
    <col min="13309" max="13309" width="9" style="248" customWidth="1"/>
    <col min="13310" max="13310" width="9.88671875" style="248" customWidth="1"/>
    <col min="13311" max="13311" width="12" style="248" customWidth="1"/>
    <col min="13312" max="13542" width="11.44140625" style="248"/>
    <col min="13543" max="13543" width="0.33203125" style="248" customWidth="1"/>
    <col min="13544" max="13544" width="19" style="248" customWidth="1"/>
    <col min="13545" max="13545" width="7.109375" style="248" customWidth="1"/>
    <col min="13546" max="13546" width="41.33203125" style="248" customWidth="1"/>
    <col min="13547" max="13548" width="9" style="248" customWidth="1"/>
    <col min="13549" max="13549" width="10.5546875" style="248" customWidth="1"/>
    <col min="13550" max="13550" width="9.44140625" style="248" customWidth="1"/>
    <col min="13551" max="13551" width="9.88671875" style="248" customWidth="1"/>
    <col min="13552" max="13552" width="10.5546875" style="248" customWidth="1"/>
    <col min="13553" max="13554" width="9.44140625" style="248" customWidth="1"/>
    <col min="13555" max="13555" width="10.5546875" style="248" customWidth="1"/>
    <col min="13556" max="13557" width="9" style="248" customWidth="1"/>
    <col min="13558" max="13558" width="10.5546875" style="248" customWidth="1"/>
    <col min="13559" max="13560" width="9.44140625" style="248" customWidth="1"/>
    <col min="13561" max="13561" width="10.5546875" style="248" customWidth="1"/>
    <col min="13562" max="13562" width="9.44140625" style="248" customWidth="1"/>
    <col min="13563" max="13563" width="9.88671875" style="248" customWidth="1"/>
    <col min="13564" max="13564" width="10.5546875" style="248" customWidth="1"/>
    <col min="13565" max="13565" width="9" style="248" customWidth="1"/>
    <col min="13566" max="13566" width="9.88671875" style="248" customWidth="1"/>
    <col min="13567" max="13567" width="12" style="248" customWidth="1"/>
    <col min="13568" max="13798" width="11.44140625" style="248"/>
    <col min="13799" max="13799" width="0.33203125" style="248" customWidth="1"/>
    <col min="13800" max="13800" width="19" style="248" customWidth="1"/>
    <col min="13801" max="13801" width="7.109375" style="248" customWidth="1"/>
    <col min="13802" max="13802" width="41.33203125" style="248" customWidth="1"/>
    <col min="13803" max="13804" width="9" style="248" customWidth="1"/>
    <col min="13805" max="13805" width="10.5546875" style="248" customWidth="1"/>
    <col min="13806" max="13806" width="9.44140625" style="248" customWidth="1"/>
    <col min="13807" max="13807" width="9.88671875" style="248" customWidth="1"/>
    <col min="13808" max="13808" width="10.5546875" style="248" customWidth="1"/>
    <col min="13809" max="13810" width="9.44140625" style="248" customWidth="1"/>
    <col min="13811" max="13811" width="10.5546875" style="248" customWidth="1"/>
    <col min="13812" max="13813" width="9" style="248" customWidth="1"/>
    <col min="13814" max="13814" width="10.5546875" style="248" customWidth="1"/>
    <col min="13815" max="13816" width="9.44140625" style="248" customWidth="1"/>
    <col min="13817" max="13817" width="10.5546875" style="248" customWidth="1"/>
    <col min="13818" max="13818" width="9.44140625" style="248" customWidth="1"/>
    <col min="13819" max="13819" width="9.88671875" style="248" customWidth="1"/>
    <col min="13820" max="13820" width="10.5546875" style="248" customWidth="1"/>
    <col min="13821" max="13821" width="9" style="248" customWidth="1"/>
    <col min="13822" max="13822" width="9.88671875" style="248" customWidth="1"/>
    <col min="13823" max="13823" width="12" style="248" customWidth="1"/>
    <col min="13824" max="14054" width="11.44140625" style="248"/>
    <col min="14055" max="14055" width="0.33203125" style="248" customWidth="1"/>
    <col min="14056" max="14056" width="19" style="248" customWidth="1"/>
    <col min="14057" max="14057" width="7.109375" style="248" customWidth="1"/>
    <col min="14058" max="14058" width="41.33203125" style="248" customWidth="1"/>
    <col min="14059" max="14060" width="9" style="248" customWidth="1"/>
    <col min="14061" max="14061" width="10.5546875" style="248" customWidth="1"/>
    <col min="14062" max="14062" width="9.44140625" style="248" customWidth="1"/>
    <col min="14063" max="14063" width="9.88671875" style="248" customWidth="1"/>
    <col min="14064" max="14064" width="10.5546875" style="248" customWidth="1"/>
    <col min="14065" max="14066" width="9.44140625" style="248" customWidth="1"/>
    <col min="14067" max="14067" width="10.5546875" style="248" customWidth="1"/>
    <col min="14068" max="14069" width="9" style="248" customWidth="1"/>
    <col min="14070" max="14070" width="10.5546875" style="248" customWidth="1"/>
    <col min="14071" max="14072" width="9.44140625" style="248" customWidth="1"/>
    <col min="14073" max="14073" width="10.5546875" style="248" customWidth="1"/>
    <col min="14074" max="14074" width="9.44140625" style="248" customWidth="1"/>
    <col min="14075" max="14075" width="9.88671875" style="248" customWidth="1"/>
    <col min="14076" max="14076" width="10.5546875" style="248" customWidth="1"/>
    <col min="14077" max="14077" width="9" style="248" customWidth="1"/>
    <col min="14078" max="14078" width="9.88671875" style="248" customWidth="1"/>
    <col min="14079" max="14079" width="12" style="248" customWidth="1"/>
    <col min="14080" max="14310" width="11.44140625" style="248"/>
    <col min="14311" max="14311" width="0.33203125" style="248" customWidth="1"/>
    <col min="14312" max="14312" width="19" style="248" customWidth="1"/>
    <col min="14313" max="14313" width="7.109375" style="248" customWidth="1"/>
    <col min="14314" max="14314" width="41.33203125" style="248" customWidth="1"/>
    <col min="14315" max="14316" width="9" style="248" customWidth="1"/>
    <col min="14317" max="14317" width="10.5546875" style="248" customWidth="1"/>
    <col min="14318" max="14318" width="9.44140625" style="248" customWidth="1"/>
    <col min="14319" max="14319" width="9.88671875" style="248" customWidth="1"/>
    <col min="14320" max="14320" width="10.5546875" style="248" customWidth="1"/>
    <col min="14321" max="14322" width="9.44140625" style="248" customWidth="1"/>
    <col min="14323" max="14323" width="10.5546875" style="248" customWidth="1"/>
    <col min="14324" max="14325" width="9" style="248" customWidth="1"/>
    <col min="14326" max="14326" width="10.5546875" style="248" customWidth="1"/>
    <col min="14327" max="14328" width="9.44140625" style="248" customWidth="1"/>
    <col min="14329" max="14329" width="10.5546875" style="248" customWidth="1"/>
    <col min="14330" max="14330" width="9.44140625" style="248" customWidth="1"/>
    <col min="14331" max="14331" width="9.88671875" style="248" customWidth="1"/>
    <col min="14332" max="14332" width="10.5546875" style="248" customWidth="1"/>
    <col min="14333" max="14333" width="9" style="248" customWidth="1"/>
    <col min="14334" max="14334" width="9.88671875" style="248" customWidth="1"/>
    <col min="14335" max="14335" width="12" style="248" customWidth="1"/>
    <col min="14336" max="14566" width="11.44140625" style="248"/>
    <col min="14567" max="14567" width="0.33203125" style="248" customWidth="1"/>
    <col min="14568" max="14568" width="19" style="248" customWidth="1"/>
    <col min="14569" max="14569" width="7.109375" style="248" customWidth="1"/>
    <col min="14570" max="14570" width="41.33203125" style="248" customWidth="1"/>
    <col min="14571" max="14572" width="9" style="248" customWidth="1"/>
    <col min="14573" max="14573" width="10.5546875" style="248" customWidth="1"/>
    <col min="14574" max="14574" width="9.44140625" style="248" customWidth="1"/>
    <col min="14575" max="14575" width="9.88671875" style="248" customWidth="1"/>
    <col min="14576" max="14576" width="10.5546875" style="248" customWidth="1"/>
    <col min="14577" max="14578" width="9.44140625" style="248" customWidth="1"/>
    <col min="14579" max="14579" width="10.5546875" style="248" customWidth="1"/>
    <col min="14580" max="14581" width="9" style="248" customWidth="1"/>
    <col min="14582" max="14582" width="10.5546875" style="248" customWidth="1"/>
    <col min="14583" max="14584" width="9.44140625" style="248" customWidth="1"/>
    <col min="14585" max="14585" width="10.5546875" style="248" customWidth="1"/>
    <col min="14586" max="14586" width="9.44140625" style="248" customWidth="1"/>
    <col min="14587" max="14587" width="9.88671875" style="248" customWidth="1"/>
    <col min="14588" max="14588" width="10.5546875" style="248" customWidth="1"/>
    <col min="14589" max="14589" width="9" style="248" customWidth="1"/>
    <col min="14590" max="14590" width="9.88671875" style="248" customWidth="1"/>
    <col min="14591" max="14591" width="12" style="248" customWidth="1"/>
    <col min="14592" max="14822" width="11.44140625" style="248"/>
    <col min="14823" max="14823" width="0.33203125" style="248" customWidth="1"/>
    <col min="14824" max="14824" width="19" style="248" customWidth="1"/>
    <col min="14825" max="14825" width="7.109375" style="248" customWidth="1"/>
    <col min="14826" max="14826" width="41.33203125" style="248" customWidth="1"/>
    <col min="14827" max="14828" width="9" style="248" customWidth="1"/>
    <col min="14829" max="14829" width="10.5546875" style="248" customWidth="1"/>
    <col min="14830" max="14830" width="9.44140625" style="248" customWidth="1"/>
    <col min="14831" max="14831" width="9.88671875" style="248" customWidth="1"/>
    <col min="14832" max="14832" width="10.5546875" style="248" customWidth="1"/>
    <col min="14833" max="14834" width="9.44140625" style="248" customWidth="1"/>
    <col min="14835" max="14835" width="10.5546875" style="248" customWidth="1"/>
    <col min="14836" max="14837" width="9" style="248" customWidth="1"/>
    <col min="14838" max="14838" width="10.5546875" style="248" customWidth="1"/>
    <col min="14839" max="14840" width="9.44140625" style="248" customWidth="1"/>
    <col min="14841" max="14841" width="10.5546875" style="248" customWidth="1"/>
    <col min="14842" max="14842" width="9.44140625" style="248" customWidth="1"/>
    <col min="14843" max="14843" width="9.88671875" style="248" customWidth="1"/>
    <col min="14844" max="14844" width="10.5546875" style="248" customWidth="1"/>
    <col min="14845" max="14845" width="9" style="248" customWidth="1"/>
    <col min="14846" max="14846" width="9.88671875" style="248" customWidth="1"/>
    <col min="14847" max="14847" width="12" style="248" customWidth="1"/>
    <col min="14848" max="15078" width="11.44140625" style="248"/>
    <col min="15079" max="15079" width="0.33203125" style="248" customWidth="1"/>
    <col min="15080" max="15080" width="19" style="248" customWidth="1"/>
    <col min="15081" max="15081" width="7.109375" style="248" customWidth="1"/>
    <col min="15082" max="15082" width="41.33203125" style="248" customWidth="1"/>
    <col min="15083" max="15084" width="9" style="248" customWidth="1"/>
    <col min="15085" max="15085" width="10.5546875" style="248" customWidth="1"/>
    <col min="15086" max="15086" width="9.44140625" style="248" customWidth="1"/>
    <col min="15087" max="15087" width="9.88671875" style="248" customWidth="1"/>
    <col min="15088" max="15088" width="10.5546875" style="248" customWidth="1"/>
    <col min="15089" max="15090" width="9.44140625" style="248" customWidth="1"/>
    <col min="15091" max="15091" width="10.5546875" style="248" customWidth="1"/>
    <col min="15092" max="15093" width="9" style="248" customWidth="1"/>
    <col min="15094" max="15094" width="10.5546875" style="248" customWidth="1"/>
    <col min="15095" max="15096" width="9.44140625" style="248" customWidth="1"/>
    <col min="15097" max="15097" width="10.5546875" style="248" customWidth="1"/>
    <col min="15098" max="15098" width="9.44140625" style="248" customWidth="1"/>
    <col min="15099" max="15099" width="9.88671875" style="248" customWidth="1"/>
    <col min="15100" max="15100" width="10.5546875" style="248" customWidth="1"/>
    <col min="15101" max="15101" width="9" style="248" customWidth="1"/>
    <col min="15102" max="15102" width="9.88671875" style="248" customWidth="1"/>
    <col min="15103" max="15103" width="12" style="248" customWidth="1"/>
    <col min="15104" max="15334" width="11.44140625" style="248"/>
    <col min="15335" max="15335" width="0.33203125" style="248" customWidth="1"/>
    <col min="15336" max="15336" width="19" style="248" customWidth="1"/>
    <col min="15337" max="15337" width="7.109375" style="248" customWidth="1"/>
    <col min="15338" max="15338" width="41.33203125" style="248" customWidth="1"/>
    <col min="15339" max="15340" width="9" style="248" customWidth="1"/>
    <col min="15341" max="15341" width="10.5546875" style="248" customWidth="1"/>
    <col min="15342" max="15342" width="9.44140625" style="248" customWidth="1"/>
    <col min="15343" max="15343" width="9.88671875" style="248" customWidth="1"/>
    <col min="15344" max="15344" width="10.5546875" style="248" customWidth="1"/>
    <col min="15345" max="15346" width="9.44140625" style="248" customWidth="1"/>
    <col min="15347" max="15347" width="10.5546875" style="248" customWidth="1"/>
    <col min="15348" max="15349" width="9" style="248" customWidth="1"/>
    <col min="15350" max="15350" width="10.5546875" style="248" customWidth="1"/>
    <col min="15351" max="15352" width="9.44140625" style="248" customWidth="1"/>
    <col min="15353" max="15353" width="10.5546875" style="248" customWidth="1"/>
    <col min="15354" max="15354" width="9.44140625" style="248" customWidth="1"/>
    <col min="15355" max="15355" width="9.88671875" style="248" customWidth="1"/>
    <col min="15356" max="15356" width="10.5546875" style="248" customWidth="1"/>
    <col min="15357" max="15357" width="9" style="248" customWidth="1"/>
    <col min="15358" max="15358" width="9.88671875" style="248" customWidth="1"/>
    <col min="15359" max="15359" width="12" style="248" customWidth="1"/>
    <col min="15360" max="15590" width="11.44140625" style="248"/>
    <col min="15591" max="15591" width="0.33203125" style="248" customWidth="1"/>
    <col min="15592" max="15592" width="19" style="248" customWidth="1"/>
    <col min="15593" max="15593" width="7.109375" style="248" customWidth="1"/>
    <col min="15594" max="15594" width="41.33203125" style="248" customWidth="1"/>
    <col min="15595" max="15596" width="9" style="248" customWidth="1"/>
    <col min="15597" max="15597" width="10.5546875" style="248" customWidth="1"/>
    <col min="15598" max="15598" width="9.44140625" style="248" customWidth="1"/>
    <col min="15599" max="15599" width="9.88671875" style="248" customWidth="1"/>
    <col min="15600" max="15600" width="10.5546875" style="248" customWidth="1"/>
    <col min="15601" max="15602" width="9.44140625" style="248" customWidth="1"/>
    <col min="15603" max="15603" width="10.5546875" style="248" customWidth="1"/>
    <col min="15604" max="15605" width="9" style="248" customWidth="1"/>
    <col min="15606" max="15606" width="10.5546875" style="248" customWidth="1"/>
    <col min="15607" max="15608" width="9.44140625" style="248" customWidth="1"/>
    <col min="15609" max="15609" width="10.5546875" style="248" customWidth="1"/>
    <col min="15610" max="15610" width="9.44140625" style="248" customWidth="1"/>
    <col min="15611" max="15611" width="9.88671875" style="248" customWidth="1"/>
    <col min="15612" max="15612" width="10.5546875" style="248" customWidth="1"/>
    <col min="15613" max="15613" width="9" style="248" customWidth="1"/>
    <col min="15614" max="15614" width="9.88671875" style="248" customWidth="1"/>
    <col min="15615" max="15615" width="12" style="248" customWidth="1"/>
    <col min="15616" max="15846" width="11.44140625" style="248"/>
    <col min="15847" max="15847" width="0.33203125" style="248" customWidth="1"/>
    <col min="15848" max="15848" width="19" style="248" customWidth="1"/>
    <col min="15849" max="15849" width="7.109375" style="248" customWidth="1"/>
    <col min="15850" max="15850" width="41.33203125" style="248" customWidth="1"/>
    <col min="15851" max="15852" width="9" style="248" customWidth="1"/>
    <col min="15853" max="15853" width="10.5546875" style="248" customWidth="1"/>
    <col min="15854" max="15854" width="9.44140625" style="248" customWidth="1"/>
    <col min="15855" max="15855" width="9.88671875" style="248" customWidth="1"/>
    <col min="15856" max="15856" width="10.5546875" style="248" customWidth="1"/>
    <col min="15857" max="15858" width="9.44140625" style="248" customWidth="1"/>
    <col min="15859" max="15859" width="10.5546875" style="248" customWidth="1"/>
    <col min="15860" max="15861" width="9" style="248" customWidth="1"/>
    <col min="15862" max="15862" width="10.5546875" style="248" customWidth="1"/>
    <col min="15863" max="15864" width="9.44140625" style="248" customWidth="1"/>
    <col min="15865" max="15865" width="10.5546875" style="248" customWidth="1"/>
    <col min="15866" max="15866" width="9.44140625" style="248" customWidth="1"/>
    <col min="15867" max="15867" width="9.88671875" style="248" customWidth="1"/>
    <col min="15868" max="15868" width="10.5546875" style="248" customWidth="1"/>
    <col min="15869" max="15869" width="9" style="248" customWidth="1"/>
    <col min="15870" max="15870" width="9.88671875" style="248" customWidth="1"/>
    <col min="15871" max="15871" width="12" style="248" customWidth="1"/>
    <col min="15872" max="16102" width="11.44140625" style="248"/>
    <col min="16103" max="16103" width="0.33203125" style="248" customWidth="1"/>
    <col min="16104" max="16104" width="19" style="248" customWidth="1"/>
    <col min="16105" max="16105" width="7.109375" style="248" customWidth="1"/>
    <col min="16106" max="16106" width="41.33203125" style="248" customWidth="1"/>
    <col min="16107" max="16108" width="9" style="248" customWidth="1"/>
    <col min="16109" max="16109" width="10.5546875" style="248" customWidth="1"/>
    <col min="16110" max="16110" width="9.44140625" style="248" customWidth="1"/>
    <col min="16111" max="16111" width="9.88671875" style="248" customWidth="1"/>
    <col min="16112" max="16112" width="10.5546875" style="248" customWidth="1"/>
    <col min="16113" max="16114" width="9.44140625" style="248" customWidth="1"/>
    <col min="16115" max="16115" width="10.5546875" style="248" customWidth="1"/>
    <col min="16116" max="16117" width="9" style="248" customWidth="1"/>
    <col min="16118" max="16118" width="10.5546875" style="248" customWidth="1"/>
    <col min="16119" max="16120" width="9.44140625" style="248" customWidth="1"/>
    <col min="16121" max="16121" width="10.5546875" style="248" customWidth="1"/>
    <col min="16122" max="16122" width="9.44140625" style="248" customWidth="1"/>
    <col min="16123" max="16123" width="9.88671875" style="248" customWidth="1"/>
    <col min="16124" max="16124" width="10.5546875" style="248" customWidth="1"/>
    <col min="16125" max="16125" width="9" style="248" customWidth="1"/>
    <col min="16126" max="16126" width="9.88671875" style="248" customWidth="1"/>
    <col min="16127" max="16127" width="12" style="248" customWidth="1"/>
    <col min="16128" max="16384" width="11.44140625" style="248"/>
  </cols>
  <sheetData>
    <row r="1" spans="1:26">
      <c r="A1" s="265" t="s">
        <v>1447</v>
      </c>
      <c r="B1" s="226"/>
    </row>
    <row r="2" spans="1:26" ht="18" customHeight="1">
      <c r="A2" s="965" t="s">
        <v>1096</v>
      </c>
      <c r="B2" s="47"/>
    </row>
    <row r="3" spans="1:26" ht="18" customHeight="1">
      <c r="A3" s="262"/>
      <c r="B3" s="47"/>
    </row>
    <row r="4" spans="1:26" ht="14.4">
      <c r="A4" s="2613" t="s">
        <v>12</v>
      </c>
      <c r="B4" s="2613" t="s">
        <v>812</v>
      </c>
      <c r="C4" s="2614">
        <v>2011</v>
      </c>
      <c r="D4" s="2614"/>
      <c r="E4" s="2614"/>
      <c r="F4" s="2614">
        <v>2012</v>
      </c>
      <c r="G4" s="2614"/>
      <c r="H4" s="2614"/>
      <c r="I4" s="2614">
        <v>2013</v>
      </c>
      <c r="J4" s="2614"/>
      <c r="K4" s="2614"/>
      <c r="L4" s="2614">
        <v>2014</v>
      </c>
      <c r="M4" s="2614"/>
      <c r="N4" s="2614"/>
      <c r="O4" s="2614">
        <v>2015</v>
      </c>
      <c r="P4" s="2614"/>
      <c r="Q4" s="2614"/>
      <c r="R4" s="2614">
        <v>2016</v>
      </c>
      <c r="S4" s="2614"/>
      <c r="T4" s="2614"/>
      <c r="U4" s="2614">
        <v>2017</v>
      </c>
      <c r="V4" s="2614"/>
      <c r="W4" s="2614"/>
      <c r="X4" s="2614">
        <v>2018</v>
      </c>
      <c r="Y4" s="2614"/>
      <c r="Z4" s="2614"/>
    </row>
    <row r="5" spans="1:26" s="251" customFormat="1" ht="23.25" customHeight="1">
      <c r="A5" s="2613"/>
      <c r="B5" s="2613"/>
      <c r="C5" s="1274" t="s">
        <v>29</v>
      </c>
      <c r="D5" s="1274" t="s">
        <v>30</v>
      </c>
      <c r="E5" s="1274" t="s">
        <v>8</v>
      </c>
      <c r="F5" s="1274" t="s">
        <v>29</v>
      </c>
      <c r="G5" s="1274" t="s">
        <v>30</v>
      </c>
      <c r="H5" s="1274" t="s">
        <v>8</v>
      </c>
      <c r="I5" s="1274" t="s">
        <v>29</v>
      </c>
      <c r="J5" s="1274" t="s">
        <v>30</v>
      </c>
      <c r="K5" s="1274" t="s">
        <v>8</v>
      </c>
      <c r="L5" s="1274" t="s">
        <v>29</v>
      </c>
      <c r="M5" s="1274" t="s">
        <v>30</v>
      </c>
      <c r="N5" s="1274" t="s">
        <v>8</v>
      </c>
      <c r="O5" s="1274" t="s">
        <v>29</v>
      </c>
      <c r="P5" s="1274" t="s">
        <v>30</v>
      </c>
      <c r="Q5" s="1274" t="s">
        <v>8</v>
      </c>
      <c r="R5" s="1274" t="s">
        <v>29</v>
      </c>
      <c r="S5" s="1274" t="s">
        <v>30</v>
      </c>
      <c r="T5" s="1274" t="s">
        <v>8</v>
      </c>
      <c r="U5" s="1274" t="s">
        <v>29</v>
      </c>
      <c r="V5" s="1274" t="s">
        <v>30</v>
      </c>
      <c r="W5" s="1274" t="s">
        <v>8</v>
      </c>
      <c r="X5" s="1274" t="s">
        <v>29</v>
      </c>
      <c r="Y5" s="1274" t="s">
        <v>30</v>
      </c>
      <c r="Z5" s="1274" t="s">
        <v>8</v>
      </c>
    </row>
    <row r="6" spans="1:26" s="250" customFormat="1" ht="15" customHeight="1">
      <c r="A6" s="2620" t="s">
        <v>1</v>
      </c>
      <c r="B6" s="1305" t="s">
        <v>19</v>
      </c>
      <c r="C6" s="698">
        <f>Admisión!C7/Aspirantes!C6</f>
        <v>0.95238095238095233</v>
      </c>
      <c r="D6" s="698">
        <f>Admisión!D7/Aspirantes!D6</f>
        <v>0.82978723404255317</v>
      </c>
      <c r="E6" s="1288">
        <f>Admisión!E7/Aspirantes!E6</f>
        <v>0.86764705882352944</v>
      </c>
      <c r="F6" s="698"/>
      <c r="G6" s="698">
        <f>Admisión!G7/Aspirantes!G6</f>
        <v>0.94285714285714284</v>
      </c>
      <c r="H6" s="1288">
        <f>Admisión!H7/Aspirantes!H6</f>
        <v>0.94285714285714284</v>
      </c>
      <c r="I6" s="698">
        <f>Admisión!I7/Aspirantes!I6</f>
        <v>0.76190476190476186</v>
      </c>
      <c r="J6" s="698">
        <f>Admisión!J7/Aspirantes!J6</f>
        <v>0.8</v>
      </c>
      <c r="K6" s="1288">
        <f>Admisión!K7/Aspirantes!K6</f>
        <v>0.78688524590163933</v>
      </c>
      <c r="L6" s="698">
        <f>Admisión!L7/Aspirantes!L6</f>
        <v>0.91304347826086951</v>
      </c>
      <c r="M6" s="698">
        <f>Admisión!M7/Aspirantes!M6</f>
        <v>0.73469387755102045</v>
      </c>
      <c r="N6" s="1288">
        <f>Admisión!N7/Aspirantes!N6</f>
        <v>0.79166666666666663</v>
      </c>
      <c r="O6" s="698">
        <f>Admisión!O7/Aspirantes!O6</f>
        <v>0.92</v>
      </c>
      <c r="P6" s="698">
        <f>Admisión!P7/Aspirantes!P6</f>
        <v>0.86153846153846159</v>
      </c>
      <c r="Q6" s="1288">
        <f>Admisión!Q7/Aspirantes!Q6</f>
        <v>0.87777777777777777</v>
      </c>
      <c r="R6" s="698">
        <f>Admisión!R7/Aspirantes!R6</f>
        <v>0.86363636363636365</v>
      </c>
      <c r="S6" s="699">
        <f>Admisión!S7/Aspirantes!S6</f>
        <v>0.6376811594202898</v>
      </c>
      <c r="T6" s="1288">
        <f>Admisión!T7/Aspirantes!T6</f>
        <v>0.69230769230769229</v>
      </c>
      <c r="U6" s="698">
        <f>Admisión!U7/Aspirantes!U6</f>
        <v>0.83870967741935487</v>
      </c>
      <c r="V6" s="699">
        <f>Admisión!V7/Aspirantes!V6</f>
        <v>0.6607142857142857</v>
      </c>
      <c r="W6" s="1288">
        <f>Admisión!W7/Aspirantes!W6</f>
        <v>0.72413793103448276</v>
      </c>
      <c r="X6" s="698"/>
      <c r="Y6" s="699">
        <f>Admisión!Y7/Aspirantes!Y6</f>
        <v>0.5376344086021505</v>
      </c>
      <c r="Z6" s="1288">
        <f>Admisión!Z7/Aspirantes!Z6</f>
        <v>0.5376344086021505</v>
      </c>
    </row>
    <row r="7" spans="1:26" s="250" customFormat="1" ht="28.8">
      <c r="A7" s="2621"/>
      <c r="B7" s="1305" t="str">
        <f>Admisión!B8</f>
        <v>Ingeniería en Computación y Telecomunicaciones</v>
      </c>
      <c r="C7" s="698"/>
      <c r="D7" s="698"/>
      <c r="E7" s="1288"/>
      <c r="F7" s="698"/>
      <c r="G7" s="698"/>
      <c r="H7" s="1288"/>
      <c r="I7" s="698"/>
      <c r="J7" s="698"/>
      <c r="K7" s="1288"/>
      <c r="L7" s="698"/>
      <c r="M7" s="698"/>
      <c r="N7" s="1288"/>
      <c r="O7" s="698"/>
      <c r="P7" s="698"/>
      <c r="Q7" s="1288"/>
      <c r="R7" s="698"/>
      <c r="S7" s="699"/>
      <c r="T7" s="1288"/>
      <c r="U7" s="698">
        <f>Admisión!U8/Aspirantes!U7</f>
        <v>0.38947368421052631</v>
      </c>
      <c r="V7" s="699">
        <f>Admisión!V8/Aspirantes!V7</f>
        <v>0.17889908256880735</v>
      </c>
      <c r="W7" s="1288">
        <f>Admisión!W8/Aspirantes!W7</f>
        <v>0.24281150159744408</v>
      </c>
      <c r="X7" s="698"/>
      <c r="Y7" s="699">
        <f>Admisión!Y8/Aspirantes!Y7</f>
        <v>0.25691699604743085</v>
      </c>
      <c r="Z7" s="1288">
        <f>Admisión!Z8/Aspirantes!Z7</f>
        <v>0.25691699604743085</v>
      </c>
    </row>
    <row r="8" spans="1:26" s="250" customFormat="1" ht="28.8">
      <c r="A8" s="2622"/>
      <c r="B8" s="1242" t="s">
        <v>1059</v>
      </c>
      <c r="C8" s="698"/>
      <c r="D8" s="698"/>
      <c r="E8" s="1288"/>
      <c r="F8" s="698"/>
      <c r="G8" s="698"/>
      <c r="H8" s="1288"/>
      <c r="I8" s="698"/>
      <c r="J8" s="698"/>
      <c r="K8" s="1288"/>
      <c r="L8" s="698"/>
      <c r="M8" s="698"/>
      <c r="N8" s="1288"/>
      <c r="O8" s="698"/>
      <c r="P8" s="698"/>
      <c r="Q8" s="1288"/>
      <c r="R8" s="698"/>
      <c r="S8" s="699"/>
      <c r="T8" s="1288"/>
      <c r="U8" s="698"/>
      <c r="V8" s="699"/>
      <c r="W8" s="1288"/>
      <c r="X8" s="698"/>
      <c r="Y8" s="699">
        <f>Admisión!Y9/Aspirantes!Y8</f>
        <v>0.28859060402684567</v>
      </c>
      <c r="Z8" s="1288">
        <f>Admisión!Z9/Aspirantes!Z8</f>
        <v>0.28859060402684567</v>
      </c>
    </row>
    <row r="9" spans="1:26" s="250" customFormat="1" ht="14.25" customHeight="1">
      <c r="A9" s="2620" t="s">
        <v>3</v>
      </c>
      <c r="B9" s="1306" t="s">
        <v>21</v>
      </c>
      <c r="C9" s="698">
        <f>Admisión!C10/Aspirantes!C9</f>
        <v>0.76470588235294112</v>
      </c>
      <c r="D9" s="698">
        <f>Admisión!D10/Aspirantes!D9</f>
        <v>0.29078014184397161</v>
      </c>
      <c r="E9" s="1288">
        <f>Admisión!E10/Aspirantes!E9</f>
        <v>0.38285714285714284</v>
      </c>
      <c r="F9" s="698"/>
      <c r="G9" s="698">
        <f>Admisión!G10/Aspirantes!G9</f>
        <v>0.52702702702702697</v>
      </c>
      <c r="H9" s="1288">
        <f>Admisión!H10/Aspirantes!H9</f>
        <v>0.52702702702702697</v>
      </c>
      <c r="I9" s="698">
        <f>Admisión!I10/Aspirantes!I9</f>
        <v>0.69444444444444442</v>
      </c>
      <c r="J9" s="698">
        <f>Admisión!J10/Aspirantes!J9</f>
        <v>0.39516129032258063</v>
      </c>
      <c r="K9" s="1288">
        <f>Admisión!K10/Aspirantes!K9</f>
        <v>0.46250000000000002</v>
      </c>
      <c r="L9" s="698">
        <f>Admisión!L10/Aspirantes!L9</f>
        <v>0.74468085106382975</v>
      </c>
      <c r="M9" s="698">
        <f>Admisión!M10/Aspirantes!M9</f>
        <v>0.60784313725490191</v>
      </c>
      <c r="N9" s="1288">
        <f>Admisión!N10/Aspirantes!N9</f>
        <v>0.67346938775510201</v>
      </c>
      <c r="O9" s="698">
        <f>Admisión!O10/Aspirantes!O9</f>
        <v>0.90476190476190477</v>
      </c>
      <c r="P9" s="698">
        <f>Admisión!P10/Aspirantes!P9</f>
        <v>0.31333333333333335</v>
      </c>
      <c r="Q9" s="1288">
        <f>Admisión!Q10/Aspirantes!Q9</f>
        <v>0.44270833333333331</v>
      </c>
      <c r="R9" s="698">
        <f>Admisión!R10/Aspirantes!R9</f>
        <v>0.6</v>
      </c>
      <c r="S9" s="699">
        <f>Admisión!S10/Aspirantes!S9</f>
        <v>0.36216216216216218</v>
      </c>
      <c r="T9" s="1288">
        <f>Admisión!T10/Aspirantes!T9</f>
        <v>0.41666666666666669</v>
      </c>
      <c r="U9" s="698">
        <f>Admisión!U10/Aspirantes!U9</f>
        <v>0.68085106382978722</v>
      </c>
      <c r="V9" s="699">
        <f>Admisión!V10/Aspirantes!V9</f>
        <v>0.27450980392156865</v>
      </c>
      <c r="W9" s="1288">
        <f>Admisión!W10/Aspirantes!W9</f>
        <v>0.37</v>
      </c>
      <c r="X9" s="698"/>
      <c r="Y9" s="699">
        <f>Admisión!Y10/Aspirantes!Y9</f>
        <v>0.22222222222222221</v>
      </c>
      <c r="Z9" s="1288">
        <f>Admisión!Z10/Aspirantes!Z9</f>
        <v>0.22222222222222221</v>
      </c>
    </row>
    <row r="10" spans="1:26" s="250" customFormat="1" ht="14.25" customHeight="1">
      <c r="A10" s="2621"/>
      <c r="B10" s="1306" t="str">
        <f>Admisión!B11</f>
        <v>Psicología Biomédica</v>
      </c>
      <c r="C10" s="698"/>
      <c r="D10" s="698"/>
      <c r="E10" s="1288"/>
      <c r="F10" s="698"/>
      <c r="G10" s="698"/>
      <c r="H10" s="1288"/>
      <c r="I10" s="698"/>
      <c r="J10" s="698"/>
      <c r="K10" s="1288"/>
      <c r="L10" s="698"/>
      <c r="M10" s="698"/>
      <c r="N10" s="1288"/>
      <c r="O10" s="698"/>
      <c r="P10" s="698"/>
      <c r="Q10" s="1288"/>
      <c r="R10" s="698"/>
      <c r="S10" s="699"/>
      <c r="T10" s="1288"/>
      <c r="U10" s="698"/>
      <c r="V10" s="699">
        <f>Admisión!V11/Aspirantes!V10</f>
        <v>0.12420382165605096</v>
      </c>
      <c r="W10" s="1288">
        <f>Admisión!W11/Aspirantes!W10</f>
        <v>0.12420382165605096</v>
      </c>
      <c r="X10" s="698"/>
      <c r="Y10" s="699">
        <f>Admisión!Y11/Aspirantes!Y10</f>
        <v>8.4006462035541199E-2</v>
      </c>
      <c r="Z10" s="1288">
        <f>Admisión!Z11/Aspirantes!Z10</f>
        <v>8.4006462035541199E-2</v>
      </c>
    </row>
    <row r="11" spans="1:26" s="250" customFormat="1" ht="28.8">
      <c r="A11" s="2622"/>
      <c r="B11" s="1242" t="s">
        <v>2692</v>
      </c>
      <c r="C11" s="698"/>
      <c r="D11" s="698"/>
      <c r="E11" s="1288"/>
      <c r="F11" s="698"/>
      <c r="G11" s="698"/>
      <c r="H11" s="1288"/>
      <c r="I11" s="698"/>
      <c r="J11" s="698"/>
      <c r="K11" s="1288"/>
      <c r="L11" s="698"/>
      <c r="M11" s="698"/>
      <c r="N11" s="1288"/>
      <c r="O11" s="698"/>
      <c r="P11" s="698"/>
      <c r="Q11" s="1288"/>
      <c r="R11" s="698"/>
      <c r="S11" s="699"/>
      <c r="T11" s="1288"/>
      <c r="U11" s="698"/>
      <c r="V11" s="699"/>
      <c r="W11" s="1288"/>
      <c r="X11" s="698"/>
      <c r="Y11" s="699">
        <f>Admisión!Y12/Aspirantes!Z11</f>
        <v>0.39506172839506171</v>
      </c>
      <c r="Z11" s="1288">
        <f>Admisión!Z12/Aspirantes!Z11</f>
        <v>0.39506172839506171</v>
      </c>
    </row>
    <row r="12" spans="1:26" s="250" customFormat="1" ht="15" customHeight="1">
      <c r="A12" s="2623" t="s">
        <v>2</v>
      </c>
      <c r="B12" s="1278" t="s">
        <v>23</v>
      </c>
      <c r="C12" s="1307"/>
      <c r="D12" s="698"/>
      <c r="E12" s="1288"/>
      <c r="F12" s="1307"/>
      <c r="G12" s="698"/>
      <c r="H12" s="1288"/>
      <c r="I12" s="1307"/>
      <c r="J12" s="698">
        <f>Admisión!J13/Aspirantes!J12</f>
        <v>0.20560747663551401</v>
      </c>
      <c r="K12" s="1288">
        <f>Admisión!K13/Aspirantes!K12</f>
        <v>0.20560747663551401</v>
      </c>
      <c r="L12" s="1307"/>
      <c r="M12" s="698">
        <f>Admisión!M13/Aspirantes!M12</f>
        <v>0.1111111111111111</v>
      </c>
      <c r="N12" s="1288">
        <f>Admisión!N13/Aspirantes!N12</f>
        <v>0.1111111111111111</v>
      </c>
      <c r="O12" s="1307"/>
      <c r="P12" s="698">
        <f>Admisión!P13/Aspirantes!P12</f>
        <v>9.8245614035087719E-2</v>
      </c>
      <c r="Q12" s="1288">
        <f>Admisión!Q13/Aspirantes!Q12</f>
        <v>9.8245614035087719E-2</v>
      </c>
      <c r="R12" s="698"/>
      <c r="S12" s="699">
        <f>Admisión!S13/Aspirantes!S12</f>
        <v>0.11635220125786164</v>
      </c>
      <c r="T12" s="1288">
        <f>Admisión!T13/Aspirantes!T12</f>
        <v>0.11635220125786164</v>
      </c>
      <c r="U12" s="698"/>
      <c r="V12" s="699">
        <f>Admisión!V13/Aspirantes!V12</f>
        <v>0.17557251908396945</v>
      </c>
      <c r="W12" s="1288">
        <f>Admisión!W13/Aspirantes!W12</f>
        <v>0.17557251908396945</v>
      </c>
      <c r="X12" s="698"/>
      <c r="Y12" s="699">
        <f>Admisión!Y13/Aspirantes!Y12</f>
        <v>0.15546218487394958</v>
      </c>
      <c r="Z12" s="1288">
        <f>Admisión!Z13/Aspirantes!Z12</f>
        <v>0.15546218487394958</v>
      </c>
    </row>
    <row r="13" spans="1:26" s="250" customFormat="1" ht="15" customHeight="1">
      <c r="A13" s="2623"/>
      <c r="B13" s="1278" t="s">
        <v>20</v>
      </c>
      <c r="C13" s="699">
        <f>Admisión!C14/Aspirantes!C13</f>
        <v>0.77551020408163263</v>
      </c>
      <c r="D13" s="699">
        <f>Admisión!D14/Aspirantes!D13</f>
        <v>0.35833333333333334</v>
      </c>
      <c r="E13" s="1288">
        <f>Admisión!E14/Aspirantes!E13</f>
        <v>0.47928994082840237</v>
      </c>
      <c r="F13" s="699"/>
      <c r="G13" s="699">
        <f>Admisión!G14/Aspirantes!G13</f>
        <v>0.51388888888888884</v>
      </c>
      <c r="H13" s="1288">
        <f>Admisión!H14/Aspirantes!H13</f>
        <v>0.51388888888888884</v>
      </c>
      <c r="I13" s="699">
        <f>Admisión!I14/Aspirantes!I13</f>
        <v>0.79411764705882348</v>
      </c>
      <c r="J13" s="699">
        <f>Admisión!J14/Aspirantes!J13</f>
        <v>0.48192771084337349</v>
      </c>
      <c r="K13" s="1288">
        <f>Admisión!K14/Aspirantes!K13</f>
        <v>0.57264957264957261</v>
      </c>
      <c r="L13" s="699"/>
      <c r="M13" s="699">
        <f>Admisión!M14/Aspirantes!M13</f>
        <v>0.39805825242718446</v>
      </c>
      <c r="N13" s="1288">
        <f>Admisión!N14/Aspirantes!N13</f>
        <v>0.39805825242718446</v>
      </c>
      <c r="O13" s="699"/>
      <c r="P13" s="699">
        <f>Admisión!P14/Aspirantes!P13</f>
        <v>0.31847133757961782</v>
      </c>
      <c r="Q13" s="1288">
        <f>Admisión!Q14/Aspirantes!Q13</f>
        <v>0.31847133757961782</v>
      </c>
      <c r="R13" s="698">
        <f>Admisión!R14/Aspirantes!R13</f>
        <v>0.63461538461538458</v>
      </c>
      <c r="S13" s="699">
        <f>Admisión!S14/Aspirantes!S13</f>
        <v>0.33088235294117646</v>
      </c>
      <c r="T13" s="1288">
        <f>Admisión!T14/Aspirantes!T13</f>
        <v>0.41489361702127658</v>
      </c>
      <c r="U13" s="698">
        <f>Admisión!U14/Aspirantes!U13</f>
        <v>0.67346938775510201</v>
      </c>
      <c r="V13" s="699">
        <f>Admisión!V14/Aspirantes!V13</f>
        <v>0.36799999999999999</v>
      </c>
      <c r="W13" s="1288">
        <f>Admisión!W14/Aspirantes!W13</f>
        <v>0.45402298850574713</v>
      </c>
      <c r="X13" s="698">
        <f>Admisión!X14/Aspirantes!X13</f>
        <v>0.5</v>
      </c>
      <c r="Y13" s="699">
        <f>Admisión!Y14/Aspirantes!Y13</f>
        <v>0.21428571428571427</v>
      </c>
      <c r="Z13" s="1288">
        <f>Admisión!Z14/Aspirantes!Z13</f>
        <v>0.26576576576576577</v>
      </c>
    </row>
    <row r="14" spans="1:26" s="250" customFormat="1" ht="14.4">
      <c r="A14" s="2623"/>
      <c r="B14" s="1275" t="s">
        <v>293</v>
      </c>
      <c r="C14" s="699"/>
      <c r="D14" s="699"/>
      <c r="E14" s="1288"/>
      <c r="F14" s="699"/>
      <c r="G14" s="699"/>
      <c r="H14" s="1288"/>
      <c r="I14" s="699"/>
      <c r="J14" s="699"/>
      <c r="K14" s="1288"/>
      <c r="L14" s="699"/>
      <c r="M14" s="699"/>
      <c r="N14" s="1288"/>
      <c r="O14" s="699"/>
      <c r="P14" s="699"/>
      <c r="Q14" s="1288"/>
      <c r="R14" s="698"/>
      <c r="S14" s="699"/>
      <c r="T14" s="1288"/>
      <c r="U14" s="698"/>
      <c r="V14" s="699"/>
      <c r="W14" s="1288"/>
      <c r="X14" s="698">
        <f>Admisión!X15/Aspirantes!X14</f>
        <v>0.72727272727272729</v>
      </c>
      <c r="Y14" s="699">
        <f>Admisión!Y15/Aspirantes!Y14</f>
        <v>0.58064516129032262</v>
      </c>
      <c r="Z14" s="1288">
        <f>Admisión!Z15/Aspirantes!Z14</f>
        <v>0.64150943396226412</v>
      </c>
    </row>
    <row r="15" spans="1:26" s="250" customFormat="1" ht="14.4">
      <c r="A15" s="231"/>
      <c r="B15" s="256" t="s">
        <v>2708</v>
      </c>
      <c r="C15" s="232"/>
      <c r="D15" s="230"/>
      <c r="E15" s="233"/>
      <c r="F15" s="232"/>
      <c r="G15" s="230"/>
      <c r="H15" s="233"/>
      <c r="I15" s="232"/>
      <c r="J15" s="230"/>
      <c r="K15" s="233"/>
      <c r="L15" s="232"/>
      <c r="M15" s="230"/>
      <c r="N15" s="233"/>
      <c r="O15" s="232"/>
      <c r="P15" s="230"/>
      <c r="Q15" s="233"/>
      <c r="R15" s="230"/>
      <c r="S15" s="258"/>
      <c r="T15" s="233"/>
    </row>
    <row r="16" spans="1:26" s="250" customFormat="1" ht="15" customHeight="1">
      <c r="B16" s="1308" t="s">
        <v>1081</v>
      </c>
      <c r="C16" s="698">
        <f>Admisión!C17/Aspirantes!C16</f>
        <v>0.95238095238095233</v>
      </c>
      <c r="D16" s="698">
        <f>Admisión!D17/Aspirantes!D16</f>
        <v>0.82978723404255317</v>
      </c>
      <c r="E16" s="1288">
        <f>Admisión!E17/Aspirantes!E16</f>
        <v>0.86764705882352944</v>
      </c>
      <c r="F16" s="698"/>
      <c r="G16" s="698">
        <f>Admisión!G17/Aspirantes!G16</f>
        <v>0.94285714285714284</v>
      </c>
      <c r="H16" s="1288">
        <f>Admisión!H17/Aspirantes!H16</f>
        <v>0.94285714285714284</v>
      </c>
      <c r="I16" s="698">
        <f>Admisión!I17/Aspirantes!I16</f>
        <v>0.76190476190476186</v>
      </c>
      <c r="J16" s="698">
        <f>Admisión!J17/Aspirantes!J16</f>
        <v>0.8</v>
      </c>
      <c r="K16" s="1288">
        <f>Admisión!K17/Aspirantes!K16</f>
        <v>0.78688524590163933</v>
      </c>
      <c r="L16" s="698">
        <f>Admisión!L17/Aspirantes!L16</f>
        <v>0.91304347826086951</v>
      </c>
      <c r="M16" s="698">
        <f>Admisión!M17/Aspirantes!M16</f>
        <v>0.73469387755102045</v>
      </c>
      <c r="N16" s="1288">
        <f>Admisión!N17/Aspirantes!N16</f>
        <v>0.79166666666666663</v>
      </c>
      <c r="O16" s="698">
        <f>Admisión!O17/Aspirantes!O16</f>
        <v>0.92</v>
      </c>
      <c r="P16" s="698">
        <f>Admisión!P17/Aspirantes!P16</f>
        <v>0.86153846153846159</v>
      </c>
      <c r="Q16" s="1288">
        <f>Admisión!Q17/Aspirantes!Q16</f>
        <v>0.87777777777777777</v>
      </c>
      <c r="R16" s="698">
        <f>Admisión!R17/Aspirantes!R16</f>
        <v>0.86363636363636365</v>
      </c>
      <c r="S16" s="699">
        <f>Admisión!S17/Aspirantes!S16</f>
        <v>0.6376811594202898</v>
      </c>
      <c r="T16" s="1288">
        <f>Admisión!T17/Aspirantes!T16</f>
        <v>0.69230769230769229</v>
      </c>
      <c r="U16" s="698">
        <f>Admisión!U17/Aspirantes!U16</f>
        <v>0.5</v>
      </c>
      <c r="V16" s="699">
        <f>Admisión!V17/Aspirantes!V16</f>
        <v>0.27737226277372262</v>
      </c>
      <c r="W16" s="1288">
        <f>Admisión!W17/Aspirantes!W16</f>
        <v>0.34749999999999998</v>
      </c>
      <c r="X16" s="698"/>
      <c r="Y16" s="699">
        <f>Admisión!Y17/Aspirantes!Y16</f>
        <v>0.31919191919191919</v>
      </c>
      <c r="Z16" s="1288">
        <f>Admisión!Z17/Aspirantes!Z16</f>
        <v>0.31919191919191919</v>
      </c>
    </row>
    <row r="17" spans="1:26" s="250" customFormat="1" ht="14.25" customHeight="1">
      <c r="B17" s="1308" t="s">
        <v>1082</v>
      </c>
      <c r="C17" s="698">
        <f>Admisión!C18/Aspirantes!C17</f>
        <v>0.76470588235294112</v>
      </c>
      <c r="D17" s="698">
        <f>Admisión!D18/Aspirantes!D17</f>
        <v>0.29078014184397161</v>
      </c>
      <c r="E17" s="1288">
        <f>Admisión!E18/Aspirantes!E17</f>
        <v>0.38285714285714284</v>
      </c>
      <c r="F17" s="698"/>
      <c r="G17" s="698">
        <f>Admisión!G18/Aspirantes!G17</f>
        <v>0.52702702702702697</v>
      </c>
      <c r="H17" s="1288">
        <f>Admisión!H18/Aspirantes!H17</f>
        <v>0.52702702702702697</v>
      </c>
      <c r="I17" s="698">
        <f>Admisión!I18/Aspirantes!I17</f>
        <v>0.69444444444444442</v>
      </c>
      <c r="J17" s="698">
        <f>Admisión!J18/Aspirantes!J17</f>
        <v>0.39516129032258063</v>
      </c>
      <c r="K17" s="1288">
        <f>Admisión!K18/Aspirantes!K17</f>
        <v>0.46250000000000002</v>
      </c>
      <c r="L17" s="698">
        <f>Admisión!L18/Aspirantes!L17</f>
        <v>0.74468085106382975</v>
      </c>
      <c r="M17" s="698">
        <f>Admisión!M18/Aspirantes!M17</f>
        <v>0.60784313725490191</v>
      </c>
      <c r="N17" s="1288">
        <f>Admisión!N18/Aspirantes!N17</f>
        <v>0.67346938775510201</v>
      </c>
      <c r="O17" s="698">
        <f>Admisión!O18/Aspirantes!O17</f>
        <v>0.90476190476190477</v>
      </c>
      <c r="P17" s="698">
        <f>Admisión!P18/Aspirantes!P17</f>
        <v>0.31333333333333335</v>
      </c>
      <c r="Q17" s="1288">
        <f>Admisión!Q18/Aspirantes!Q17</f>
        <v>0.44270833333333331</v>
      </c>
      <c r="R17" s="698">
        <f>Admisión!R18/Aspirantes!R17</f>
        <v>0.6</v>
      </c>
      <c r="S17" s="699">
        <f>Admisión!S18/Aspirantes!S17</f>
        <v>0.36216216216216218</v>
      </c>
      <c r="T17" s="1288">
        <f>Admisión!T18/Aspirantes!T17</f>
        <v>0.41666666666666669</v>
      </c>
      <c r="U17" s="698">
        <f>Admisión!U18/Aspirantes!U17</f>
        <v>0.68085106382978722</v>
      </c>
      <c r="V17" s="699">
        <f>Admisión!V18/Aspirantes!V17</f>
        <v>0.17344753747323341</v>
      </c>
      <c r="W17" s="1288">
        <f>Admisión!W18/Aspirantes!W17</f>
        <v>0.21984435797665369</v>
      </c>
      <c r="X17" s="698"/>
      <c r="Y17" s="699">
        <f>Admisión!Y18/Aspirantes!Y17</f>
        <v>0.145610278372591</v>
      </c>
      <c r="Z17" s="1288">
        <f>Admisión!Z18/Aspirantes!Z17</f>
        <v>0.145610278372591</v>
      </c>
    </row>
    <row r="18" spans="1:26" s="250" customFormat="1" ht="15" customHeight="1">
      <c r="B18" s="1308" t="s">
        <v>1083</v>
      </c>
      <c r="C18" s="699">
        <f>Admisión!C19/Aspirantes!C18</f>
        <v>0.77551020408163263</v>
      </c>
      <c r="D18" s="699">
        <f>Admisión!D19/Aspirantes!D18</f>
        <v>0.35833333333333334</v>
      </c>
      <c r="E18" s="1288">
        <f>Admisión!E19/Aspirantes!E18</f>
        <v>0.47928994082840237</v>
      </c>
      <c r="F18" s="699"/>
      <c r="G18" s="699">
        <f>Admisión!G19/Aspirantes!G18</f>
        <v>0.51388888888888884</v>
      </c>
      <c r="H18" s="1288">
        <f>Admisión!H19/Aspirantes!H18</f>
        <v>0.51388888888888884</v>
      </c>
      <c r="I18" s="699">
        <f>Admisión!I19/Aspirantes!I18</f>
        <v>0.79411764705882348</v>
      </c>
      <c r="J18" s="699">
        <f>Admisión!J19/Aspirantes!J18</f>
        <v>0.32631578947368423</v>
      </c>
      <c r="K18" s="1288">
        <f>Admisión!K19/Aspirantes!K18</f>
        <v>0.39732142857142855</v>
      </c>
      <c r="L18" s="699"/>
      <c r="M18" s="699">
        <f>Admisión!M19/Aspirantes!M18</f>
        <v>0.20121951219512196</v>
      </c>
      <c r="N18" s="1288">
        <f>Admisión!N19/Aspirantes!N18</f>
        <v>0.20121951219512196</v>
      </c>
      <c r="O18" s="699"/>
      <c r="P18" s="699">
        <f>Admisión!P19/Aspirantes!P18</f>
        <v>0.17647058823529413</v>
      </c>
      <c r="Q18" s="1288">
        <f>Admisión!Q19/Aspirantes!Q18</f>
        <v>0.17647058823529413</v>
      </c>
      <c r="R18" s="698">
        <f>Admisión!R19/Aspirantes!R18</f>
        <v>0.63461538461538458</v>
      </c>
      <c r="S18" s="699">
        <f>Admisión!S19/Aspirantes!S18</f>
        <v>0.18061674008810572</v>
      </c>
      <c r="T18" s="1288">
        <f>Admisión!T19/Aspirantes!T18</f>
        <v>0.22727272727272727</v>
      </c>
      <c r="U18" s="698">
        <f>Admisión!U19/Aspirantes!U18</f>
        <v>0.67346938775510201</v>
      </c>
      <c r="V18" s="699">
        <f>Admisión!V19/Aspirantes!V18</f>
        <v>0.23772609819121446</v>
      </c>
      <c r="W18" s="1288">
        <f>Admisión!W19/Aspirantes!W18</f>
        <v>0.28669724770642202</v>
      </c>
      <c r="X18" s="698">
        <f>Admisión!X19/Aspirantes!X18</f>
        <v>0.61904761904761907</v>
      </c>
      <c r="Y18" s="699">
        <f>Admisión!Y19/Aspirantes!Y18</f>
        <v>0.23236514522821577</v>
      </c>
      <c r="Z18" s="1288">
        <f>Admisión!Z19/Aspirantes!Z18</f>
        <v>0.28975265017667845</v>
      </c>
    </row>
    <row r="19" spans="1:26" s="250" customFormat="1" ht="6.75" customHeight="1">
      <c r="A19" s="231"/>
      <c r="B19" s="257"/>
      <c r="C19" s="232"/>
      <c r="D19" s="230"/>
      <c r="E19" s="233"/>
      <c r="F19" s="232"/>
      <c r="G19" s="230"/>
      <c r="H19" s="233"/>
      <c r="I19" s="232"/>
      <c r="J19" s="230"/>
      <c r="K19" s="233"/>
      <c r="L19" s="232"/>
      <c r="M19" s="230"/>
      <c r="N19" s="233"/>
      <c r="O19" s="232"/>
      <c r="P19" s="230"/>
      <c r="Q19" s="233"/>
      <c r="R19" s="230"/>
      <c r="S19" s="258"/>
      <c r="T19" s="233"/>
    </row>
    <row r="20" spans="1:26" s="250" customFormat="1" ht="14.4">
      <c r="A20" s="256"/>
      <c r="B20" s="1283" t="s">
        <v>460</v>
      </c>
      <c r="C20" s="1309">
        <f>Admisión!C21/Aspirantes!C20</f>
        <v>0.80769230769230771</v>
      </c>
      <c r="D20" s="1309">
        <f>Admisión!D21/Aspirantes!D20</f>
        <v>0.39935064935064934</v>
      </c>
      <c r="E20" s="1309">
        <f>Admisión!E21/Aspirantes!E20</f>
        <v>0.50242718446601942</v>
      </c>
      <c r="F20" s="1309"/>
      <c r="G20" s="1309">
        <f>Admisión!G21/Aspirantes!G20</f>
        <v>0.60220994475138123</v>
      </c>
      <c r="H20" s="1309">
        <f>Admisión!H21/Aspirantes!H20</f>
        <v>0.60220994475138123</v>
      </c>
      <c r="I20" s="1309">
        <f>Admisión!I21/Aspirantes!I20</f>
        <v>0.74725274725274726</v>
      </c>
      <c r="J20" s="1309">
        <f>Admisión!J21/Aspirantes!J20</f>
        <v>0.403954802259887</v>
      </c>
      <c r="K20" s="1309">
        <f>Admisión!K21/Aspirantes!K20</f>
        <v>0.47415730337078654</v>
      </c>
      <c r="L20" s="1309">
        <f>Admisión!L21/Aspirantes!L20</f>
        <v>0.8</v>
      </c>
      <c r="M20" s="1309">
        <f>Admisión!M21/Aspirantes!M20</f>
        <v>0.31074766355140188</v>
      </c>
      <c r="N20" s="1309">
        <f>Admisión!N21/Aspirantes!N20</f>
        <v>0.37951807228915663</v>
      </c>
      <c r="O20" s="1309">
        <f>Admisión!O21/Aspirantes!O20</f>
        <v>0.91044776119402981</v>
      </c>
      <c r="P20" s="1309">
        <f>Admisión!P21/Aspirantes!P20</f>
        <v>0.27549467275494671</v>
      </c>
      <c r="Q20" s="1309">
        <f>Admisión!Q21/Aspirantes!Q20</f>
        <v>0.33425414364640882</v>
      </c>
      <c r="R20" s="1310">
        <f>Admisión!R21/Aspirantes!R20</f>
        <v>0.65891472868217049</v>
      </c>
      <c r="S20" s="1310">
        <f>Admisión!S21/Aspirantes!S20</f>
        <v>0.27259887005649719</v>
      </c>
      <c r="T20" s="1310">
        <f>Admisión!T21/Aspirantes!T20</f>
        <v>0.33213859020310632</v>
      </c>
      <c r="U20" s="1310">
        <f>Admisión!U21/Aspirantes!U20</f>
        <v>0.57657657657657657</v>
      </c>
      <c r="V20" s="1310">
        <f>Admisión!V21/Aspirantes!V20</f>
        <v>0.22074468085106383</v>
      </c>
      <c r="W20" s="1310">
        <f>Admisión!W21/Aspirantes!W20</f>
        <v>0.27925925925925926</v>
      </c>
      <c r="X20" s="1310">
        <f>Admisión!X21/Aspirantes!X20</f>
        <v>0.61904761904761907</v>
      </c>
      <c r="Y20" s="1310">
        <f>Admisión!Y21/Aspirantes!Y20</f>
        <v>0.21245421245421245</v>
      </c>
      <c r="Z20" s="1311">
        <f>Admisión!Z21/Aspirantes!Z20</f>
        <v>0.22957393483709274</v>
      </c>
    </row>
    <row r="21" spans="1:26" ht="13.8">
      <c r="A21" s="259"/>
      <c r="R21" s="248"/>
      <c r="S21" s="248"/>
      <c r="T21" s="248"/>
    </row>
    <row r="22" spans="1:26" ht="14.4">
      <c r="B22" s="669"/>
      <c r="C22" s="2601" t="s">
        <v>1097</v>
      </c>
      <c r="D22" s="2602"/>
      <c r="E22" s="2602"/>
      <c r="F22" s="2602"/>
      <c r="G22" s="2602"/>
      <c r="H22" s="2602"/>
      <c r="I22" s="2602"/>
      <c r="J22" s="2602"/>
      <c r="R22" s="248"/>
      <c r="S22" s="248"/>
      <c r="T22" s="248"/>
    </row>
    <row r="23" spans="1:26" ht="31.5" customHeight="1">
      <c r="B23" s="17"/>
      <c r="C23" s="1287">
        <v>2011</v>
      </c>
      <c r="D23" s="1287">
        <v>2012</v>
      </c>
      <c r="E23" s="1287">
        <v>2013</v>
      </c>
      <c r="F23" s="1287">
        <v>2014</v>
      </c>
      <c r="G23" s="1287">
        <v>2015</v>
      </c>
      <c r="H23" s="1287">
        <v>2016</v>
      </c>
      <c r="I23" s="1287">
        <v>2017</v>
      </c>
      <c r="J23" s="1287">
        <v>2018</v>
      </c>
      <c r="R23" s="248"/>
      <c r="S23" s="248"/>
      <c r="T23" s="248"/>
    </row>
    <row r="24" spans="1:26" ht="14.4">
      <c r="B24" s="1289" t="s">
        <v>833</v>
      </c>
      <c r="C24" s="716">
        <f>Admisión!C25/Aspirantes!C24</f>
        <v>0.86764705882352944</v>
      </c>
      <c r="D24" s="716">
        <f>Admisión!D25/Aspirantes!D24</f>
        <v>0.94285714285714284</v>
      </c>
      <c r="E24" s="716">
        <f>Admisión!E25/Aspirantes!E24</f>
        <v>0.78688524590163933</v>
      </c>
      <c r="F24" s="716">
        <f>Admisión!F25/Aspirantes!F24</f>
        <v>0.79166666666666663</v>
      </c>
      <c r="G24" s="1312">
        <f>Admisión!G25/Aspirantes!G24</f>
        <v>0.87777777777777777</v>
      </c>
      <c r="H24" s="699">
        <f>Admisión!H25/Aspirantes!H24</f>
        <v>0.69230769230769229</v>
      </c>
      <c r="I24" s="699">
        <f>Admisión!I25/Aspirantes!I24</f>
        <v>0.72413793103448276</v>
      </c>
      <c r="J24" s="1288">
        <f>Admisión!J25/Aspirantes!J24</f>
        <v>0.5376344086021505</v>
      </c>
      <c r="R24" s="248"/>
      <c r="S24" s="248"/>
      <c r="T24" s="248"/>
    </row>
    <row r="25" spans="1:26" ht="14.4">
      <c r="B25" s="1289" t="s">
        <v>1986</v>
      </c>
      <c r="C25" s="716"/>
      <c r="D25" s="716"/>
      <c r="E25" s="716"/>
      <c r="F25" s="716"/>
      <c r="G25" s="1312"/>
      <c r="H25" s="699"/>
      <c r="I25" s="699">
        <f>Admisión!I26/Aspirantes!I25</f>
        <v>0.24281150159744408</v>
      </c>
      <c r="J25" s="1288">
        <f>Admisión!J26/Aspirantes!J25</f>
        <v>0.25691699604743085</v>
      </c>
      <c r="R25" s="248"/>
      <c r="S25" s="248"/>
      <c r="T25" s="248"/>
    </row>
    <row r="26" spans="1:26" ht="14.4">
      <c r="B26" s="1289" t="s">
        <v>2698</v>
      </c>
      <c r="C26" s="716"/>
      <c r="D26" s="716"/>
      <c r="E26" s="716"/>
      <c r="F26" s="716"/>
      <c r="G26" s="1312"/>
      <c r="H26" s="699"/>
      <c r="I26" s="699"/>
      <c r="J26" s="1288">
        <f>Admisión!Z9/Aspirantes!Z8</f>
        <v>0.28859060402684567</v>
      </c>
      <c r="R26" s="248"/>
      <c r="S26" s="248"/>
      <c r="T26" s="248"/>
    </row>
    <row r="27" spans="1:26" ht="15" customHeight="1">
      <c r="B27" s="1289" t="s">
        <v>835</v>
      </c>
      <c r="C27" s="716">
        <f>Admisión!C28/Aspirantes!C27</f>
        <v>0.38285714285714284</v>
      </c>
      <c r="D27" s="716">
        <f>Admisión!D28/Aspirantes!D27</f>
        <v>0.52702702702702697</v>
      </c>
      <c r="E27" s="716">
        <f>Admisión!E28/Aspirantes!E27</f>
        <v>0.46250000000000002</v>
      </c>
      <c r="F27" s="716">
        <f>Admisión!F28/Aspirantes!F27</f>
        <v>0.67346938775510201</v>
      </c>
      <c r="G27" s="1312">
        <f>Admisión!G28/Aspirantes!G27</f>
        <v>0.44270833333333331</v>
      </c>
      <c r="H27" s="699">
        <f>Admisión!H28/Aspirantes!H27</f>
        <v>0.41666666666666669</v>
      </c>
      <c r="I27" s="699">
        <f>Admisión!I28/Aspirantes!I27</f>
        <v>0.37</v>
      </c>
      <c r="J27" s="1288">
        <f>Admisión!J28/Aspirantes!J27</f>
        <v>0.22222222222222221</v>
      </c>
      <c r="R27" s="248"/>
      <c r="S27" s="248"/>
      <c r="T27" s="248"/>
    </row>
    <row r="28" spans="1:26" ht="15" customHeight="1">
      <c r="B28" s="1289" t="s">
        <v>1987</v>
      </c>
      <c r="C28" s="716"/>
      <c r="D28" s="716"/>
      <c r="E28" s="716"/>
      <c r="F28" s="716"/>
      <c r="G28" s="1312"/>
      <c r="H28" s="699"/>
      <c r="I28" s="699">
        <f>Admisión!I29/Aspirantes!I28</f>
        <v>0.12420382165605096</v>
      </c>
      <c r="J28" s="1288">
        <f>Admisión!J29/Aspirantes!J28</f>
        <v>8.4006462035541199E-2</v>
      </c>
      <c r="R28" s="248"/>
      <c r="S28" s="248"/>
      <c r="T28" s="248"/>
    </row>
    <row r="29" spans="1:26" ht="15" customHeight="1">
      <c r="B29" s="1289" t="s">
        <v>2700</v>
      </c>
      <c r="C29" s="716"/>
      <c r="D29" s="716"/>
      <c r="E29" s="716"/>
      <c r="F29" s="716"/>
      <c r="G29" s="1312"/>
      <c r="H29" s="699"/>
      <c r="I29" s="699"/>
      <c r="J29" s="1288">
        <f>Admisión!Z12/Aspirantes!Z11</f>
        <v>0.39506172839506171</v>
      </c>
      <c r="R29" s="248"/>
      <c r="S29" s="248"/>
      <c r="T29" s="248"/>
    </row>
    <row r="30" spans="1:26" ht="14.4">
      <c r="B30" s="1289" t="s">
        <v>834</v>
      </c>
      <c r="C30" s="716"/>
      <c r="D30" s="716"/>
      <c r="E30" s="716">
        <f>Admisión!E31/Aspirantes!E30</f>
        <v>0.20560747663551401</v>
      </c>
      <c r="F30" s="716">
        <f>Admisión!F31/Aspirantes!F30</f>
        <v>0.1111111111111111</v>
      </c>
      <c r="G30" s="1312">
        <f>Admisión!G31/Aspirantes!G30</f>
        <v>9.8245614035087719E-2</v>
      </c>
      <c r="H30" s="699">
        <f>Admisión!H31/Aspirantes!H30</f>
        <v>0.11635220125786164</v>
      </c>
      <c r="I30" s="699">
        <f>Admisión!I31/Aspirantes!I30</f>
        <v>0.17557251908396945</v>
      </c>
      <c r="J30" s="1288">
        <f>Admisión!J31/Aspirantes!J30</f>
        <v>0.15546218487394958</v>
      </c>
      <c r="R30" s="248"/>
      <c r="S30" s="248"/>
      <c r="T30" s="248"/>
    </row>
    <row r="31" spans="1:26" ht="14.4">
      <c r="B31" s="1289" t="s">
        <v>259</v>
      </c>
      <c r="C31" s="716">
        <f>Admisión!C32/Aspirantes!C31</f>
        <v>0.47928994082840237</v>
      </c>
      <c r="D31" s="716">
        <f>Admisión!D32/Aspirantes!D31</f>
        <v>0.51388888888888884</v>
      </c>
      <c r="E31" s="716">
        <f>Admisión!E32/Aspirantes!E31</f>
        <v>0.57264957264957261</v>
      </c>
      <c r="F31" s="716">
        <f>Admisión!F32/Aspirantes!F31</f>
        <v>0.39805825242718446</v>
      </c>
      <c r="G31" s="1312">
        <f>Admisión!G32/Aspirantes!G31</f>
        <v>0.31847133757961782</v>
      </c>
      <c r="H31" s="699">
        <f>Admisión!H32/Aspirantes!H31</f>
        <v>0.41489361702127658</v>
      </c>
      <c r="I31" s="699">
        <f>Admisión!I32/Aspirantes!I31</f>
        <v>0.45402298850574713</v>
      </c>
      <c r="J31" s="1288">
        <f>Admisión!J32/Aspirantes!J31</f>
        <v>0.26576576576576577</v>
      </c>
      <c r="R31" s="248"/>
      <c r="S31" s="248"/>
      <c r="T31" s="248"/>
    </row>
    <row r="32" spans="1:26" ht="14.4">
      <c r="B32" s="1289" t="s">
        <v>2699</v>
      </c>
      <c r="C32" s="716"/>
      <c r="D32" s="716"/>
      <c r="E32" s="716"/>
      <c r="F32" s="716"/>
      <c r="G32" s="1312"/>
      <c r="H32" s="699"/>
      <c r="I32" s="699"/>
      <c r="J32" s="1288">
        <f>Admisión!Z15/Aspirantes!Z14</f>
        <v>0.64150943396226412</v>
      </c>
      <c r="R32" s="248"/>
      <c r="S32" s="248"/>
      <c r="T32" s="248"/>
    </row>
    <row r="33" spans="1:20" ht="14.4">
      <c r="A33" s="166"/>
      <c r="B33" s="666"/>
      <c r="C33" s="670"/>
      <c r="D33" s="670"/>
      <c r="E33" s="670"/>
      <c r="F33" s="670"/>
      <c r="G33" s="670"/>
      <c r="H33" s="233"/>
      <c r="I33" s="675"/>
      <c r="J33" s="17"/>
      <c r="R33" s="248"/>
      <c r="S33" s="248"/>
      <c r="T33" s="248"/>
    </row>
    <row r="34" spans="1:20" ht="15" customHeight="1">
      <c r="B34" s="1289" t="s">
        <v>1</v>
      </c>
      <c r="C34" s="716">
        <f>Admisión!C35/Aspirantes!C34</f>
        <v>0.86764705882352944</v>
      </c>
      <c r="D34" s="716">
        <f>Admisión!D35/Aspirantes!D34</f>
        <v>0.94285714285714284</v>
      </c>
      <c r="E34" s="716">
        <f>Admisión!E35/Aspirantes!E34</f>
        <v>0.78688524590163933</v>
      </c>
      <c r="F34" s="716">
        <f>Admisión!F35/Aspirantes!F34</f>
        <v>0.79166666666666663</v>
      </c>
      <c r="G34" s="1312">
        <f>Admisión!G35/Aspirantes!G34</f>
        <v>0.87777777777777777</v>
      </c>
      <c r="H34" s="699">
        <f>Admisión!H35/Aspirantes!H34</f>
        <v>0.69230769230769229</v>
      </c>
      <c r="I34" s="699">
        <f>Admisión!I35/Aspirantes!I34</f>
        <v>0.34749999999999998</v>
      </c>
      <c r="J34" s="1288">
        <f>Admisión!J35/Aspirantes!J34</f>
        <v>0.31919191919191919</v>
      </c>
      <c r="R34" s="248"/>
      <c r="S34" s="248"/>
      <c r="T34" s="248"/>
    </row>
    <row r="35" spans="1:20" ht="14.4">
      <c r="B35" s="1289" t="s">
        <v>3</v>
      </c>
      <c r="C35" s="716">
        <f>Admisión!C36/Aspirantes!C35</f>
        <v>0.38285714285714284</v>
      </c>
      <c r="D35" s="716">
        <f>Admisión!D36/Aspirantes!D35</f>
        <v>0.52702702702702697</v>
      </c>
      <c r="E35" s="716">
        <f>Admisión!E36/Aspirantes!E35</f>
        <v>0.46250000000000002</v>
      </c>
      <c r="F35" s="716">
        <f>Admisión!F36/Aspirantes!F35</f>
        <v>0.67346938775510201</v>
      </c>
      <c r="G35" s="1312">
        <f>Admisión!G36/Aspirantes!G35</f>
        <v>0.44270833333333331</v>
      </c>
      <c r="H35" s="699">
        <f>Admisión!H36/Aspirantes!H35</f>
        <v>0.41666666666666669</v>
      </c>
      <c r="I35" s="699">
        <f>Admisión!I36/Aspirantes!I35</f>
        <v>0.21984435797665369</v>
      </c>
      <c r="J35" s="1288">
        <f>Admisión!J36/Aspirantes!J35</f>
        <v>0.145610278372591</v>
      </c>
      <c r="R35" s="248"/>
      <c r="S35" s="248"/>
      <c r="T35" s="248"/>
    </row>
    <row r="36" spans="1:20" ht="14.4">
      <c r="B36" s="1289" t="s">
        <v>2</v>
      </c>
      <c r="C36" s="716">
        <f>Admisión!C37/Aspirantes!C36</f>
        <v>0.47928994082840237</v>
      </c>
      <c r="D36" s="716">
        <f>Admisión!D37/Aspirantes!D36</f>
        <v>0.51388888888888884</v>
      </c>
      <c r="E36" s="716">
        <f>Admisión!E37/Aspirantes!E36</f>
        <v>0.39732142857142855</v>
      </c>
      <c r="F36" s="716">
        <f>Admisión!F37/Aspirantes!F36</f>
        <v>0.20121951219512196</v>
      </c>
      <c r="G36" s="1312">
        <f>Admisión!G37/Aspirantes!G36</f>
        <v>0.17647058823529413</v>
      </c>
      <c r="H36" s="699">
        <f>Admisión!H37/Aspirantes!H36</f>
        <v>0.22727272727272727</v>
      </c>
      <c r="I36" s="699">
        <f>Admisión!I37/Aspirantes!I36</f>
        <v>0.28669724770642202</v>
      </c>
      <c r="J36" s="1288">
        <f>Admisión!J37/Aspirantes!J36</f>
        <v>0.28975265017667845</v>
      </c>
      <c r="R36" s="248"/>
      <c r="S36" s="248"/>
      <c r="T36" s="248"/>
    </row>
    <row r="37" spans="1:20" ht="14.4">
      <c r="B37" s="1289" t="s">
        <v>460</v>
      </c>
      <c r="C37" s="716">
        <f>Admisión!C38/Aspirantes!C37</f>
        <v>0.50242718446601942</v>
      </c>
      <c r="D37" s="716">
        <f>Admisión!D38/Aspirantes!D37</f>
        <v>0.60220994475138123</v>
      </c>
      <c r="E37" s="716">
        <f>Admisión!E38/Aspirantes!E37</f>
        <v>0.47415730337078654</v>
      </c>
      <c r="F37" s="716">
        <f>Admisión!F38/Aspirantes!F37</f>
        <v>0.37951807228915663</v>
      </c>
      <c r="G37" s="716">
        <f>Admisión!G38/Aspirantes!G37</f>
        <v>0.33425414364640882</v>
      </c>
      <c r="H37" s="699">
        <f>Admisión!H38/Aspirantes!H37</f>
        <v>0.33213859020310632</v>
      </c>
      <c r="I37" s="699">
        <f>Admisión!I38/Aspirantes!I37</f>
        <v>0.27925925925925926</v>
      </c>
      <c r="J37" s="1288">
        <f>Admisión!J38/Aspirantes!J37</f>
        <v>0.22957393483709274</v>
      </c>
      <c r="R37" s="248"/>
      <c r="S37" s="248"/>
      <c r="T37" s="248"/>
    </row>
    <row r="38" spans="1:20" s="166" customFormat="1" ht="9" customHeight="1">
      <c r="B38" s="666"/>
      <c r="C38" s="672"/>
      <c r="D38" s="672"/>
      <c r="E38" s="672"/>
      <c r="F38" s="672"/>
      <c r="G38" s="672"/>
      <c r="H38" s="672"/>
      <c r="I38" s="673"/>
      <c r="J38" s="673"/>
      <c r="K38" s="239"/>
      <c r="L38" s="239"/>
      <c r="M38" s="239"/>
      <c r="N38" s="247"/>
    </row>
    <row r="39" spans="1:20" ht="14.4">
      <c r="B39" s="1283" t="s">
        <v>460</v>
      </c>
      <c r="C39" s="716">
        <f>Admisión!C40/Aspirantes!C39</f>
        <v>0.50242718446601942</v>
      </c>
      <c r="D39" s="716">
        <f>Admisión!D40/Aspirantes!D39</f>
        <v>0.60220994475138123</v>
      </c>
      <c r="E39" s="716">
        <f>Admisión!E40/Aspirantes!E39</f>
        <v>0.47415730337078654</v>
      </c>
      <c r="F39" s="716">
        <f>Admisión!F40/Aspirantes!F39</f>
        <v>0.37951807228915663</v>
      </c>
      <c r="G39" s="1312">
        <f>Admisión!G40/Aspirantes!G39</f>
        <v>0.33425414364640882</v>
      </c>
      <c r="H39" s="699">
        <f>Admisión!H40/Aspirantes!H39</f>
        <v>0.33213859020310632</v>
      </c>
      <c r="I39" s="699">
        <f>Admisión!I40/Aspirantes!I39</f>
        <v>0.27925925925925926</v>
      </c>
      <c r="J39" s="1288">
        <f>Admisión!J40/Aspirantes!J39</f>
        <v>0.22957393483709274</v>
      </c>
      <c r="O39" s="249"/>
      <c r="P39" s="249"/>
      <c r="Q39" s="249"/>
      <c r="R39" s="249"/>
      <c r="S39" s="249"/>
      <c r="T39" s="248"/>
    </row>
    <row r="40" spans="1:20" s="166" customFormat="1" ht="20.25" customHeight="1">
      <c r="A40" s="256" t="s">
        <v>2119</v>
      </c>
      <c r="B40" s="235"/>
      <c r="C40" s="670"/>
      <c r="D40" s="670"/>
      <c r="E40" s="670"/>
      <c r="F40" s="670"/>
      <c r="G40" s="670"/>
      <c r="H40" s="233"/>
      <c r="I40" s="671"/>
    </row>
    <row r="42" spans="1:20" ht="13.8" thickBot="1">
      <c r="B42" s="249"/>
      <c r="C42" s="248"/>
      <c r="D42" s="248"/>
      <c r="E42" s="248"/>
      <c r="F42" s="248"/>
    </row>
    <row r="43" spans="1:20">
      <c r="F43" s="236"/>
    </row>
  </sheetData>
  <mergeCells count="14">
    <mergeCell ref="X4:Z4"/>
    <mergeCell ref="C22:J22"/>
    <mergeCell ref="A6:A8"/>
    <mergeCell ref="A9:A11"/>
    <mergeCell ref="A12:A14"/>
    <mergeCell ref="U4:W4"/>
    <mergeCell ref="O4:Q4"/>
    <mergeCell ref="R4:T4"/>
    <mergeCell ref="A4:A5"/>
    <mergeCell ref="B4:B5"/>
    <mergeCell ref="C4:E4"/>
    <mergeCell ref="F4:H4"/>
    <mergeCell ref="I4:K4"/>
    <mergeCell ref="L4:N4"/>
  </mergeCells>
  <hyperlinks>
    <hyperlink ref="A1" location="Índice!A1" display="ÍNDICE" xr:uid="{00000000-0004-0000-09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D25A8"/>
  </sheetPr>
  <dimension ref="A1:AG13"/>
  <sheetViews>
    <sheetView showGridLines="0" zoomScaleNormal="100" workbookViewId="0"/>
  </sheetViews>
  <sheetFormatPr baseColWidth="10" defaultColWidth="11.44140625" defaultRowHeight="14.4"/>
  <cols>
    <col min="1" max="1" width="11.5546875" style="27" bestFit="1" customWidth="1"/>
    <col min="2" max="7" width="5.33203125" style="27" bestFit="1" customWidth="1"/>
    <col min="8" max="9" width="5.33203125" style="27" customWidth="1"/>
    <col min="10" max="15" width="5.33203125" style="27" bestFit="1" customWidth="1"/>
    <col min="16" max="17" width="5.33203125" style="27" customWidth="1"/>
    <col min="18" max="18" width="5.33203125" style="27" bestFit="1" customWidth="1"/>
    <col min="19" max="23" width="5.5546875" style="27" bestFit="1" customWidth="1"/>
    <col min="24" max="25" width="4.5546875" style="27" bestFit="1" customWidth="1"/>
    <col min="26" max="30" width="5.5546875" style="27" bestFit="1" customWidth="1"/>
    <col min="31" max="33" width="4.5546875" style="27" bestFit="1" customWidth="1"/>
    <col min="34" max="16384" width="11.44140625" style="27"/>
  </cols>
  <sheetData>
    <row r="1" spans="1:33" s="248" customFormat="1" ht="13.2">
      <c r="A1" s="265" t="s">
        <v>1447</v>
      </c>
      <c r="B1" s="253"/>
      <c r="C1" s="226"/>
      <c r="D1" s="241"/>
      <c r="E1" s="241"/>
      <c r="F1" s="241"/>
    </row>
    <row r="2" spans="1:33" ht="18">
      <c r="A2" s="965" t="s">
        <v>1123</v>
      </c>
      <c r="N2" s="250"/>
      <c r="O2" s="250"/>
      <c r="P2" s="250"/>
      <c r="Q2" s="250"/>
    </row>
    <row r="4" spans="1:33">
      <c r="B4" s="2610" t="s">
        <v>1121</v>
      </c>
      <c r="C4" s="2611"/>
      <c r="D4" s="2611"/>
      <c r="E4" s="2611"/>
      <c r="F4" s="2611"/>
      <c r="G4" s="2611"/>
      <c r="H4" s="2611"/>
      <c r="I4" s="2611"/>
      <c r="J4" s="2611"/>
      <c r="K4" s="2611"/>
      <c r="L4" s="2611"/>
      <c r="M4" s="2611"/>
      <c r="N4" s="2611"/>
      <c r="O4" s="2611"/>
      <c r="P4" s="2611"/>
      <c r="Q4" s="2612"/>
      <c r="R4" s="2624" t="s">
        <v>1122</v>
      </c>
      <c r="S4" s="2624"/>
      <c r="T4" s="2624"/>
      <c r="U4" s="2624"/>
      <c r="V4" s="2624"/>
      <c r="W4" s="2624"/>
      <c r="X4" s="2624"/>
      <c r="Y4" s="2624"/>
      <c r="Z4" s="2624"/>
      <c r="AA4" s="2624"/>
      <c r="AB4" s="2624"/>
      <c r="AC4" s="2624"/>
      <c r="AD4" s="2624"/>
      <c r="AE4" s="2624"/>
      <c r="AF4" s="2624"/>
      <c r="AG4" s="2624"/>
    </row>
    <row r="5" spans="1:33">
      <c r="A5" s="237"/>
      <c r="B5" s="2607" t="s">
        <v>1073</v>
      </c>
      <c r="C5" s="2608"/>
      <c r="D5" s="2608"/>
      <c r="E5" s="2608"/>
      <c r="F5" s="2608"/>
      <c r="G5" s="2608"/>
      <c r="H5" s="2608"/>
      <c r="I5" s="2609"/>
      <c r="J5" s="2607" t="s">
        <v>1074</v>
      </c>
      <c r="K5" s="2608"/>
      <c r="L5" s="2608"/>
      <c r="M5" s="2608"/>
      <c r="N5" s="2608"/>
      <c r="O5" s="2608"/>
      <c r="P5" s="2608"/>
      <c r="Q5" s="2609"/>
      <c r="R5" s="2625" t="s">
        <v>1073</v>
      </c>
      <c r="S5" s="2625"/>
      <c r="T5" s="2625"/>
      <c r="U5" s="2625"/>
      <c r="V5" s="2625"/>
      <c r="W5" s="2625"/>
      <c r="X5" s="2625"/>
      <c r="Y5" s="2625"/>
      <c r="Z5" s="2625" t="s">
        <v>1074</v>
      </c>
      <c r="AA5" s="2625"/>
      <c r="AB5" s="2625"/>
      <c r="AC5" s="2625"/>
      <c r="AD5" s="2625"/>
      <c r="AE5" s="2625"/>
      <c r="AF5" s="2625"/>
      <c r="AG5" s="2625"/>
    </row>
    <row r="6" spans="1:33">
      <c r="A6" s="237"/>
      <c r="B6" s="1293">
        <v>2011</v>
      </c>
      <c r="C6" s="1293">
        <v>2012</v>
      </c>
      <c r="D6" s="1293">
        <v>2013</v>
      </c>
      <c r="E6" s="1293">
        <v>2014</v>
      </c>
      <c r="F6" s="1293">
        <v>2015</v>
      </c>
      <c r="G6" s="1293">
        <v>2016</v>
      </c>
      <c r="H6" s="1293">
        <v>2017</v>
      </c>
      <c r="I6" s="1293">
        <v>2018</v>
      </c>
      <c r="J6" s="1293">
        <v>2011</v>
      </c>
      <c r="K6" s="1293">
        <v>2012</v>
      </c>
      <c r="L6" s="1293">
        <v>2013</v>
      </c>
      <c r="M6" s="1293">
        <v>2014</v>
      </c>
      <c r="N6" s="1293">
        <v>2015</v>
      </c>
      <c r="O6" s="1293">
        <v>2016</v>
      </c>
      <c r="P6" s="1293">
        <v>2017</v>
      </c>
      <c r="Q6" s="1293">
        <v>2018</v>
      </c>
      <c r="R6" s="1293">
        <v>2011</v>
      </c>
      <c r="S6" s="1293">
        <v>2012</v>
      </c>
      <c r="T6" s="1293">
        <v>2013</v>
      </c>
      <c r="U6" s="1293">
        <v>2014</v>
      </c>
      <c r="V6" s="1293">
        <v>2015</v>
      </c>
      <c r="W6" s="1293">
        <v>2016</v>
      </c>
      <c r="X6" s="1293">
        <v>2017</v>
      </c>
      <c r="Y6" s="1293">
        <v>2018</v>
      </c>
      <c r="Z6" s="1293">
        <v>2011</v>
      </c>
      <c r="AA6" s="1293">
        <v>2012</v>
      </c>
      <c r="AB6" s="1293">
        <v>2013</v>
      </c>
      <c r="AC6" s="1293">
        <v>2014</v>
      </c>
      <c r="AD6" s="1293">
        <v>2015</v>
      </c>
      <c r="AE6" s="1293">
        <v>2016</v>
      </c>
      <c r="AF6" s="1293">
        <v>2017</v>
      </c>
      <c r="AG6" s="1293">
        <v>2018</v>
      </c>
    </row>
    <row r="7" spans="1:33">
      <c r="A7" s="1299" t="s">
        <v>1</v>
      </c>
      <c r="B7" s="700">
        <f>'Admisión por sexo'!B7/'Aspirantes por sexo'!B7</f>
        <v>0.80952380952380953</v>
      </c>
      <c r="C7" s="700">
        <f>'Admisión por sexo'!C7/'Aspirantes por sexo'!C7</f>
        <v>1</v>
      </c>
      <c r="D7" s="700">
        <f>'Admisión por sexo'!D7/'Aspirantes por sexo'!D7</f>
        <v>0.8</v>
      </c>
      <c r="E7" s="700">
        <f>'Admisión por sexo'!E7/'Aspirantes por sexo'!E7</f>
        <v>0.79411764705882348</v>
      </c>
      <c r="F7" s="700">
        <f>'Admisión por sexo'!F7/'Aspirantes por sexo'!F7</f>
        <v>0.89189189189189189</v>
      </c>
      <c r="G7" s="700">
        <f>'Admisión por sexo'!G7/'Aspirantes por sexo'!G7</f>
        <v>0.56521739130434778</v>
      </c>
      <c r="H7" s="1302">
        <f>'Admisión por sexo'!H7/'Aspirantes por sexo'!H7</f>
        <v>0.45833333333333331</v>
      </c>
      <c r="I7" s="1297">
        <f>'Admisión por sexo'!I7/'Aspirantes por sexo'!I7</f>
        <v>0.34399999999999997</v>
      </c>
      <c r="J7" s="696">
        <f>'Admisión por sexo'!J7/'Aspirantes por sexo'!J7</f>
        <v>0.8936170212765957</v>
      </c>
      <c r="K7" s="696">
        <f>'Admisión por sexo'!K7/'Aspirantes por sexo'!K7</f>
        <v>0.9</v>
      </c>
      <c r="L7" s="696">
        <f>'Admisión por sexo'!L7/'Aspirantes por sexo'!L7</f>
        <v>0.78048780487804881</v>
      </c>
      <c r="M7" s="696">
        <f>'Admisión por sexo'!M7/'Aspirantes por sexo'!M7</f>
        <v>0.78947368421052633</v>
      </c>
      <c r="N7" s="696">
        <f>'Admisión por sexo'!N7/'Aspirantes por sexo'!N7</f>
        <v>0.86792452830188682</v>
      </c>
      <c r="O7" s="696">
        <f>'Admisión por sexo'!O7/'Aspirantes por sexo'!O7</f>
        <v>0.73529411764705888</v>
      </c>
      <c r="P7" s="1302">
        <f>'Admisión por sexo'!P7/'Aspirantes por sexo'!P7</f>
        <v>0.3</v>
      </c>
      <c r="Q7" s="1297">
        <f>'Admisión por sexo'!Q7/'Aspirantes por sexo'!Q7</f>
        <v>0.3108108108108108</v>
      </c>
      <c r="R7" s="700">
        <f>'Admisión por sexo'!Z7/'Aspirantes por sexo'!Z7</f>
        <v>0.80952380952380953</v>
      </c>
      <c r="S7" s="700">
        <f>'Admisión por sexo'!AA7/'Aspirantes por sexo'!AA7</f>
        <v>0.88888888888888884</v>
      </c>
      <c r="T7" s="700">
        <f>'Admisión por sexo'!AB7/'Aspirantes por sexo'!AB7</f>
        <v>0.8571428571428571</v>
      </c>
      <c r="U7" s="700">
        <f>'Admisión por sexo'!AC7/'Aspirantes por sexo'!AC7</f>
        <v>0.83333333333333337</v>
      </c>
      <c r="V7" s="700">
        <f>'Admisión por sexo'!AD7/'Aspirantes por sexo'!AD7</f>
        <v>0.85039370078740162</v>
      </c>
      <c r="W7" s="700">
        <f>'Admisión por sexo'!AE7/'Aspirantes por sexo'!AE7</f>
        <v>0.80666666666666664</v>
      </c>
      <c r="X7" s="1302">
        <f>'Admisión por sexo'!AF7/'Aspirantes por sexo'!AF7</f>
        <v>0.6518518518518519</v>
      </c>
      <c r="Y7" s="1297">
        <f>'Admisión por sexo'!AG7/'Aspirantes por sexo'!AG7</f>
        <v>0.5544303797468354</v>
      </c>
      <c r="Z7" s="696">
        <f>'Admisión por sexo'!AH7/'Aspirantes por sexo'!AH7</f>
        <v>0.8936170212765957</v>
      </c>
      <c r="AA7" s="696">
        <f>'Admisión por sexo'!AI7/'Aspirantes por sexo'!AI7</f>
        <v>0.89552238805970152</v>
      </c>
      <c r="AB7" s="696">
        <f>'Admisión por sexo'!AJ7/'Aspirantes por sexo'!AJ7</f>
        <v>0.85185185185185186</v>
      </c>
      <c r="AC7" s="696">
        <f>'Admisión por sexo'!AK7/'Aspirantes por sexo'!AK7</f>
        <v>0.83561643835616439</v>
      </c>
      <c r="AD7" s="696">
        <f>'Admisión por sexo'!AL7/'Aspirantes por sexo'!AL7</f>
        <v>0.84422110552763818</v>
      </c>
      <c r="AE7" s="696">
        <f>'Admisión por sexo'!AM7/'Aspirantes por sexo'!AM7</f>
        <v>0.81647940074906367</v>
      </c>
      <c r="AF7" s="1302">
        <f>'Admisión por sexo'!AN7/'Aspirantes por sexo'!AN7</f>
        <v>0.55210237659963435</v>
      </c>
      <c r="AG7" s="1297">
        <f>'Admisión por sexo'!AO7/'Aspirantes por sexo'!AO7</f>
        <v>0.45474372955288989</v>
      </c>
    </row>
    <row r="8" spans="1:33">
      <c r="A8" s="1299" t="s">
        <v>3</v>
      </c>
      <c r="B8" s="700">
        <f>'Admisión por sexo'!B8/'Aspirantes por sexo'!B8</f>
        <v>0.4017857142857143</v>
      </c>
      <c r="C8" s="700">
        <f>'Admisión por sexo'!C8/'Aspirantes por sexo'!C8</f>
        <v>0.51111111111111107</v>
      </c>
      <c r="D8" s="700">
        <f>'Admisión por sexo'!D8/'Aspirantes por sexo'!D8</f>
        <v>0.48148148148148145</v>
      </c>
      <c r="E8" s="700">
        <f>'Admisión por sexo'!E8/'Aspirantes por sexo'!E8</f>
        <v>0.71186440677966101</v>
      </c>
      <c r="F8" s="700">
        <f>'Admisión por sexo'!F8/'Aspirantes por sexo'!F8</f>
        <v>0.45384615384615384</v>
      </c>
      <c r="G8" s="700">
        <f>'Admisión por sexo'!G8/'Aspirantes por sexo'!G8</f>
        <v>0.40490797546012269</v>
      </c>
      <c r="H8" s="1302">
        <f>'Admisión por sexo'!H8/'Aspirantes por sexo'!H8</f>
        <v>0.2077562326869806</v>
      </c>
      <c r="I8" s="1297">
        <f>'Admisión por sexo'!I8/'Aspirantes por sexo'!I8</f>
        <v>0.13509749303621169</v>
      </c>
      <c r="J8" s="696">
        <f>'Admisión por sexo'!J8/'Aspirantes por sexo'!J8</f>
        <v>0.34920634920634919</v>
      </c>
      <c r="K8" s="696">
        <f>'Admisión por sexo'!K8/'Aspirantes por sexo'!K8</f>
        <v>0.55172413793103448</v>
      </c>
      <c r="L8" s="696">
        <f>'Admisión por sexo'!L8/'Aspirantes por sexo'!L8</f>
        <v>0.42307692307692307</v>
      </c>
      <c r="M8" s="696">
        <f>'Admisión por sexo'!M8/'Aspirantes por sexo'!M8</f>
        <v>0.61538461538461542</v>
      </c>
      <c r="N8" s="696">
        <f>'Admisión por sexo'!N8/'Aspirantes por sexo'!N8</f>
        <v>0.41935483870967744</v>
      </c>
      <c r="O8" s="696">
        <f>'Admisión por sexo'!O8/'Aspirantes por sexo'!O8</f>
        <v>0.44155844155844154</v>
      </c>
      <c r="P8" s="1302">
        <f>'Admisión por sexo'!P8/'Aspirantes por sexo'!P8</f>
        <v>0.24836601307189543</v>
      </c>
      <c r="Q8" s="1297">
        <f>'Admisión por sexo'!Q8/'Aspirantes por sexo'!Q8</f>
        <v>0.18055555555555555</v>
      </c>
      <c r="R8" s="700">
        <f>'Admisión por sexo'!Z8/'Aspirantes por sexo'!Z8</f>
        <v>0.4017857142857143</v>
      </c>
      <c r="S8" s="700">
        <f>'Admisión por sexo'!AA8/'Aspirantes por sexo'!AA8</f>
        <v>0.43312101910828027</v>
      </c>
      <c r="T8" s="700">
        <f>'Admisión por sexo'!AB8/'Aspirantes por sexo'!AB8</f>
        <v>0.45283018867924529</v>
      </c>
      <c r="U8" s="700">
        <f>'Admisión por sexo'!AC8/'Aspirantes por sexo'!AC8</f>
        <v>0.5</v>
      </c>
      <c r="V8" s="700">
        <f>'Admisión por sexo'!AD8/'Aspirantes por sexo'!AD8</f>
        <v>0.486784140969163</v>
      </c>
      <c r="W8" s="700">
        <f>'Admisión por sexo'!AE8/'Aspirantes por sexo'!AE8</f>
        <v>0.46515397082658022</v>
      </c>
      <c r="X8" s="1302">
        <f>'Admisión por sexo'!AF8/'Aspirantes por sexo'!AF8</f>
        <v>0.37014314928425357</v>
      </c>
      <c r="Y8" s="1297">
        <f>'Admisión por sexo'!AG8/'Aspirantes por sexo'!AG8</f>
        <v>0.27063679245283018</v>
      </c>
      <c r="Z8" s="696">
        <f>'Admisión por sexo'!AH8/'Aspirantes por sexo'!AH8</f>
        <v>0.34920634920634919</v>
      </c>
      <c r="AA8" s="696">
        <f>'Admisión por sexo'!AI8/'Aspirantes por sexo'!AI8</f>
        <v>0.41304347826086957</v>
      </c>
      <c r="AB8" s="696">
        <f>'Admisión por sexo'!AJ8/'Aspirantes por sexo'!AJ8</f>
        <v>0.41666666666666669</v>
      </c>
      <c r="AC8" s="696">
        <f>'Admisión por sexo'!AK8/'Aspirantes por sexo'!AK8</f>
        <v>0.45901639344262296</v>
      </c>
      <c r="AD8" s="696">
        <f>'Admisión por sexo'!AL8/'Aspirantes por sexo'!AL8</f>
        <v>0.44897959183673469</v>
      </c>
      <c r="AE8" s="696">
        <f>'Admisión por sexo'!AM8/'Aspirantes por sexo'!AM8</f>
        <v>0.44720496894409939</v>
      </c>
      <c r="AF8" s="1302">
        <f>'Admisión por sexo'!AN8/'Aspirantes por sexo'!AN8</f>
        <v>0.38315789473684209</v>
      </c>
      <c r="AG8" s="1297">
        <f>'Admisión por sexo'!AO8/'Aspirantes por sexo'!AO8</f>
        <v>0.31982633863965265</v>
      </c>
    </row>
    <row r="9" spans="1:33">
      <c r="A9" s="1299" t="s">
        <v>2</v>
      </c>
      <c r="B9" s="700">
        <f>'Admisión por sexo'!B9/'Aspirantes por sexo'!B9</f>
        <v>0.47</v>
      </c>
      <c r="C9" s="700">
        <f>'Admisión por sexo'!C9/'Aspirantes por sexo'!C9</f>
        <v>0.48648648648648651</v>
      </c>
      <c r="D9" s="700">
        <f>'Admisión por sexo'!D9/'Aspirantes por sexo'!D9</f>
        <v>0.36</v>
      </c>
      <c r="E9" s="700">
        <f>'Admisión por sexo'!E9/'Aspirantes por sexo'!E9</f>
        <v>0.18604651162790697</v>
      </c>
      <c r="F9" s="700">
        <f>'Admisión por sexo'!F9/'Aspirantes por sexo'!F9</f>
        <v>0.19047619047619047</v>
      </c>
      <c r="G9" s="700">
        <f>'Admisión por sexo'!G9/'Aspirantes por sexo'!G9</f>
        <v>0.25</v>
      </c>
      <c r="H9" s="1302">
        <f>'Admisión por sexo'!H9/'Aspirantes por sexo'!H9</f>
        <v>0.28085106382978725</v>
      </c>
      <c r="I9" s="1297">
        <f>'Admisión por sexo'!I9/'Aspirantes por sexo'!I9</f>
        <v>0.28524590163934427</v>
      </c>
      <c r="J9" s="696">
        <f>'Admisión por sexo'!J9/'Aspirantes por sexo'!J9</f>
        <v>0.49275362318840582</v>
      </c>
      <c r="K9" s="696">
        <f>'Admisión por sexo'!K9/'Aspirantes por sexo'!K9</f>
        <v>0.54285714285714282</v>
      </c>
      <c r="L9" s="696">
        <f>'Admisión por sexo'!L9/'Aspirantes por sexo'!L9</f>
        <v>0.44444444444444442</v>
      </c>
      <c r="M9" s="696">
        <f>'Admisión por sexo'!M9/'Aspirantes por sexo'!M9</f>
        <v>0.21794871794871795</v>
      </c>
      <c r="N9" s="696">
        <f>'Admisión por sexo'!N9/'Aspirantes por sexo'!N9</f>
        <v>0.15789473684210525</v>
      </c>
      <c r="O9" s="696">
        <f>'Admisión por sexo'!O9/'Aspirantes por sexo'!O9</f>
        <v>0.20085470085470086</v>
      </c>
      <c r="P9" s="1302">
        <f>'Admisión por sexo'!P9/'Aspirantes por sexo'!P9</f>
        <v>0.29353233830845771</v>
      </c>
      <c r="Q9" s="1297">
        <f>'Admisión por sexo'!Q9/'Aspirantes por sexo'!Q9</f>
        <v>0.2950191570881226</v>
      </c>
      <c r="R9" s="700">
        <f>'Admisión por sexo'!Z9/'Aspirantes por sexo'!Z9</f>
        <v>0.47</v>
      </c>
      <c r="S9" s="700">
        <f>'Admisión por sexo'!AA9/'Aspirantes por sexo'!AA9</f>
        <v>0.47445255474452552</v>
      </c>
      <c r="T9" s="700">
        <f>'Admisión por sexo'!AB9/'Aspirantes por sexo'!AB9</f>
        <v>0.41984732824427479</v>
      </c>
      <c r="U9" s="700">
        <f>'Admisión por sexo'!AC9/'Aspirantes por sexo'!AC9</f>
        <v>0.32718894009216593</v>
      </c>
      <c r="V9" s="700">
        <f>'Admisión por sexo'!AD9/'Aspirantes por sexo'!AD9</f>
        <v>0.27696793002915454</v>
      </c>
      <c r="W9" s="700">
        <f>'Admisión por sexo'!AE9/'Aspirantes por sexo'!AE9</f>
        <v>0.26931106471816285</v>
      </c>
      <c r="X9" s="1302">
        <f>'Admisión por sexo'!AF9/'Aspirantes por sexo'!AF9</f>
        <v>0.27158424140821458</v>
      </c>
      <c r="Y9" s="1297">
        <f>'Admisión por sexo'!AG9/'Aspirantes por sexo'!AG9</f>
        <v>0.27436582109479307</v>
      </c>
      <c r="Z9" s="696">
        <f>'Admisión por sexo'!AH9/'Aspirantes por sexo'!AH9</f>
        <v>0.49275362318840582</v>
      </c>
      <c r="AA9" s="696">
        <f>'Admisión por sexo'!AI9/'Aspirantes por sexo'!AI9</f>
        <v>0.50961538461538458</v>
      </c>
      <c r="AB9" s="696">
        <f>'Admisión por sexo'!AJ9/'Aspirantes por sexo'!AJ9</f>
        <v>0.47783251231527096</v>
      </c>
      <c r="AC9" s="696">
        <f>'Admisión por sexo'!AK9/'Aspirantes por sexo'!AK9</f>
        <v>0.36490250696378829</v>
      </c>
      <c r="AD9" s="696">
        <f>'Admisión por sexo'!AL9/'Aspirantes por sexo'!AL9</f>
        <v>0.29326047358834245</v>
      </c>
      <c r="AE9" s="696">
        <f>'Admisión por sexo'!AM9/'Aspirantes por sexo'!AM9</f>
        <v>0.26564495530012772</v>
      </c>
      <c r="AF9" s="1302">
        <f>'Admisión por sexo'!AN9/'Aspirantes por sexo'!AN9</f>
        <v>0.27134146341463417</v>
      </c>
      <c r="AG9" s="1297">
        <f>'Admisión por sexo'!AO9/'Aspirantes por sexo'!AO9</f>
        <v>0.27630522088353415</v>
      </c>
    </row>
    <row r="10" spans="1:33">
      <c r="A10" s="1299" t="s">
        <v>460</v>
      </c>
      <c r="B10" s="700">
        <f>'Admisión por sexo'!B10/'Aspirantes por sexo'!B10</f>
        <v>0.46781115879828328</v>
      </c>
      <c r="C10" s="700">
        <f>'Admisión por sexo'!C10/'Aspirantes por sexo'!C10</f>
        <v>0.57731958762886593</v>
      </c>
      <c r="D10" s="700">
        <f>'Admisión por sexo'!D10/'Aspirantes por sexo'!D10</f>
        <v>0.44664031620553357</v>
      </c>
      <c r="E10" s="700">
        <f>'Admisión por sexo'!E10/'Aspirantes por sexo'!E10</f>
        <v>0.38113207547169814</v>
      </c>
      <c r="F10" s="700">
        <f>'Admisión por sexo'!F10/'Aspirantes por sexo'!F10</f>
        <v>0.33412887828162291</v>
      </c>
      <c r="G10" s="700">
        <f>'Admisión por sexo'!G10/'Aspirantes por sexo'!G10</f>
        <v>0.32096069868995636</v>
      </c>
      <c r="H10" s="1302">
        <f>'Admisión por sexo'!H10/'Aspirantes por sexo'!H10</f>
        <v>0.27374301675977653</v>
      </c>
      <c r="I10" s="1297">
        <f>'Admisión por sexo'!I10/'Aspirantes por sexo'!I10</f>
        <v>0.19773519163763068</v>
      </c>
      <c r="J10" s="700">
        <f>'Admisión por sexo'!J10/'Aspirantes por sexo'!J10</f>
        <v>0.54748603351955305</v>
      </c>
      <c r="K10" s="700">
        <f>'Admisión por sexo'!K10/'Aspirantes por sexo'!K10</f>
        <v>0.63095238095238093</v>
      </c>
      <c r="L10" s="700">
        <f>'Admisión por sexo'!L10/'Aspirantes por sexo'!L10</f>
        <v>0.51041666666666663</v>
      </c>
      <c r="M10" s="700">
        <f>'Admisión por sexo'!M10/'Aspirantes por sexo'!M10</f>
        <v>0.37768240343347642</v>
      </c>
      <c r="N10" s="700">
        <f>'Admisión por sexo'!N10/'Aspirantes por sexo'!N10</f>
        <v>0.33442622950819673</v>
      </c>
      <c r="O10" s="700">
        <f>'Admisión por sexo'!O10/'Aspirantes por sexo'!O10</f>
        <v>0.34564643799472294</v>
      </c>
      <c r="P10" s="1302">
        <f>'Admisión por sexo'!P10/'Aspirantes por sexo'!P10</f>
        <v>0.28548895899053628</v>
      </c>
      <c r="Q10" s="1297">
        <f>'Admisión por sexo'!Q10/'Aspirantes por sexo'!Q10</f>
        <v>0.27272727272727271</v>
      </c>
      <c r="R10" s="700">
        <f>'Admisión por sexo'!Z10/'Aspirantes por sexo'!Z10</f>
        <v>0.46781115879828328</v>
      </c>
      <c r="S10" s="700">
        <f>'Admisión por sexo'!AA10/'Aspirantes por sexo'!AA10</f>
        <v>0.5</v>
      </c>
      <c r="T10" s="700">
        <f>'Admisión por sexo'!AB10/'Aspirantes por sexo'!AB10</f>
        <v>0.47684391080617494</v>
      </c>
      <c r="U10" s="700">
        <f>'Admisión por sexo'!AC10/'Aspirantes por sexo'!AC10</f>
        <v>0.44693396226415094</v>
      </c>
      <c r="V10" s="700">
        <f>'Admisión por sexo'!AD10/'Aspirantes por sexo'!AD10</f>
        <v>0.409629044988161</v>
      </c>
      <c r="W10" s="700">
        <f>'Admisión por sexo'!AE10/'Aspirantes por sexo'!AE10</f>
        <v>0.38608695652173913</v>
      </c>
      <c r="X10" s="1302">
        <f>'Admisión por sexo'!AF10/'Aspirantes por sexo'!AF10</f>
        <v>0.35313396149119214</v>
      </c>
      <c r="Y10" s="1297">
        <f>'Admisión por sexo'!AG10/'Aspirantes por sexo'!AG10</f>
        <v>0.30342713847868485</v>
      </c>
      <c r="Z10" s="700">
        <f>'Admisión por sexo'!AH10/'Aspirantes por sexo'!AH10</f>
        <v>0.54748603351955305</v>
      </c>
      <c r="AA10" s="700">
        <f>'Admisión por sexo'!AI10/'Aspirantes por sexo'!AI10</f>
        <v>0.57414448669201523</v>
      </c>
      <c r="AB10" s="700">
        <f>'Admisión por sexo'!AJ10/'Aspirantes por sexo'!AJ10</f>
        <v>0.54725274725274731</v>
      </c>
      <c r="AC10" s="700">
        <f>'Admisión por sexo'!AK10/'Aspirantes por sexo'!AK10</f>
        <v>0.48982558139534882</v>
      </c>
      <c r="AD10" s="700">
        <f>'Admisión por sexo'!AL10/'Aspirantes por sexo'!AL10</f>
        <v>0.4420946626384693</v>
      </c>
      <c r="AE10" s="700">
        <f>'Admisión por sexo'!AM10/'Aspirantes por sexo'!AM10</f>
        <v>0.41545189504373176</v>
      </c>
      <c r="AF10" s="1302">
        <f>'Admisión por sexo'!AN10/'Aspirantes por sexo'!AN10</f>
        <v>0.37437686939182452</v>
      </c>
      <c r="AG10" s="1297">
        <f>'Admisión por sexo'!AO10/'Aspirantes por sexo'!AO10</f>
        <v>0.34419908867858395</v>
      </c>
    </row>
    <row r="11" spans="1:33">
      <c r="A11" s="256" t="s">
        <v>2708</v>
      </c>
      <c r="C11" s="46"/>
    </row>
    <row r="13" spans="1:33">
      <c r="C13" s="46"/>
    </row>
  </sheetData>
  <mergeCells count="6">
    <mergeCell ref="B5:I5"/>
    <mergeCell ref="J5:Q5"/>
    <mergeCell ref="B4:Q4"/>
    <mergeCell ref="R4:AG4"/>
    <mergeCell ref="R5:Y5"/>
    <mergeCell ref="Z5:AG5"/>
  </mergeCells>
  <hyperlinks>
    <hyperlink ref="A1" location="Índice!A1" display="ÍNDICE" xr:uid="{00000000-0004-0000-0A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AD25A8"/>
  </sheetPr>
  <dimension ref="A1:BA34"/>
  <sheetViews>
    <sheetView showGridLines="0" zoomScale="110" zoomScaleNormal="110" workbookViewId="0"/>
  </sheetViews>
  <sheetFormatPr baseColWidth="10" defaultRowHeight="13.2"/>
  <cols>
    <col min="1" max="1" width="6.6640625" customWidth="1"/>
    <col min="2" max="2" width="8.21875" customWidth="1"/>
    <col min="3" max="6" width="10.5546875" bestFit="1" customWidth="1"/>
    <col min="7" max="7" width="7.6640625" bestFit="1" customWidth="1"/>
    <col min="8" max="8" width="10.5546875" bestFit="1" customWidth="1"/>
    <col min="9" max="9" width="10.88671875" customWidth="1"/>
    <col min="10" max="10" width="10.88671875" bestFit="1" customWidth="1"/>
    <col min="11" max="11" width="10.88671875" customWidth="1"/>
    <col min="12" max="12" width="7.6640625" bestFit="1" customWidth="1"/>
    <col min="13" max="13" width="10.88671875" bestFit="1" customWidth="1"/>
    <col min="14" max="14" width="10.88671875" customWidth="1"/>
    <col min="15" max="15" width="10.88671875" bestFit="1" customWidth="1"/>
    <col min="16" max="16" width="10.88671875" customWidth="1"/>
    <col min="17" max="17" width="6.5546875" bestFit="1" customWidth="1"/>
    <col min="18" max="18" width="10.88671875" bestFit="1" customWidth="1"/>
    <col min="19" max="19" width="10.88671875" customWidth="1"/>
    <col min="20" max="20" width="10.88671875" bestFit="1" customWidth="1"/>
    <col min="21" max="21" width="10.88671875" customWidth="1"/>
    <col min="22" max="22" width="7.6640625" bestFit="1" customWidth="1"/>
    <col min="23" max="23" width="10.88671875" bestFit="1" customWidth="1"/>
    <col min="24" max="24" width="10.88671875" customWidth="1"/>
    <col min="25" max="25" width="10.88671875" bestFit="1" customWidth="1"/>
    <col min="26" max="26" width="10.88671875" customWidth="1"/>
    <col min="27" max="27" width="7.6640625" bestFit="1" customWidth="1"/>
    <col min="28" max="28" width="10.88671875" bestFit="1" customWidth="1"/>
    <col min="29" max="29" width="10.88671875" customWidth="1"/>
    <col min="30" max="30" width="10.88671875" bestFit="1" customWidth="1"/>
    <col min="31" max="31" width="10.88671875" customWidth="1"/>
    <col min="32" max="32" width="7.6640625" bestFit="1" customWidth="1"/>
    <col min="33" max="33" width="10.88671875" bestFit="1" customWidth="1"/>
    <col min="34" max="34" width="10.88671875" customWidth="1"/>
    <col min="35" max="35" width="10.88671875" bestFit="1" customWidth="1"/>
    <col min="36" max="36" width="10.88671875" customWidth="1"/>
    <col min="37" max="37" width="7.6640625" bestFit="1" customWidth="1"/>
    <col min="38" max="38" width="10.88671875" bestFit="1" customWidth="1"/>
    <col min="39" max="39" width="10.88671875" customWidth="1"/>
    <col min="40" max="40" width="10.88671875" bestFit="1" customWidth="1"/>
    <col min="41" max="41" width="10.88671875" customWidth="1"/>
    <col min="42" max="42" width="7.6640625" bestFit="1" customWidth="1"/>
    <col min="45" max="45" width="11.33203125" customWidth="1"/>
    <col min="46" max="53" width="5.44140625" bestFit="1" customWidth="1"/>
  </cols>
  <sheetData>
    <row r="1" spans="1:42">
      <c r="A1" s="320" t="s">
        <v>1447</v>
      </c>
      <c r="B1" s="856"/>
      <c r="C1" s="856"/>
      <c r="D1" s="856"/>
      <c r="E1" s="856"/>
      <c r="F1" s="856"/>
      <c r="G1" s="856"/>
      <c r="H1" s="856"/>
      <c r="I1" s="856"/>
      <c r="J1" s="856"/>
      <c r="K1" s="856"/>
      <c r="L1" s="856"/>
      <c r="M1" s="856"/>
      <c r="N1" s="856"/>
      <c r="O1" s="856"/>
      <c r="P1" s="856"/>
      <c r="Q1" s="856"/>
      <c r="R1" s="856"/>
      <c r="S1" s="856"/>
      <c r="T1" s="856"/>
      <c r="U1" s="856"/>
      <c r="V1" s="856"/>
      <c r="W1" s="856"/>
      <c r="X1" s="856"/>
      <c r="Y1" s="856"/>
      <c r="Z1" s="856"/>
      <c r="AA1" s="856"/>
    </row>
    <row r="3" spans="1:42" ht="18">
      <c r="A3" s="43" t="s">
        <v>1936</v>
      </c>
    </row>
    <row r="4" spans="1:42" ht="18">
      <c r="A4" s="43"/>
    </row>
    <row r="5" spans="1:42">
      <c r="C5" s="2626">
        <v>2011</v>
      </c>
      <c r="D5" s="2627"/>
      <c r="E5" s="2627"/>
      <c r="F5" s="2628"/>
      <c r="H5" s="2626">
        <v>2012</v>
      </c>
      <c r="I5" s="2627"/>
      <c r="J5" s="2627"/>
      <c r="K5" s="2628"/>
      <c r="M5" s="2626">
        <v>2013</v>
      </c>
      <c r="N5" s="2627"/>
      <c r="O5" s="2627"/>
      <c r="P5" s="2628"/>
      <c r="R5" s="2626">
        <v>2014</v>
      </c>
      <c r="S5" s="2627"/>
      <c r="T5" s="2627"/>
      <c r="U5" s="2628"/>
      <c r="W5" s="2626">
        <v>2015</v>
      </c>
      <c r="X5" s="2627"/>
      <c r="Y5" s="2627"/>
      <c r="Z5" s="2628"/>
      <c r="AB5" s="2626">
        <v>2016</v>
      </c>
      <c r="AC5" s="2627"/>
      <c r="AD5" s="2627"/>
      <c r="AE5" s="2628"/>
      <c r="AG5" s="2626">
        <v>2017</v>
      </c>
      <c r="AH5" s="2627"/>
      <c r="AI5" s="2627"/>
      <c r="AJ5" s="2628"/>
      <c r="AL5" s="2626">
        <v>2018</v>
      </c>
      <c r="AM5" s="2627"/>
      <c r="AN5" s="2627"/>
      <c r="AO5" s="2628"/>
    </row>
    <row r="6" spans="1:42" ht="14.4">
      <c r="A6" s="2647" t="s">
        <v>12</v>
      </c>
      <c r="B6" s="2647" t="s">
        <v>14</v>
      </c>
      <c r="C6" s="2629" t="s">
        <v>29</v>
      </c>
      <c r="D6" s="2630"/>
      <c r="E6" s="2634" t="s">
        <v>30</v>
      </c>
      <c r="F6" s="2635"/>
      <c r="G6" s="2642" t="s">
        <v>2844</v>
      </c>
      <c r="H6" s="2629" t="s">
        <v>29</v>
      </c>
      <c r="I6" s="2630"/>
      <c r="J6" s="2629" t="s">
        <v>30</v>
      </c>
      <c r="K6" s="2630"/>
      <c r="L6" s="2642" t="s">
        <v>2844</v>
      </c>
      <c r="M6" s="2629" t="s">
        <v>29</v>
      </c>
      <c r="N6" s="2630"/>
      <c r="O6" s="2634" t="s">
        <v>30</v>
      </c>
      <c r="P6" s="2635"/>
      <c r="Q6" s="2642" t="s">
        <v>2844</v>
      </c>
      <c r="R6" s="2629" t="s">
        <v>29</v>
      </c>
      <c r="S6" s="2630"/>
      <c r="T6" s="2634" t="s">
        <v>30</v>
      </c>
      <c r="U6" s="2635"/>
      <c r="V6" s="2642" t="s">
        <v>2844</v>
      </c>
      <c r="W6" s="2629" t="s">
        <v>29</v>
      </c>
      <c r="X6" s="2630"/>
      <c r="Y6" s="2634" t="s">
        <v>30</v>
      </c>
      <c r="Z6" s="2635"/>
      <c r="AA6" s="2642" t="s">
        <v>2844</v>
      </c>
      <c r="AB6" s="2629" t="s">
        <v>29</v>
      </c>
      <c r="AC6" s="2630"/>
      <c r="AD6" s="2629" t="s">
        <v>30</v>
      </c>
      <c r="AE6" s="2630"/>
      <c r="AF6" s="2642" t="s">
        <v>2844</v>
      </c>
      <c r="AG6" s="2629" t="s">
        <v>29</v>
      </c>
      <c r="AH6" s="2630"/>
      <c r="AI6" s="2629" t="s">
        <v>30</v>
      </c>
      <c r="AJ6" s="2630"/>
      <c r="AK6" s="2642" t="s">
        <v>2844</v>
      </c>
      <c r="AL6" s="2629" t="s">
        <v>29</v>
      </c>
      <c r="AM6" s="2630"/>
      <c r="AN6" s="2629" t="s">
        <v>30</v>
      </c>
      <c r="AO6" s="2630"/>
      <c r="AP6" s="2642" t="s">
        <v>2844</v>
      </c>
    </row>
    <row r="7" spans="1:42" ht="28.2" customHeight="1">
      <c r="A7" s="2647"/>
      <c r="B7" s="2647"/>
      <c r="C7" s="1313" t="s">
        <v>2842</v>
      </c>
      <c r="D7" s="1313" t="s">
        <v>2843</v>
      </c>
      <c r="E7" s="1313" t="s">
        <v>2842</v>
      </c>
      <c r="F7" s="1313" t="s">
        <v>2843</v>
      </c>
      <c r="G7" s="2643"/>
      <c r="H7" s="1313" t="s">
        <v>2842</v>
      </c>
      <c r="I7" s="1313" t="s">
        <v>2843</v>
      </c>
      <c r="J7" s="1313" t="s">
        <v>2842</v>
      </c>
      <c r="K7" s="1313" t="s">
        <v>2843</v>
      </c>
      <c r="L7" s="2643"/>
      <c r="M7" s="1313" t="s">
        <v>2842</v>
      </c>
      <c r="N7" s="1313" t="s">
        <v>2843</v>
      </c>
      <c r="O7" s="1313" t="s">
        <v>2842</v>
      </c>
      <c r="P7" s="1313" t="s">
        <v>2843</v>
      </c>
      <c r="Q7" s="2643"/>
      <c r="R7" s="1313" t="s">
        <v>2842</v>
      </c>
      <c r="S7" s="1313" t="s">
        <v>2843</v>
      </c>
      <c r="T7" s="1313" t="s">
        <v>2842</v>
      </c>
      <c r="U7" s="1313" t="s">
        <v>2843</v>
      </c>
      <c r="V7" s="2643"/>
      <c r="W7" s="1313" t="s">
        <v>2842</v>
      </c>
      <c r="X7" s="1313" t="s">
        <v>2843</v>
      </c>
      <c r="Y7" s="1313" t="s">
        <v>2842</v>
      </c>
      <c r="Z7" s="1313" t="s">
        <v>2843</v>
      </c>
      <c r="AA7" s="2643"/>
      <c r="AB7" s="1313" t="s">
        <v>2842</v>
      </c>
      <c r="AC7" s="1313" t="s">
        <v>2843</v>
      </c>
      <c r="AD7" s="1313" t="s">
        <v>2842</v>
      </c>
      <c r="AE7" s="1313" t="s">
        <v>2843</v>
      </c>
      <c r="AF7" s="2643"/>
      <c r="AG7" s="1313" t="s">
        <v>2842</v>
      </c>
      <c r="AH7" s="1313" t="s">
        <v>2843</v>
      </c>
      <c r="AI7" s="1313" t="s">
        <v>2842</v>
      </c>
      <c r="AJ7" s="1313" t="s">
        <v>2843</v>
      </c>
      <c r="AK7" s="2643"/>
      <c r="AL7" s="1313" t="s">
        <v>2842</v>
      </c>
      <c r="AM7" s="1313" t="s">
        <v>2843</v>
      </c>
      <c r="AN7" s="1313" t="s">
        <v>2842</v>
      </c>
      <c r="AO7" s="1313" t="s">
        <v>2843</v>
      </c>
      <c r="AP7" s="2643"/>
    </row>
    <row r="8" spans="1:42" ht="14.4">
      <c r="A8" s="2636" t="s">
        <v>1</v>
      </c>
      <c r="B8" s="1305" t="s">
        <v>833</v>
      </c>
      <c r="C8" s="1096">
        <v>469</v>
      </c>
      <c r="D8" s="1096">
        <v>774.3</v>
      </c>
      <c r="E8" s="1096">
        <v>465</v>
      </c>
      <c r="F8" s="1096">
        <v>775.3</v>
      </c>
      <c r="G8" s="1700">
        <v>575.79999999999995</v>
      </c>
      <c r="H8" s="1314"/>
      <c r="I8" s="1314"/>
      <c r="J8" s="1314">
        <v>464.7</v>
      </c>
      <c r="K8" s="1314">
        <v>832</v>
      </c>
      <c r="L8" s="1315">
        <v>579.86</v>
      </c>
      <c r="M8" s="1314">
        <v>527.1</v>
      </c>
      <c r="N8" s="1314">
        <v>745.1</v>
      </c>
      <c r="O8" s="1314">
        <v>511</v>
      </c>
      <c r="P8" s="1314">
        <v>698.5</v>
      </c>
      <c r="Q8" s="1315">
        <v>593.79999999999995</v>
      </c>
      <c r="R8" s="1314">
        <v>480.9</v>
      </c>
      <c r="S8" s="1314">
        <v>730.3</v>
      </c>
      <c r="T8" s="1314">
        <v>513.79999999999995</v>
      </c>
      <c r="U8" s="1314">
        <v>779.5</v>
      </c>
      <c r="V8" s="1315">
        <v>584.6</v>
      </c>
      <c r="W8" s="1314">
        <v>479.5</v>
      </c>
      <c r="X8" s="1314">
        <v>709.2</v>
      </c>
      <c r="Y8" s="1314">
        <v>482.5</v>
      </c>
      <c r="Z8" s="1314">
        <v>756.4</v>
      </c>
      <c r="AA8" s="1315">
        <v>572.5</v>
      </c>
      <c r="AB8" s="1314">
        <v>513.20000000000005</v>
      </c>
      <c r="AC8" s="1314">
        <v>669.1</v>
      </c>
      <c r="AD8" s="1314">
        <v>479.9</v>
      </c>
      <c r="AE8" s="1314">
        <v>734.2</v>
      </c>
      <c r="AF8" s="1315">
        <v>590.5</v>
      </c>
      <c r="AG8" s="1314">
        <v>508.2</v>
      </c>
      <c r="AH8" s="1314">
        <v>771.6</v>
      </c>
      <c r="AI8" s="1314">
        <v>526.4</v>
      </c>
      <c r="AJ8" s="1314">
        <v>666.9</v>
      </c>
      <c r="AK8" s="1315">
        <v>598.6</v>
      </c>
      <c r="AL8" s="1314"/>
      <c r="AM8" s="1314"/>
      <c r="AN8" s="1314">
        <v>465.5</v>
      </c>
      <c r="AO8" s="1314">
        <v>807.4</v>
      </c>
      <c r="AP8" s="1315">
        <v>612.4</v>
      </c>
    </row>
    <row r="9" spans="1:42" ht="14.4">
      <c r="A9" s="2637"/>
      <c r="B9" s="1305" t="s">
        <v>1986</v>
      </c>
      <c r="C9" s="1096"/>
      <c r="D9" s="1096"/>
      <c r="E9" s="1096"/>
      <c r="F9" s="1096"/>
      <c r="G9" s="1700"/>
      <c r="H9" s="1314"/>
      <c r="I9" s="1314"/>
      <c r="J9" s="1314"/>
      <c r="K9" s="1314"/>
      <c r="L9" s="1315"/>
      <c r="M9" s="1314"/>
      <c r="N9" s="1314"/>
      <c r="O9" s="1314"/>
      <c r="P9" s="1314"/>
      <c r="Q9" s="1315"/>
      <c r="R9" s="1314"/>
      <c r="S9" s="1314"/>
      <c r="T9" s="1314"/>
      <c r="U9" s="1314"/>
      <c r="V9" s="1315"/>
      <c r="W9" s="1314"/>
      <c r="X9" s="1314"/>
      <c r="Y9" s="1314"/>
      <c r="Z9" s="1314"/>
      <c r="AA9" s="1315"/>
      <c r="AB9" s="1314"/>
      <c r="AC9" s="1314"/>
      <c r="AD9" s="1314"/>
      <c r="AE9" s="1314"/>
      <c r="AF9" s="1315"/>
      <c r="AG9" s="1314">
        <v>475.3</v>
      </c>
      <c r="AH9" s="1314">
        <v>746.4</v>
      </c>
      <c r="AI9" s="1314">
        <v>541.1</v>
      </c>
      <c r="AJ9" s="1314">
        <v>835.9</v>
      </c>
      <c r="AK9" s="1315">
        <v>630.6</v>
      </c>
      <c r="AL9" s="1314"/>
      <c r="AM9" s="1314"/>
      <c r="AN9" s="1314">
        <v>522.20000000000005</v>
      </c>
      <c r="AO9" s="1314">
        <v>818.7</v>
      </c>
      <c r="AP9" s="1315">
        <v>627.70000000000005</v>
      </c>
    </row>
    <row r="10" spans="1:42" ht="14.4">
      <c r="A10" s="2638"/>
      <c r="B10" s="1305" t="s">
        <v>2698</v>
      </c>
      <c r="C10" s="1096"/>
      <c r="D10" s="1096"/>
      <c r="E10" s="1096"/>
      <c r="F10" s="1096"/>
      <c r="G10" s="1700"/>
      <c r="H10" s="1314"/>
      <c r="I10" s="1314"/>
      <c r="J10" s="1314"/>
      <c r="K10" s="1314"/>
      <c r="L10" s="1315"/>
      <c r="M10" s="1314"/>
      <c r="N10" s="1314"/>
      <c r="O10" s="1314"/>
      <c r="P10" s="1314"/>
      <c r="Q10" s="1315"/>
      <c r="R10" s="1314"/>
      <c r="S10" s="1314"/>
      <c r="T10" s="1314"/>
      <c r="U10" s="1314"/>
      <c r="V10" s="1315"/>
      <c r="W10" s="1314"/>
      <c r="X10" s="1314"/>
      <c r="Y10" s="1314"/>
      <c r="Z10" s="1314"/>
      <c r="AA10" s="1315"/>
      <c r="AB10" s="1314"/>
      <c r="AC10" s="1314"/>
      <c r="AD10" s="1314"/>
      <c r="AE10" s="1314"/>
      <c r="AF10" s="1315"/>
      <c r="AG10" s="1314"/>
      <c r="AH10" s="1314"/>
      <c r="AI10" s="1314"/>
      <c r="AJ10" s="1314"/>
      <c r="AK10" s="1315"/>
      <c r="AL10" s="1314"/>
      <c r="AM10" s="1314"/>
      <c r="AN10" s="1314">
        <v>612.79999999999995</v>
      </c>
      <c r="AO10" s="1314">
        <v>765</v>
      </c>
      <c r="AP10" s="1315">
        <v>658.2</v>
      </c>
    </row>
    <row r="11" spans="1:42" ht="14.4">
      <c r="A11" s="2636" t="s">
        <v>3</v>
      </c>
      <c r="B11" s="1306" t="s">
        <v>835</v>
      </c>
      <c r="C11" s="1096">
        <v>512.70000000000005</v>
      </c>
      <c r="D11" s="1096">
        <v>784.3</v>
      </c>
      <c r="E11" s="1096">
        <v>621</v>
      </c>
      <c r="F11" s="1096">
        <v>818.2</v>
      </c>
      <c r="G11" s="1700">
        <v>655.4</v>
      </c>
      <c r="H11" s="1314"/>
      <c r="I11" s="1314"/>
      <c r="J11" s="1314">
        <v>511.5</v>
      </c>
      <c r="K11" s="1314">
        <v>726.1</v>
      </c>
      <c r="L11" s="1315">
        <v>628.5</v>
      </c>
      <c r="M11" s="1314">
        <v>503.9</v>
      </c>
      <c r="N11" s="1314">
        <v>708.5</v>
      </c>
      <c r="O11" s="1314">
        <v>575.6</v>
      </c>
      <c r="P11" s="1314">
        <v>758.5</v>
      </c>
      <c r="Q11" s="1315">
        <v>621.20000000000005</v>
      </c>
      <c r="R11" s="1314">
        <v>530.6</v>
      </c>
      <c r="S11" s="1314">
        <v>708.7</v>
      </c>
      <c r="T11" s="1314">
        <v>495.1</v>
      </c>
      <c r="U11" s="1314">
        <v>727</v>
      </c>
      <c r="V11" s="1315">
        <v>601.1</v>
      </c>
      <c r="W11" s="1314">
        <v>496.3</v>
      </c>
      <c r="X11" s="1314">
        <v>686.2</v>
      </c>
      <c r="Y11" s="1314">
        <v>591.9</v>
      </c>
      <c r="Z11" s="1314">
        <v>784.7</v>
      </c>
      <c r="AA11" s="1315">
        <v>602.70000000000005</v>
      </c>
      <c r="AB11" s="1314">
        <v>546.4</v>
      </c>
      <c r="AC11" s="1314">
        <v>738.9</v>
      </c>
      <c r="AD11" s="1314">
        <v>499.1</v>
      </c>
      <c r="AE11" s="1314">
        <v>790.5</v>
      </c>
      <c r="AF11" s="1315">
        <v>635.1</v>
      </c>
      <c r="AG11" s="1314">
        <v>550.20000000000005</v>
      </c>
      <c r="AH11" s="1314">
        <v>769.6</v>
      </c>
      <c r="AI11" s="1314">
        <v>564.70000000000005</v>
      </c>
      <c r="AJ11" s="1314">
        <v>715.5</v>
      </c>
      <c r="AK11" s="1315">
        <v>621.5</v>
      </c>
      <c r="AL11" s="1314"/>
      <c r="AM11" s="1314"/>
      <c r="AN11" s="1314">
        <v>598.4</v>
      </c>
      <c r="AO11" s="1314">
        <v>887.1</v>
      </c>
      <c r="AP11" s="1315">
        <v>677.7</v>
      </c>
    </row>
    <row r="12" spans="1:42" ht="14.4">
      <c r="A12" s="2637"/>
      <c r="B12" s="1306" t="s">
        <v>1987</v>
      </c>
      <c r="C12" s="1096"/>
      <c r="D12" s="1096"/>
      <c r="E12" s="1096"/>
      <c r="F12" s="1096"/>
      <c r="G12" s="1700"/>
      <c r="H12" s="1314"/>
      <c r="I12" s="1314"/>
      <c r="J12" s="1314"/>
      <c r="K12" s="1314"/>
      <c r="L12" s="1315"/>
      <c r="M12" s="1314"/>
      <c r="N12" s="1314"/>
      <c r="O12" s="1314"/>
      <c r="P12" s="1314"/>
      <c r="Q12" s="1315"/>
      <c r="R12" s="1314"/>
      <c r="S12" s="1314"/>
      <c r="T12" s="1314"/>
      <c r="U12" s="1314"/>
      <c r="V12" s="1315"/>
      <c r="W12" s="1314"/>
      <c r="X12" s="1314"/>
      <c r="Y12" s="1314"/>
      <c r="Z12" s="1314"/>
      <c r="AA12" s="1315"/>
      <c r="AB12" s="1314"/>
      <c r="AC12" s="1314"/>
      <c r="AD12" s="1314"/>
      <c r="AE12" s="1314"/>
      <c r="AF12" s="1315"/>
      <c r="AG12" s="1314"/>
      <c r="AH12" s="1314"/>
      <c r="AI12" s="1314">
        <v>655.6</v>
      </c>
      <c r="AJ12" s="1314">
        <v>853.3</v>
      </c>
      <c r="AK12" s="1315">
        <v>690.7</v>
      </c>
      <c r="AL12" s="1314"/>
      <c r="AM12" s="1314"/>
      <c r="AN12" s="1314">
        <v>450.1</v>
      </c>
      <c r="AO12" s="1314">
        <v>826.8</v>
      </c>
      <c r="AP12" s="1315">
        <v>702.1</v>
      </c>
    </row>
    <row r="13" spans="1:42" ht="14.4">
      <c r="A13" s="2638"/>
      <c r="B13" s="1306" t="s">
        <v>2700</v>
      </c>
      <c r="C13" s="1096"/>
      <c r="D13" s="1096"/>
      <c r="E13" s="1096"/>
      <c r="F13" s="1096"/>
      <c r="G13" s="1700"/>
      <c r="H13" s="1314"/>
      <c r="I13" s="1314"/>
      <c r="J13" s="1314"/>
      <c r="K13" s="1314"/>
      <c r="L13" s="1315"/>
      <c r="M13" s="1314"/>
      <c r="N13" s="1314"/>
      <c r="O13" s="1314"/>
      <c r="P13" s="1314"/>
      <c r="Q13" s="1315"/>
      <c r="R13" s="1314"/>
      <c r="S13" s="1314"/>
      <c r="T13" s="1314"/>
      <c r="U13" s="1314"/>
      <c r="V13" s="1315"/>
      <c r="W13" s="1314"/>
      <c r="X13" s="1314"/>
      <c r="Y13" s="1314"/>
      <c r="Z13" s="1314"/>
      <c r="AA13" s="1315"/>
      <c r="AB13" s="1314"/>
      <c r="AC13" s="1314"/>
      <c r="AD13" s="1314"/>
      <c r="AE13" s="1314"/>
      <c r="AF13" s="1315"/>
      <c r="AG13" s="1314"/>
      <c r="AH13" s="1314"/>
      <c r="AI13" s="1314"/>
      <c r="AJ13" s="1314"/>
      <c r="AK13" s="1315"/>
      <c r="AL13" s="1314"/>
      <c r="AM13" s="1314"/>
      <c r="AN13" s="1314">
        <v>604.70000000000005</v>
      </c>
      <c r="AO13" s="1314">
        <v>712.7</v>
      </c>
      <c r="AP13" s="1315">
        <v>639</v>
      </c>
    </row>
    <row r="14" spans="1:42" ht="15" customHeight="1">
      <c r="A14" s="2636" t="s">
        <v>2</v>
      </c>
      <c r="B14" s="1316" t="s">
        <v>259</v>
      </c>
      <c r="C14" s="1096">
        <v>515.70000000000005</v>
      </c>
      <c r="D14" s="1096">
        <v>780</v>
      </c>
      <c r="E14" s="1096">
        <v>593.70000000000005</v>
      </c>
      <c r="F14" s="1096">
        <v>824.9</v>
      </c>
      <c r="G14" s="1700">
        <v>628.6</v>
      </c>
      <c r="H14" s="1314"/>
      <c r="I14" s="1314"/>
      <c r="J14" s="1314">
        <v>507.5</v>
      </c>
      <c r="K14" s="1314">
        <v>715.4</v>
      </c>
      <c r="L14" s="1315">
        <v>604.20000000000005</v>
      </c>
      <c r="M14" s="1314">
        <v>506.8</v>
      </c>
      <c r="N14" s="1314">
        <v>793.1</v>
      </c>
      <c r="O14" s="1314">
        <v>590.79999999999995</v>
      </c>
      <c r="P14" s="1314">
        <v>829.7</v>
      </c>
      <c r="Q14" s="1315">
        <v>625.79999999999995</v>
      </c>
      <c r="R14" s="1314"/>
      <c r="S14" s="1314"/>
      <c r="T14" s="1314">
        <v>565.6</v>
      </c>
      <c r="U14" s="1314">
        <v>764.7</v>
      </c>
      <c r="V14" s="1315">
        <v>628.9</v>
      </c>
      <c r="W14" s="1314"/>
      <c r="X14" s="1314"/>
      <c r="Y14" s="1314">
        <v>575.4</v>
      </c>
      <c r="Z14" s="1314">
        <v>803.5</v>
      </c>
      <c r="AA14" s="1315">
        <v>641.5</v>
      </c>
      <c r="AB14" s="1314">
        <v>536.20000000000005</v>
      </c>
      <c r="AC14" s="1314">
        <v>779.6</v>
      </c>
      <c r="AD14" s="1314">
        <v>487.5</v>
      </c>
      <c r="AE14" s="1314">
        <v>784.3</v>
      </c>
      <c r="AF14" s="1315">
        <v>636</v>
      </c>
      <c r="AG14" s="1314">
        <v>490.2</v>
      </c>
      <c r="AH14" s="1314">
        <v>817</v>
      </c>
      <c r="AI14" s="1314">
        <v>584.29999999999995</v>
      </c>
      <c r="AJ14" s="1314">
        <v>808.2</v>
      </c>
      <c r="AK14" s="1315">
        <v>620.5</v>
      </c>
      <c r="AL14" s="1314">
        <v>488.6</v>
      </c>
      <c r="AM14" s="1314">
        <v>716.9</v>
      </c>
      <c r="AN14" s="1314">
        <v>605.5</v>
      </c>
      <c r="AO14" s="1314">
        <v>754.6</v>
      </c>
      <c r="AP14" s="1315">
        <v>650.6</v>
      </c>
    </row>
    <row r="15" spans="1:42" ht="14.4">
      <c r="A15" s="2637"/>
      <c r="B15" s="1316" t="s">
        <v>834</v>
      </c>
      <c r="C15" s="1314"/>
      <c r="D15" s="1314"/>
      <c r="E15" s="1314"/>
      <c r="F15" s="1314"/>
      <c r="G15" s="1315"/>
      <c r="H15" s="1314"/>
      <c r="I15" s="1314"/>
      <c r="J15" s="1314"/>
      <c r="K15" s="1314"/>
      <c r="L15" s="1315"/>
      <c r="M15" s="1314"/>
      <c r="N15" s="1314"/>
      <c r="O15" s="1314">
        <v>628.6</v>
      </c>
      <c r="P15" s="1314">
        <v>790</v>
      </c>
      <c r="Q15" s="1315">
        <v>670.3</v>
      </c>
      <c r="R15" s="1314"/>
      <c r="S15" s="1314"/>
      <c r="T15" s="1314">
        <v>649.9</v>
      </c>
      <c r="U15" s="1314">
        <v>882.5</v>
      </c>
      <c r="V15" s="1315">
        <v>716.2</v>
      </c>
      <c r="W15" s="1314"/>
      <c r="X15" s="1314"/>
      <c r="Y15" s="1314">
        <v>693.1</v>
      </c>
      <c r="Z15" s="1314">
        <v>814.5</v>
      </c>
      <c r="AA15" s="1315">
        <v>717.6</v>
      </c>
      <c r="AB15" s="1314"/>
      <c r="AC15" s="1314"/>
      <c r="AD15" s="1314">
        <v>467.6</v>
      </c>
      <c r="AE15" s="1314">
        <v>786.9</v>
      </c>
      <c r="AF15" s="1315">
        <v>680.4</v>
      </c>
      <c r="AG15" s="1314"/>
      <c r="AH15" s="1314"/>
      <c r="AI15" s="1314">
        <v>545</v>
      </c>
      <c r="AJ15" s="1314">
        <v>908.6</v>
      </c>
      <c r="AK15" s="1315">
        <v>694.1</v>
      </c>
      <c r="AL15" s="1314"/>
      <c r="AM15" s="1314"/>
      <c r="AN15" s="1314">
        <v>422.8</v>
      </c>
      <c r="AO15" s="1314">
        <v>796</v>
      </c>
      <c r="AP15" s="1315">
        <v>680.3</v>
      </c>
    </row>
    <row r="16" spans="1:42" ht="14.4">
      <c r="A16" s="2638"/>
      <c r="B16" s="1316" t="s">
        <v>2699</v>
      </c>
      <c r="C16" s="1314"/>
      <c r="D16" s="1314"/>
      <c r="E16" s="1314"/>
      <c r="F16" s="1314"/>
      <c r="G16" s="1315"/>
      <c r="H16" s="1314"/>
      <c r="I16" s="1314"/>
      <c r="J16" s="1314"/>
      <c r="K16" s="1314"/>
      <c r="L16" s="1315"/>
      <c r="M16" s="1314"/>
      <c r="N16" s="1314"/>
      <c r="O16" s="1314"/>
      <c r="P16" s="1314"/>
      <c r="Q16" s="1315"/>
      <c r="R16" s="1314"/>
      <c r="S16" s="1314"/>
      <c r="T16" s="1314"/>
      <c r="U16" s="1314"/>
      <c r="V16" s="1315"/>
      <c r="W16" s="1314"/>
      <c r="X16" s="1314"/>
      <c r="Y16" s="1314"/>
      <c r="Z16" s="1314"/>
      <c r="AA16" s="1315"/>
      <c r="AB16" s="1314"/>
      <c r="AC16" s="1314"/>
      <c r="AD16" s="1314"/>
      <c r="AE16" s="1314"/>
      <c r="AF16" s="1315"/>
      <c r="AG16" s="1314"/>
      <c r="AH16" s="1314"/>
      <c r="AI16" s="1314"/>
      <c r="AJ16" s="1314"/>
      <c r="AK16" s="1315"/>
      <c r="AL16" s="1314">
        <v>517.29999999999995</v>
      </c>
      <c r="AM16" s="1314">
        <v>700.6</v>
      </c>
      <c r="AN16" s="1314">
        <v>532.20000000000005</v>
      </c>
      <c r="AO16" s="1314">
        <v>772.1</v>
      </c>
      <c r="AP16" s="1315">
        <v>603</v>
      </c>
    </row>
    <row r="17" spans="1:53" ht="15.75" customHeight="1">
      <c r="A17" s="2645"/>
      <c r="B17" s="2646"/>
      <c r="C17" s="2631" t="s">
        <v>2701</v>
      </c>
      <c r="D17" s="2632"/>
      <c r="E17" s="2632"/>
      <c r="F17" s="2633"/>
      <c r="G17" s="1701">
        <f>SUM(G8:G14)/3</f>
        <v>619.93333333333328</v>
      </c>
      <c r="H17" s="2631" t="s">
        <v>2701</v>
      </c>
      <c r="I17" s="2632"/>
      <c r="J17" s="2632"/>
      <c r="K17" s="2633"/>
      <c r="L17" s="1317">
        <f>SUM(L8:L14)/3</f>
        <v>604.18666666666672</v>
      </c>
      <c r="M17" s="2631" t="s">
        <v>2701</v>
      </c>
      <c r="N17" s="2632"/>
      <c r="O17" s="2632"/>
      <c r="P17" s="2633"/>
      <c r="Q17" s="1317">
        <f>SUM(Q8:Q15)/4</f>
        <v>627.77499999999998</v>
      </c>
      <c r="R17" s="2631" t="s">
        <v>2701</v>
      </c>
      <c r="S17" s="2632"/>
      <c r="T17" s="2632"/>
      <c r="U17" s="2633"/>
      <c r="V17" s="1317">
        <f>SUM(V8:V15)/4</f>
        <v>632.70000000000005</v>
      </c>
      <c r="W17" s="2631" t="s">
        <v>2701</v>
      </c>
      <c r="X17" s="2632"/>
      <c r="Y17" s="2632"/>
      <c r="Z17" s="2633"/>
      <c r="AA17" s="1317">
        <f>SUM(AA8:AA15)/4</f>
        <v>633.57500000000005</v>
      </c>
      <c r="AB17" s="2631" t="s">
        <v>2701</v>
      </c>
      <c r="AC17" s="2632"/>
      <c r="AD17" s="2632"/>
      <c r="AE17" s="2633"/>
      <c r="AF17" s="1317">
        <f>SUM(AF8:AF15)/4</f>
        <v>635.5</v>
      </c>
      <c r="AG17" s="2631" t="s">
        <v>2701</v>
      </c>
      <c r="AH17" s="2632"/>
      <c r="AI17" s="2632"/>
      <c r="AJ17" s="2633"/>
      <c r="AK17" s="1318">
        <f>SUM(AK8:AK15)/6</f>
        <v>642.66666666666663</v>
      </c>
      <c r="AL17" s="2641" t="s">
        <v>2701</v>
      </c>
      <c r="AM17" s="2641"/>
      <c r="AN17" s="2641"/>
      <c r="AO17" s="1699"/>
      <c r="AP17" s="1639">
        <f>SUM(AP8:AP16)/9</f>
        <v>650.11111111111109</v>
      </c>
    </row>
    <row r="18" spans="1:53">
      <c r="A18" s="162" t="s">
        <v>2709</v>
      </c>
    </row>
    <row r="21" spans="1:53">
      <c r="AR21" s="2644" t="s">
        <v>12</v>
      </c>
      <c r="AS21" s="2644" t="s">
        <v>14</v>
      </c>
      <c r="AT21" s="2639">
        <v>2011</v>
      </c>
      <c r="AU21" s="2639">
        <v>2012</v>
      </c>
      <c r="AV21" s="2639">
        <v>2013</v>
      </c>
      <c r="AW21" s="2639">
        <v>2014</v>
      </c>
      <c r="AX21" s="2639">
        <v>2015</v>
      </c>
      <c r="AY21" s="2639">
        <v>2016</v>
      </c>
      <c r="AZ21" s="2639">
        <v>2017</v>
      </c>
      <c r="BA21" s="2639">
        <v>2018</v>
      </c>
    </row>
    <row r="22" spans="1:53">
      <c r="AR22" s="2644"/>
      <c r="AS22" s="2644"/>
      <c r="AT22" s="2639"/>
      <c r="AU22" s="2639"/>
      <c r="AV22" s="2639"/>
      <c r="AW22" s="2639"/>
      <c r="AX22" s="2639"/>
      <c r="AY22" s="2639"/>
      <c r="AZ22" s="2639"/>
      <c r="BA22" s="2639"/>
    </row>
    <row r="23" spans="1:53" ht="12.75" customHeight="1">
      <c r="AR23" s="2636" t="s">
        <v>1</v>
      </c>
      <c r="AS23" s="961" t="str">
        <f t="shared" ref="AS23:AS31" si="0">B8</f>
        <v>IRH</v>
      </c>
      <c r="AT23" s="1696">
        <f>MIN(C8:E8)</f>
        <v>465</v>
      </c>
      <c r="AU23" s="1696">
        <f>MIN(H8:J8)</f>
        <v>464.7</v>
      </c>
      <c r="AV23" s="1696">
        <f>MIN(M8:O8)</f>
        <v>511</v>
      </c>
      <c r="AW23" s="1696">
        <f>MIN(R8:T8)</f>
        <v>480.9</v>
      </c>
      <c r="AX23" s="1696">
        <f>MIN(W8:Y8)</f>
        <v>479.5</v>
      </c>
      <c r="AY23" s="1696">
        <f>MIN(AB8:AD8)</f>
        <v>479.9</v>
      </c>
      <c r="AZ23" s="1696">
        <f>MIN(AG8:AI8)</f>
        <v>508.2</v>
      </c>
      <c r="BA23" s="1696">
        <f t="shared" ref="BA23:BA31" si="1">MIN(AL8:AN8)</f>
        <v>465.5</v>
      </c>
    </row>
    <row r="24" spans="1:53" ht="12.75" customHeight="1">
      <c r="AR24" s="2637"/>
      <c r="AS24" s="961" t="str">
        <f t="shared" si="0"/>
        <v>ICT</v>
      </c>
      <c r="AT24" s="1696"/>
      <c r="AU24" s="1696"/>
      <c r="AV24" s="1696"/>
      <c r="AW24" s="1696"/>
      <c r="AX24" s="1696"/>
      <c r="AY24" s="1696"/>
      <c r="AZ24" s="1696">
        <f>MIN(AG9:AI9)</f>
        <v>475.3</v>
      </c>
      <c r="BA24" s="1696">
        <f t="shared" si="1"/>
        <v>522.20000000000005</v>
      </c>
    </row>
    <row r="25" spans="1:53" ht="12.75" customHeight="1">
      <c r="AR25" s="2638"/>
      <c r="AS25" s="961" t="str">
        <f t="shared" si="0"/>
        <v>ISMI</v>
      </c>
      <c r="AT25" s="1696"/>
      <c r="AU25" s="1696"/>
      <c r="AV25" s="1696"/>
      <c r="AW25" s="1696"/>
      <c r="AX25" s="1696"/>
      <c r="AY25" s="1696"/>
      <c r="AZ25" s="1696"/>
      <c r="BA25" s="1696">
        <f t="shared" si="1"/>
        <v>612.79999999999995</v>
      </c>
    </row>
    <row r="26" spans="1:53" ht="12.75" customHeight="1">
      <c r="AR26" s="2636" t="s">
        <v>3</v>
      </c>
      <c r="AS26" s="961" t="str">
        <f t="shared" si="0"/>
        <v>BA</v>
      </c>
      <c r="AT26" s="1696">
        <f>MIN(C11:E11)</f>
        <v>512.70000000000005</v>
      </c>
      <c r="AU26" s="1696">
        <f>MIN(H11:J11)</f>
        <v>511.5</v>
      </c>
      <c r="AV26" s="1696">
        <f>MIN(M11:O11)</f>
        <v>503.9</v>
      </c>
      <c r="AW26" s="1696">
        <f>MIN(R11:T11)</f>
        <v>495.1</v>
      </c>
      <c r="AX26" s="1696">
        <f>MIN(W11:Y11)</f>
        <v>496.3</v>
      </c>
      <c r="AY26" s="1696">
        <f>MIN(AB11:AD11)</f>
        <v>499.1</v>
      </c>
      <c r="AZ26" s="1696">
        <f>MIN(AG11:AI11)</f>
        <v>550.20000000000005</v>
      </c>
      <c r="BA26" s="1696">
        <f t="shared" si="1"/>
        <v>598.4</v>
      </c>
    </row>
    <row r="27" spans="1:53" ht="12.75" customHeight="1">
      <c r="AR27" s="2637"/>
      <c r="AS27" s="961" t="str">
        <f t="shared" si="0"/>
        <v>PB</v>
      </c>
      <c r="AT27" s="1696"/>
      <c r="AU27" s="1696"/>
      <c r="AV27" s="1696"/>
      <c r="AW27" s="1696"/>
      <c r="AX27" s="1696"/>
      <c r="AY27" s="1696"/>
      <c r="AZ27" s="1696">
        <f>MIN(AG12:AI12)</f>
        <v>655.6</v>
      </c>
      <c r="BA27" s="1696">
        <f t="shared" si="1"/>
        <v>450.1</v>
      </c>
    </row>
    <row r="28" spans="1:53" ht="12.75" customHeight="1">
      <c r="AR28" s="2638"/>
      <c r="AS28" s="961" t="str">
        <f t="shared" si="0"/>
        <v>CTA</v>
      </c>
      <c r="AT28" s="1696"/>
      <c r="AU28" s="1696"/>
      <c r="AV28" s="1696"/>
      <c r="AW28" s="1696"/>
      <c r="AX28" s="1696"/>
      <c r="AY28" s="1696"/>
      <c r="AZ28" s="1696"/>
      <c r="BA28" s="1696">
        <f t="shared" si="1"/>
        <v>604.70000000000005</v>
      </c>
    </row>
    <row r="29" spans="1:53" ht="12.75" customHeight="1">
      <c r="AR29" s="2636" t="s">
        <v>2</v>
      </c>
      <c r="AS29" s="961" t="str">
        <f t="shared" si="0"/>
        <v>PP</v>
      </c>
      <c r="AT29" s="1696">
        <f>MIN(C14:E14)</f>
        <v>515.70000000000005</v>
      </c>
      <c r="AU29" s="1696">
        <f>MIN(H14:J14)</f>
        <v>507.5</v>
      </c>
      <c r="AV29" s="1696">
        <f>MIN(M14:O14)</f>
        <v>506.8</v>
      </c>
      <c r="AW29" s="1696">
        <f>MIN(R14:T14)</f>
        <v>565.6</v>
      </c>
      <c r="AX29" s="1696">
        <f>MIN(W14:Y14)</f>
        <v>575.4</v>
      </c>
      <c r="AY29" s="1696">
        <f>MIN(AB14:AD14)</f>
        <v>487.5</v>
      </c>
      <c r="AZ29" s="1696">
        <f>MIN(AG14:AI14)</f>
        <v>490.2</v>
      </c>
      <c r="BA29" s="1696">
        <f t="shared" si="1"/>
        <v>488.6</v>
      </c>
    </row>
    <row r="30" spans="1:53" ht="12.75" customHeight="1">
      <c r="AR30" s="2637"/>
      <c r="AS30" s="961" t="str">
        <f t="shared" si="0"/>
        <v>ACD</v>
      </c>
      <c r="AT30" s="1696"/>
      <c r="AU30" s="1696"/>
      <c r="AV30" s="1696">
        <f>MIN(M15:O15)</f>
        <v>628.6</v>
      </c>
      <c r="AW30" s="1696">
        <f>MIN(R15:T15)</f>
        <v>649.9</v>
      </c>
      <c r="AX30" s="1696">
        <f>MIN(W15:Y15)</f>
        <v>693.1</v>
      </c>
      <c r="AY30" s="1696">
        <f>MIN(AB15:AD15)</f>
        <v>467.6</v>
      </c>
      <c r="AZ30" s="1696">
        <f>MIN(AG15:AI15)</f>
        <v>545</v>
      </c>
      <c r="BA30" s="1696">
        <f t="shared" si="1"/>
        <v>422.8</v>
      </c>
    </row>
    <row r="31" spans="1:53" ht="12.75" customHeight="1">
      <c r="AR31" s="2638"/>
      <c r="AS31" s="961" t="str">
        <f t="shared" si="0"/>
        <v>ETD</v>
      </c>
      <c r="AT31" s="1696"/>
      <c r="AU31" s="1696"/>
      <c r="AV31" s="1696"/>
      <c r="AW31" s="1696"/>
      <c r="AX31" s="1696"/>
      <c r="AY31" s="1696"/>
      <c r="AZ31" s="1696"/>
      <c r="BA31" s="1696">
        <f t="shared" si="1"/>
        <v>517.29999999999995</v>
      </c>
    </row>
    <row r="32" spans="1:53" ht="12.75" customHeight="1">
      <c r="AR32" s="2640" t="s">
        <v>2837</v>
      </c>
      <c r="AS32" s="2640"/>
      <c r="AT32" s="1697">
        <f>G17</f>
        <v>619.93333333333328</v>
      </c>
      <c r="AU32" s="1697">
        <f>L17</f>
        <v>604.18666666666672</v>
      </c>
      <c r="AV32" s="1697">
        <f>Q17</f>
        <v>627.77499999999998</v>
      </c>
      <c r="AW32" s="1697">
        <f>V17</f>
        <v>632.70000000000005</v>
      </c>
      <c r="AX32" s="1697">
        <f>AA17</f>
        <v>633.57500000000005</v>
      </c>
      <c r="AY32" s="1697">
        <f>AF17</f>
        <v>635.5</v>
      </c>
      <c r="AZ32" s="1697">
        <f>AK17</f>
        <v>642.66666666666663</v>
      </c>
      <c r="BA32" s="1697">
        <f>AP17</f>
        <v>650.11111111111109</v>
      </c>
    </row>
    <row r="33" ht="12.75" customHeight="1"/>
    <row r="34" ht="12.75" customHeight="1"/>
  </sheetData>
  <mergeCells count="60">
    <mergeCell ref="C6:D6"/>
    <mergeCell ref="E6:F6"/>
    <mergeCell ref="C5:F5"/>
    <mergeCell ref="H6:I6"/>
    <mergeCell ref="J6:K6"/>
    <mergeCell ref="H5:K5"/>
    <mergeCell ref="A17:B17"/>
    <mergeCell ref="A6:A7"/>
    <mergeCell ref="B6:B7"/>
    <mergeCell ref="A8:A10"/>
    <mergeCell ref="A11:A13"/>
    <mergeCell ref="A14:A16"/>
    <mergeCell ref="AR32:AS32"/>
    <mergeCell ref="AL17:AN17"/>
    <mergeCell ref="G6:G7"/>
    <mergeCell ref="L6:L7"/>
    <mergeCell ref="Q6:Q7"/>
    <mergeCell ref="V6:V7"/>
    <mergeCell ref="AA6:AA7"/>
    <mergeCell ref="AF6:AF7"/>
    <mergeCell ref="AK6:AK7"/>
    <mergeCell ref="AP6:AP7"/>
    <mergeCell ref="M6:N6"/>
    <mergeCell ref="O6:P6"/>
    <mergeCell ref="AR26:AR28"/>
    <mergeCell ref="AR29:AR31"/>
    <mergeCell ref="AS21:AS22"/>
    <mergeCell ref="AR21:AR22"/>
    <mergeCell ref="AR23:AR25"/>
    <mergeCell ref="AY21:AY22"/>
    <mergeCell ref="AZ21:AZ22"/>
    <mergeCell ref="BA21:BA22"/>
    <mergeCell ref="AT21:AT22"/>
    <mergeCell ref="AU21:AU22"/>
    <mergeCell ref="AV21:AV22"/>
    <mergeCell ref="AW21:AW22"/>
    <mergeCell ref="AX21:AX22"/>
    <mergeCell ref="M5:P5"/>
    <mergeCell ref="R5:U5"/>
    <mergeCell ref="R6:S6"/>
    <mergeCell ref="T6:U6"/>
    <mergeCell ref="W5:Z5"/>
    <mergeCell ref="W6:X6"/>
    <mergeCell ref="Y6:Z6"/>
    <mergeCell ref="C17:F17"/>
    <mergeCell ref="H17:K17"/>
    <mergeCell ref="M17:P17"/>
    <mergeCell ref="R17:U17"/>
    <mergeCell ref="W17:Z17"/>
    <mergeCell ref="AG17:AJ17"/>
    <mergeCell ref="AB17:AE17"/>
    <mergeCell ref="AB5:AE5"/>
    <mergeCell ref="AB6:AC6"/>
    <mergeCell ref="AD6:AE6"/>
    <mergeCell ref="AL5:AO5"/>
    <mergeCell ref="AL6:AM6"/>
    <mergeCell ref="AN6:AO6"/>
    <mergeCell ref="AG5:AJ5"/>
    <mergeCell ref="AG6:AH6"/>
    <mergeCell ref="AI6:AJ6"/>
  </mergeCells>
  <conditionalFormatting sqref="B8:B16">
    <cfRule type="duplicateValues" dxfId="0" priority="2"/>
  </conditionalFormatting>
  <hyperlinks>
    <hyperlink ref="A1" location="Índice!A1" display="ÍNDICE"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9">
    <tabColor rgb="FFAD25A8"/>
  </sheetPr>
  <dimension ref="A1:AV81"/>
  <sheetViews>
    <sheetView showGridLines="0" zoomScaleNormal="100" workbookViewId="0">
      <selection activeCell="K16" sqref="K16"/>
    </sheetView>
  </sheetViews>
  <sheetFormatPr baseColWidth="10" defaultRowHeight="14.4"/>
  <cols>
    <col min="1" max="1" width="8.109375" style="161" customWidth="1"/>
    <col min="2" max="2" width="2.88671875" style="161" bestFit="1" customWidth="1"/>
    <col min="3" max="3" width="32.88671875" style="161" bestFit="1" customWidth="1"/>
    <col min="4" max="6" width="5.5546875" style="161" bestFit="1" customWidth="1"/>
    <col min="7" max="7" width="5.109375" style="161" bestFit="1" customWidth="1"/>
    <col min="8" max="9" width="5.5546875" style="161" bestFit="1" customWidth="1"/>
    <col min="10" max="14" width="5.5546875" style="161" customWidth="1"/>
    <col min="15" max="15" width="5.109375" style="161" bestFit="1" customWidth="1"/>
    <col min="16" max="16" width="5.5546875" style="161" bestFit="1" customWidth="1"/>
    <col min="17" max="17" width="5.109375" style="161" bestFit="1" customWidth="1"/>
    <col min="18" max="19" width="5.5546875" style="161" bestFit="1" customWidth="1"/>
    <col min="20" max="20" width="5.109375" style="161" bestFit="1" customWidth="1"/>
    <col min="21" max="21" width="5.109375" style="161" customWidth="1"/>
    <col min="22" max="22" width="6" style="161" customWidth="1"/>
    <col min="23" max="26" width="5.5546875" style="161" bestFit="1" customWidth="1"/>
    <col min="27" max="29" width="5.5546875" style="161" customWidth="1"/>
    <col min="30" max="30" width="5.5546875" style="161" bestFit="1" customWidth="1"/>
    <col min="31" max="31" width="5.109375" style="161" bestFit="1" customWidth="1"/>
    <col min="32" max="32" width="5.5546875" style="161" bestFit="1" customWidth="1"/>
    <col min="33" max="35" width="5.109375" style="161" bestFit="1" customWidth="1"/>
    <col min="36" max="36" width="5.5546875" style="161" bestFit="1" customWidth="1"/>
    <col min="37" max="37" width="5.5546875" style="161" customWidth="1"/>
    <col min="38" max="38" width="5.109375" style="161" customWidth="1"/>
    <col min="39" max="40" width="5.5546875" style="161" bestFit="1" customWidth="1"/>
    <col min="41" max="46" width="5.109375" style="161" bestFit="1" customWidth="1"/>
    <col min="47" max="47" width="5.109375" style="161" customWidth="1"/>
    <col min="48" max="48" width="5" style="161" bestFit="1" customWidth="1"/>
    <col min="49" max="273" width="11.44140625" style="161"/>
    <col min="274" max="274" width="29.88671875" style="161" bestFit="1" customWidth="1"/>
    <col min="275" max="275" width="25.109375" style="161" bestFit="1" customWidth="1"/>
    <col min="276" max="291" width="8.6640625" style="161" customWidth="1"/>
    <col min="292" max="529" width="11.44140625" style="161"/>
    <col min="530" max="530" width="29.88671875" style="161" bestFit="1" customWidth="1"/>
    <col min="531" max="531" width="25.109375" style="161" bestFit="1" customWidth="1"/>
    <col min="532" max="547" width="8.6640625" style="161" customWidth="1"/>
    <col min="548" max="785" width="11.44140625" style="161"/>
    <col min="786" max="786" width="29.88671875" style="161" bestFit="1" customWidth="1"/>
    <col min="787" max="787" width="25.109375" style="161" bestFit="1" customWidth="1"/>
    <col min="788" max="803" width="8.6640625" style="161" customWidth="1"/>
    <col min="804" max="1041" width="11.44140625" style="161"/>
    <col min="1042" max="1042" width="29.88671875" style="161" bestFit="1" customWidth="1"/>
    <col min="1043" max="1043" width="25.109375" style="161" bestFit="1" customWidth="1"/>
    <col min="1044" max="1059" width="8.6640625" style="161" customWidth="1"/>
    <col min="1060" max="1297" width="11.44140625" style="161"/>
    <col min="1298" max="1298" width="29.88671875" style="161" bestFit="1" customWidth="1"/>
    <col min="1299" max="1299" width="25.109375" style="161" bestFit="1" customWidth="1"/>
    <col min="1300" max="1315" width="8.6640625" style="161" customWidth="1"/>
    <col min="1316" max="1553" width="11.44140625" style="161"/>
    <col min="1554" max="1554" width="29.88671875" style="161" bestFit="1" customWidth="1"/>
    <col min="1555" max="1555" width="25.109375" style="161" bestFit="1" customWidth="1"/>
    <col min="1556" max="1571" width="8.6640625" style="161" customWidth="1"/>
    <col min="1572" max="1809" width="11.44140625" style="161"/>
    <col min="1810" max="1810" width="29.88671875" style="161" bestFit="1" customWidth="1"/>
    <col min="1811" max="1811" width="25.109375" style="161" bestFit="1" customWidth="1"/>
    <col min="1812" max="1827" width="8.6640625" style="161" customWidth="1"/>
    <col min="1828" max="2065" width="11.44140625" style="161"/>
    <col min="2066" max="2066" width="29.88671875" style="161" bestFit="1" customWidth="1"/>
    <col min="2067" max="2067" width="25.109375" style="161" bestFit="1" customWidth="1"/>
    <col min="2068" max="2083" width="8.6640625" style="161" customWidth="1"/>
    <col min="2084" max="2321" width="11.44140625" style="161"/>
    <col min="2322" max="2322" width="29.88671875" style="161" bestFit="1" customWidth="1"/>
    <col min="2323" max="2323" width="25.109375" style="161" bestFit="1" customWidth="1"/>
    <col min="2324" max="2339" width="8.6640625" style="161" customWidth="1"/>
    <col min="2340" max="2577" width="11.44140625" style="161"/>
    <col min="2578" max="2578" width="29.88671875" style="161" bestFit="1" customWidth="1"/>
    <col min="2579" max="2579" width="25.109375" style="161" bestFit="1" customWidth="1"/>
    <col min="2580" max="2595" width="8.6640625" style="161" customWidth="1"/>
    <col min="2596" max="2833" width="11.44140625" style="161"/>
    <col min="2834" max="2834" width="29.88671875" style="161" bestFit="1" customWidth="1"/>
    <col min="2835" max="2835" width="25.109375" style="161" bestFit="1" customWidth="1"/>
    <col min="2836" max="2851" width="8.6640625" style="161" customWidth="1"/>
    <col min="2852" max="3089" width="11.44140625" style="161"/>
    <col min="3090" max="3090" width="29.88671875" style="161" bestFit="1" customWidth="1"/>
    <col min="3091" max="3091" width="25.109375" style="161" bestFit="1" customWidth="1"/>
    <col min="3092" max="3107" width="8.6640625" style="161" customWidth="1"/>
    <col min="3108" max="3345" width="11.44140625" style="161"/>
    <col min="3346" max="3346" width="29.88671875" style="161" bestFit="1" customWidth="1"/>
    <col min="3347" max="3347" width="25.109375" style="161" bestFit="1" customWidth="1"/>
    <col min="3348" max="3363" width="8.6640625" style="161" customWidth="1"/>
    <col min="3364" max="3601" width="11.44140625" style="161"/>
    <col min="3602" max="3602" width="29.88671875" style="161" bestFit="1" customWidth="1"/>
    <col min="3603" max="3603" width="25.109375" style="161" bestFit="1" customWidth="1"/>
    <col min="3604" max="3619" width="8.6640625" style="161" customWidth="1"/>
    <col min="3620" max="3857" width="11.44140625" style="161"/>
    <col min="3858" max="3858" width="29.88671875" style="161" bestFit="1" customWidth="1"/>
    <col min="3859" max="3859" width="25.109375" style="161" bestFit="1" customWidth="1"/>
    <col min="3860" max="3875" width="8.6640625" style="161" customWidth="1"/>
    <col min="3876" max="4113" width="11.44140625" style="161"/>
    <col min="4114" max="4114" width="29.88671875" style="161" bestFit="1" customWidth="1"/>
    <col min="4115" max="4115" width="25.109375" style="161" bestFit="1" customWidth="1"/>
    <col min="4116" max="4131" width="8.6640625" style="161" customWidth="1"/>
    <col min="4132" max="4369" width="11.44140625" style="161"/>
    <col min="4370" max="4370" width="29.88671875" style="161" bestFit="1" customWidth="1"/>
    <col min="4371" max="4371" width="25.109375" style="161" bestFit="1" customWidth="1"/>
    <col min="4372" max="4387" width="8.6640625" style="161" customWidth="1"/>
    <col min="4388" max="4625" width="11.44140625" style="161"/>
    <col min="4626" max="4626" width="29.88671875" style="161" bestFit="1" customWidth="1"/>
    <col min="4627" max="4627" width="25.109375" style="161" bestFit="1" customWidth="1"/>
    <col min="4628" max="4643" width="8.6640625" style="161" customWidth="1"/>
    <col min="4644" max="4881" width="11.44140625" style="161"/>
    <col min="4882" max="4882" width="29.88671875" style="161" bestFit="1" customWidth="1"/>
    <col min="4883" max="4883" width="25.109375" style="161" bestFit="1" customWidth="1"/>
    <col min="4884" max="4899" width="8.6640625" style="161" customWidth="1"/>
    <col min="4900" max="5137" width="11.44140625" style="161"/>
    <col min="5138" max="5138" width="29.88671875" style="161" bestFit="1" customWidth="1"/>
    <col min="5139" max="5139" width="25.109375" style="161" bestFit="1" customWidth="1"/>
    <col min="5140" max="5155" width="8.6640625" style="161" customWidth="1"/>
    <col min="5156" max="5393" width="11.44140625" style="161"/>
    <col min="5394" max="5394" width="29.88671875" style="161" bestFit="1" customWidth="1"/>
    <col min="5395" max="5395" width="25.109375" style="161" bestFit="1" customWidth="1"/>
    <col min="5396" max="5411" width="8.6640625" style="161" customWidth="1"/>
    <col min="5412" max="5649" width="11.44140625" style="161"/>
    <col min="5650" max="5650" width="29.88671875" style="161" bestFit="1" customWidth="1"/>
    <col min="5651" max="5651" width="25.109375" style="161" bestFit="1" customWidth="1"/>
    <col min="5652" max="5667" width="8.6640625" style="161" customWidth="1"/>
    <col min="5668" max="5905" width="11.44140625" style="161"/>
    <col min="5906" max="5906" width="29.88671875" style="161" bestFit="1" customWidth="1"/>
    <col min="5907" max="5907" width="25.109375" style="161" bestFit="1" customWidth="1"/>
    <col min="5908" max="5923" width="8.6640625" style="161" customWidth="1"/>
    <col min="5924" max="6161" width="11.44140625" style="161"/>
    <col min="6162" max="6162" width="29.88671875" style="161" bestFit="1" customWidth="1"/>
    <col min="6163" max="6163" width="25.109375" style="161" bestFit="1" customWidth="1"/>
    <col min="6164" max="6179" width="8.6640625" style="161" customWidth="1"/>
    <col min="6180" max="6417" width="11.44140625" style="161"/>
    <col min="6418" max="6418" width="29.88671875" style="161" bestFit="1" customWidth="1"/>
    <col min="6419" max="6419" width="25.109375" style="161" bestFit="1" customWidth="1"/>
    <col min="6420" max="6435" width="8.6640625" style="161" customWidth="1"/>
    <col min="6436" max="6673" width="11.44140625" style="161"/>
    <col min="6674" max="6674" width="29.88671875" style="161" bestFit="1" customWidth="1"/>
    <col min="6675" max="6675" width="25.109375" style="161" bestFit="1" customWidth="1"/>
    <col min="6676" max="6691" width="8.6640625" style="161" customWidth="1"/>
    <col min="6692" max="6929" width="11.44140625" style="161"/>
    <col min="6930" max="6930" width="29.88671875" style="161" bestFit="1" customWidth="1"/>
    <col min="6931" max="6931" width="25.109375" style="161" bestFit="1" customWidth="1"/>
    <col min="6932" max="6947" width="8.6640625" style="161" customWidth="1"/>
    <col min="6948" max="7185" width="11.44140625" style="161"/>
    <col min="7186" max="7186" width="29.88671875" style="161" bestFit="1" customWidth="1"/>
    <col min="7187" max="7187" width="25.109375" style="161" bestFit="1" customWidth="1"/>
    <col min="7188" max="7203" width="8.6640625" style="161" customWidth="1"/>
    <col min="7204" max="7441" width="11.44140625" style="161"/>
    <col min="7442" max="7442" width="29.88671875" style="161" bestFit="1" customWidth="1"/>
    <col min="7443" max="7443" width="25.109375" style="161" bestFit="1" customWidth="1"/>
    <col min="7444" max="7459" width="8.6640625" style="161" customWidth="1"/>
    <col min="7460" max="7697" width="11.44140625" style="161"/>
    <col min="7698" max="7698" width="29.88671875" style="161" bestFit="1" customWidth="1"/>
    <col min="7699" max="7699" width="25.109375" style="161" bestFit="1" customWidth="1"/>
    <col min="7700" max="7715" width="8.6640625" style="161" customWidth="1"/>
    <col min="7716" max="7953" width="11.44140625" style="161"/>
    <col min="7954" max="7954" width="29.88671875" style="161" bestFit="1" customWidth="1"/>
    <col min="7955" max="7955" width="25.109375" style="161" bestFit="1" customWidth="1"/>
    <col min="7956" max="7971" width="8.6640625" style="161" customWidth="1"/>
    <col min="7972" max="8209" width="11.44140625" style="161"/>
    <col min="8210" max="8210" width="29.88671875" style="161" bestFit="1" customWidth="1"/>
    <col min="8211" max="8211" width="25.109375" style="161" bestFit="1" customWidth="1"/>
    <col min="8212" max="8227" width="8.6640625" style="161" customWidth="1"/>
    <col min="8228" max="8465" width="11.44140625" style="161"/>
    <col min="8466" max="8466" width="29.88671875" style="161" bestFit="1" customWidth="1"/>
    <col min="8467" max="8467" width="25.109375" style="161" bestFit="1" customWidth="1"/>
    <col min="8468" max="8483" width="8.6640625" style="161" customWidth="1"/>
    <col min="8484" max="8721" width="11.44140625" style="161"/>
    <col min="8722" max="8722" width="29.88671875" style="161" bestFit="1" customWidth="1"/>
    <col min="8723" max="8723" width="25.109375" style="161" bestFit="1" customWidth="1"/>
    <col min="8724" max="8739" width="8.6640625" style="161" customWidth="1"/>
    <col min="8740" max="8977" width="11.44140625" style="161"/>
    <col min="8978" max="8978" width="29.88671875" style="161" bestFit="1" customWidth="1"/>
    <col min="8979" max="8979" width="25.109375" style="161" bestFit="1" customWidth="1"/>
    <col min="8980" max="8995" width="8.6640625" style="161" customWidth="1"/>
    <col min="8996" max="9233" width="11.44140625" style="161"/>
    <col min="9234" max="9234" width="29.88671875" style="161" bestFit="1" customWidth="1"/>
    <col min="9235" max="9235" width="25.109375" style="161" bestFit="1" customWidth="1"/>
    <col min="9236" max="9251" width="8.6640625" style="161" customWidth="1"/>
    <col min="9252" max="9489" width="11.44140625" style="161"/>
    <col min="9490" max="9490" width="29.88671875" style="161" bestFit="1" customWidth="1"/>
    <col min="9491" max="9491" width="25.109375" style="161" bestFit="1" customWidth="1"/>
    <col min="9492" max="9507" width="8.6640625" style="161" customWidth="1"/>
    <col min="9508" max="9745" width="11.44140625" style="161"/>
    <col min="9746" max="9746" width="29.88671875" style="161" bestFit="1" customWidth="1"/>
    <col min="9747" max="9747" width="25.109375" style="161" bestFit="1" customWidth="1"/>
    <col min="9748" max="9763" width="8.6640625" style="161" customWidth="1"/>
    <col min="9764" max="10001" width="11.44140625" style="161"/>
    <col min="10002" max="10002" width="29.88671875" style="161" bestFit="1" customWidth="1"/>
    <col min="10003" max="10003" width="25.109375" style="161" bestFit="1" customWidth="1"/>
    <col min="10004" max="10019" width="8.6640625" style="161" customWidth="1"/>
    <col min="10020" max="10257" width="11.44140625" style="161"/>
    <col min="10258" max="10258" width="29.88671875" style="161" bestFit="1" customWidth="1"/>
    <col min="10259" max="10259" width="25.109375" style="161" bestFit="1" customWidth="1"/>
    <col min="10260" max="10275" width="8.6640625" style="161" customWidth="1"/>
    <col min="10276" max="10513" width="11.44140625" style="161"/>
    <col min="10514" max="10514" width="29.88671875" style="161" bestFit="1" customWidth="1"/>
    <col min="10515" max="10515" width="25.109375" style="161" bestFit="1" customWidth="1"/>
    <col min="10516" max="10531" width="8.6640625" style="161" customWidth="1"/>
    <col min="10532" max="10769" width="11.44140625" style="161"/>
    <col min="10770" max="10770" width="29.88671875" style="161" bestFit="1" customWidth="1"/>
    <col min="10771" max="10771" width="25.109375" style="161" bestFit="1" customWidth="1"/>
    <col min="10772" max="10787" width="8.6640625" style="161" customWidth="1"/>
    <col min="10788" max="11025" width="11.44140625" style="161"/>
    <col min="11026" max="11026" width="29.88671875" style="161" bestFit="1" customWidth="1"/>
    <col min="11027" max="11027" width="25.109375" style="161" bestFit="1" customWidth="1"/>
    <col min="11028" max="11043" width="8.6640625" style="161" customWidth="1"/>
    <col min="11044" max="11281" width="11.44140625" style="161"/>
    <col min="11282" max="11282" width="29.88671875" style="161" bestFit="1" customWidth="1"/>
    <col min="11283" max="11283" width="25.109375" style="161" bestFit="1" customWidth="1"/>
    <col min="11284" max="11299" width="8.6640625" style="161" customWidth="1"/>
    <col min="11300" max="11537" width="11.44140625" style="161"/>
    <col min="11538" max="11538" width="29.88671875" style="161" bestFit="1" customWidth="1"/>
    <col min="11539" max="11539" width="25.109375" style="161" bestFit="1" customWidth="1"/>
    <col min="11540" max="11555" width="8.6640625" style="161" customWidth="1"/>
    <col min="11556" max="11793" width="11.44140625" style="161"/>
    <col min="11794" max="11794" width="29.88671875" style="161" bestFit="1" customWidth="1"/>
    <col min="11795" max="11795" width="25.109375" style="161" bestFit="1" customWidth="1"/>
    <col min="11796" max="11811" width="8.6640625" style="161" customWidth="1"/>
    <col min="11812" max="12049" width="11.44140625" style="161"/>
    <col min="12050" max="12050" width="29.88671875" style="161" bestFit="1" customWidth="1"/>
    <col min="12051" max="12051" width="25.109375" style="161" bestFit="1" customWidth="1"/>
    <col min="12052" max="12067" width="8.6640625" style="161" customWidth="1"/>
    <col min="12068" max="12305" width="11.44140625" style="161"/>
    <col min="12306" max="12306" width="29.88671875" style="161" bestFit="1" customWidth="1"/>
    <col min="12307" max="12307" width="25.109375" style="161" bestFit="1" customWidth="1"/>
    <col min="12308" max="12323" width="8.6640625" style="161" customWidth="1"/>
    <col min="12324" max="12561" width="11.44140625" style="161"/>
    <col min="12562" max="12562" width="29.88671875" style="161" bestFit="1" customWidth="1"/>
    <col min="12563" max="12563" width="25.109375" style="161" bestFit="1" customWidth="1"/>
    <col min="12564" max="12579" width="8.6640625" style="161" customWidth="1"/>
    <col min="12580" max="12817" width="11.44140625" style="161"/>
    <col min="12818" max="12818" width="29.88671875" style="161" bestFit="1" customWidth="1"/>
    <col min="12819" max="12819" width="25.109375" style="161" bestFit="1" customWidth="1"/>
    <col min="12820" max="12835" width="8.6640625" style="161" customWidth="1"/>
    <col min="12836" max="13073" width="11.44140625" style="161"/>
    <col min="13074" max="13074" width="29.88671875" style="161" bestFit="1" customWidth="1"/>
    <col min="13075" max="13075" width="25.109375" style="161" bestFit="1" customWidth="1"/>
    <col min="13076" max="13091" width="8.6640625" style="161" customWidth="1"/>
    <col min="13092" max="13329" width="11.44140625" style="161"/>
    <col min="13330" max="13330" width="29.88671875" style="161" bestFit="1" customWidth="1"/>
    <col min="13331" max="13331" width="25.109375" style="161" bestFit="1" customWidth="1"/>
    <col min="13332" max="13347" width="8.6640625" style="161" customWidth="1"/>
    <col min="13348" max="13585" width="11.44140625" style="161"/>
    <col min="13586" max="13586" width="29.88671875" style="161" bestFit="1" customWidth="1"/>
    <col min="13587" max="13587" width="25.109375" style="161" bestFit="1" customWidth="1"/>
    <col min="13588" max="13603" width="8.6640625" style="161" customWidth="1"/>
    <col min="13604" max="13841" width="11.44140625" style="161"/>
    <col min="13842" max="13842" width="29.88671875" style="161" bestFit="1" customWidth="1"/>
    <col min="13843" max="13843" width="25.109375" style="161" bestFit="1" customWidth="1"/>
    <col min="13844" max="13859" width="8.6640625" style="161" customWidth="1"/>
    <col min="13860" max="14097" width="11.44140625" style="161"/>
    <col min="14098" max="14098" width="29.88671875" style="161" bestFit="1" customWidth="1"/>
    <col min="14099" max="14099" width="25.109375" style="161" bestFit="1" customWidth="1"/>
    <col min="14100" max="14115" width="8.6640625" style="161" customWidth="1"/>
    <col min="14116" max="14353" width="11.44140625" style="161"/>
    <col min="14354" max="14354" width="29.88671875" style="161" bestFit="1" customWidth="1"/>
    <col min="14355" max="14355" width="25.109375" style="161" bestFit="1" customWidth="1"/>
    <col min="14356" max="14371" width="8.6640625" style="161" customWidth="1"/>
    <col min="14372" max="14609" width="11.44140625" style="161"/>
    <col min="14610" max="14610" width="29.88671875" style="161" bestFit="1" customWidth="1"/>
    <col min="14611" max="14611" width="25.109375" style="161" bestFit="1" customWidth="1"/>
    <col min="14612" max="14627" width="8.6640625" style="161" customWidth="1"/>
    <col min="14628" max="14865" width="11.44140625" style="161"/>
    <col min="14866" max="14866" width="29.88671875" style="161" bestFit="1" customWidth="1"/>
    <col min="14867" max="14867" width="25.109375" style="161" bestFit="1" customWidth="1"/>
    <col min="14868" max="14883" width="8.6640625" style="161" customWidth="1"/>
    <col min="14884" max="15121" width="11.44140625" style="161"/>
    <col min="15122" max="15122" width="29.88671875" style="161" bestFit="1" customWidth="1"/>
    <col min="15123" max="15123" width="25.109375" style="161" bestFit="1" customWidth="1"/>
    <col min="15124" max="15139" width="8.6640625" style="161" customWidth="1"/>
    <col min="15140" max="15377" width="11.44140625" style="161"/>
    <col min="15378" max="15378" width="29.88671875" style="161" bestFit="1" customWidth="1"/>
    <col min="15379" max="15379" width="25.109375" style="161" bestFit="1" customWidth="1"/>
    <col min="15380" max="15395" width="8.6640625" style="161" customWidth="1"/>
    <col min="15396" max="15633" width="11.44140625" style="161"/>
    <col min="15634" max="15634" width="29.88671875" style="161" bestFit="1" customWidth="1"/>
    <col min="15635" max="15635" width="25.109375" style="161" bestFit="1" customWidth="1"/>
    <col min="15636" max="15651" width="8.6640625" style="161" customWidth="1"/>
    <col min="15652" max="15889" width="11.44140625" style="161"/>
    <col min="15890" max="15890" width="29.88671875" style="161" bestFit="1" customWidth="1"/>
    <col min="15891" max="15891" width="25.109375" style="161" bestFit="1" customWidth="1"/>
    <col min="15892" max="15907" width="8.6640625" style="161" customWidth="1"/>
    <col min="15908" max="16145" width="11.44140625" style="161"/>
    <col min="16146" max="16146" width="29.88671875" style="161" bestFit="1" customWidth="1"/>
    <col min="16147" max="16147" width="25.109375" style="161" bestFit="1" customWidth="1"/>
    <col min="16148" max="16163" width="8.6640625" style="161" customWidth="1"/>
    <col min="16164" max="16384" width="11.44140625" style="161"/>
  </cols>
  <sheetData>
    <row r="1" spans="1:48">
      <c r="A1" s="388" t="s">
        <v>1447</v>
      </c>
      <c r="C1" s="226"/>
    </row>
    <row r="2" spans="1:48" ht="18">
      <c r="A2" s="388"/>
      <c r="C2" s="969" t="s">
        <v>2345</v>
      </c>
    </row>
    <row r="3" spans="1:48">
      <c r="D3" s="222"/>
      <c r="E3" s="222"/>
      <c r="F3" s="222"/>
      <c r="G3" s="223"/>
      <c r="H3" s="223"/>
      <c r="I3" s="223"/>
      <c r="J3" s="223"/>
      <c r="K3" s="223"/>
      <c r="L3" s="223"/>
      <c r="M3" s="223"/>
      <c r="N3" s="223"/>
      <c r="O3" s="222"/>
      <c r="P3" s="222"/>
      <c r="Q3" s="222"/>
      <c r="R3" s="223"/>
      <c r="S3" s="223"/>
      <c r="T3" s="223"/>
      <c r="U3" s="223"/>
      <c r="V3" s="223"/>
      <c r="W3" s="222"/>
      <c r="X3" s="223"/>
      <c r="Y3" s="223"/>
      <c r="Z3" s="223"/>
      <c r="AA3" s="223"/>
      <c r="AB3" s="223"/>
      <c r="AC3" s="223"/>
      <c r="AD3" s="222"/>
      <c r="AE3" s="222"/>
      <c r="AF3" s="222"/>
      <c r="AG3" s="223"/>
      <c r="AH3" s="223"/>
      <c r="AO3" s="222"/>
      <c r="AP3" s="222"/>
      <c r="AQ3" s="222"/>
      <c r="AR3" s="223"/>
      <c r="AS3" s="223"/>
      <c r="AT3" s="223"/>
      <c r="AU3" s="223"/>
    </row>
    <row r="4" spans="1:48" ht="15.75" customHeight="1">
      <c r="B4" s="678"/>
      <c r="C4" s="678"/>
      <c r="D4" s="2652" t="s">
        <v>837</v>
      </c>
      <c r="E4" s="2652"/>
      <c r="F4" s="2652"/>
      <c r="G4" s="2652"/>
      <c r="H4" s="2652"/>
      <c r="I4" s="2652"/>
      <c r="J4" s="2652"/>
      <c r="K4" s="2652"/>
      <c r="L4" s="2652"/>
      <c r="M4" s="2652"/>
      <c r="N4" s="2652"/>
      <c r="O4" s="2652"/>
      <c r="P4" s="2652"/>
      <c r="Q4" s="2652"/>
      <c r="R4" s="2652"/>
      <c r="S4" s="2652"/>
      <c r="T4" s="2652"/>
      <c r="U4" s="2652"/>
      <c r="V4" s="2652"/>
      <c r="W4" s="2652"/>
      <c r="X4" s="2652"/>
      <c r="Y4" s="2652"/>
      <c r="Z4" s="2652"/>
      <c r="AA4" s="2652"/>
      <c r="AB4" s="2652"/>
      <c r="AC4" s="2652"/>
      <c r="AD4" s="2652"/>
      <c r="AE4" s="2652"/>
      <c r="AF4" s="2652"/>
      <c r="AG4" s="2652"/>
      <c r="AH4" s="2652"/>
      <c r="AI4" s="2652"/>
      <c r="AJ4" s="2652"/>
      <c r="AK4" s="2652"/>
      <c r="AL4" s="2652"/>
      <c r="AM4" s="2652"/>
      <c r="AN4" s="2652"/>
      <c r="AO4" s="2652"/>
      <c r="AP4" s="2652"/>
      <c r="AQ4" s="2652"/>
      <c r="AR4" s="2652"/>
      <c r="AS4" s="2652"/>
      <c r="AT4" s="2652"/>
      <c r="AU4" s="2652"/>
      <c r="AV4" s="2652"/>
    </row>
    <row r="5" spans="1:48" ht="30.75" customHeight="1">
      <c r="B5" s="678"/>
      <c r="C5" s="678"/>
      <c r="D5" s="2649" t="s">
        <v>1</v>
      </c>
      <c r="E5" s="2650"/>
      <c r="F5" s="2650"/>
      <c r="G5" s="2650"/>
      <c r="H5" s="2650"/>
      <c r="I5" s="2650"/>
      <c r="J5" s="2650"/>
      <c r="K5" s="2650"/>
      <c r="L5" s="2650"/>
      <c r="M5" s="2650"/>
      <c r="N5" s="2651"/>
      <c r="O5" s="2649" t="s">
        <v>2</v>
      </c>
      <c r="P5" s="2650"/>
      <c r="Q5" s="2650"/>
      <c r="R5" s="2650"/>
      <c r="S5" s="2650"/>
      <c r="T5" s="2650"/>
      <c r="U5" s="2650"/>
      <c r="V5" s="2650"/>
      <c r="W5" s="2650"/>
      <c r="X5" s="2650"/>
      <c r="Y5" s="2650"/>
      <c r="Z5" s="2650"/>
      <c r="AA5" s="2650"/>
      <c r="AB5" s="2650"/>
      <c r="AC5" s="2651"/>
      <c r="AD5" s="2649" t="s">
        <v>3</v>
      </c>
      <c r="AE5" s="2650"/>
      <c r="AF5" s="2650"/>
      <c r="AG5" s="2650"/>
      <c r="AH5" s="2650"/>
      <c r="AI5" s="2650"/>
      <c r="AJ5" s="2650"/>
      <c r="AK5" s="2650"/>
      <c r="AL5" s="2650"/>
      <c r="AM5" s="2650"/>
      <c r="AN5" s="2651"/>
      <c r="AO5" s="2652" t="s">
        <v>460</v>
      </c>
      <c r="AP5" s="2652"/>
      <c r="AQ5" s="2652"/>
      <c r="AR5" s="2652"/>
      <c r="AS5" s="2652"/>
      <c r="AT5" s="2652"/>
      <c r="AU5" s="2652"/>
      <c r="AV5" s="2652"/>
    </row>
    <row r="6" spans="1:48" ht="15.75" customHeight="1">
      <c r="B6" s="678"/>
      <c r="C6" s="678"/>
      <c r="D6" s="2653" t="s">
        <v>833</v>
      </c>
      <c r="E6" s="2654"/>
      <c r="F6" s="2654"/>
      <c r="G6" s="2654"/>
      <c r="H6" s="2654"/>
      <c r="I6" s="2654"/>
      <c r="J6" s="2654"/>
      <c r="K6" s="2655"/>
      <c r="L6" s="2653" t="s">
        <v>1986</v>
      </c>
      <c r="M6" s="2655"/>
      <c r="N6" s="1332" t="s">
        <v>2698</v>
      </c>
      <c r="O6" s="2653" t="s">
        <v>259</v>
      </c>
      <c r="P6" s="2654"/>
      <c r="Q6" s="2654"/>
      <c r="R6" s="2654"/>
      <c r="S6" s="2654"/>
      <c r="T6" s="2654"/>
      <c r="U6" s="2654"/>
      <c r="V6" s="2655"/>
      <c r="W6" s="2653" t="s">
        <v>834</v>
      </c>
      <c r="X6" s="2654"/>
      <c r="Y6" s="2654"/>
      <c r="Z6" s="2654"/>
      <c r="AA6" s="2654"/>
      <c r="AB6" s="2655"/>
      <c r="AC6" s="1332" t="s">
        <v>2699</v>
      </c>
      <c r="AD6" s="2653" t="s">
        <v>835</v>
      </c>
      <c r="AE6" s="2654"/>
      <c r="AF6" s="2654"/>
      <c r="AG6" s="2654"/>
      <c r="AH6" s="2654"/>
      <c r="AI6" s="2654"/>
      <c r="AJ6" s="2654"/>
      <c r="AK6" s="2655"/>
      <c r="AL6" s="2653" t="s">
        <v>1987</v>
      </c>
      <c r="AM6" s="2655"/>
      <c r="AN6" s="1332" t="s">
        <v>2700</v>
      </c>
      <c r="AO6" s="2652"/>
      <c r="AP6" s="2652"/>
      <c r="AQ6" s="2652"/>
      <c r="AR6" s="2652"/>
      <c r="AS6" s="2652"/>
      <c r="AT6" s="2652"/>
      <c r="AU6" s="2652"/>
      <c r="AV6" s="2652"/>
    </row>
    <row r="7" spans="1:48" s="163" customFormat="1">
      <c r="B7" s="679"/>
      <c r="C7" s="680"/>
      <c r="D7" s="1319">
        <v>2011</v>
      </c>
      <c r="E7" s="1319">
        <v>2012</v>
      </c>
      <c r="F7" s="1319">
        <v>2013</v>
      </c>
      <c r="G7" s="1319">
        <v>2014</v>
      </c>
      <c r="H7" s="1320">
        <v>2015</v>
      </c>
      <c r="I7" s="1320">
        <v>2016</v>
      </c>
      <c r="J7" s="1320">
        <v>2017</v>
      </c>
      <c r="K7" s="1320">
        <v>2018</v>
      </c>
      <c r="L7" s="1320">
        <v>2017</v>
      </c>
      <c r="M7" s="1320">
        <v>2018</v>
      </c>
      <c r="N7" s="1320">
        <v>2018</v>
      </c>
      <c r="O7" s="1319">
        <v>2011</v>
      </c>
      <c r="P7" s="1319">
        <v>2012</v>
      </c>
      <c r="Q7" s="1319">
        <v>2013</v>
      </c>
      <c r="R7" s="1319">
        <v>2014</v>
      </c>
      <c r="S7" s="1319">
        <v>2015</v>
      </c>
      <c r="T7" s="1319">
        <v>2016</v>
      </c>
      <c r="U7" s="1319">
        <v>2017</v>
      </c>
      <c r="V7" s="1319">
        <v>2018</v>
      </c>
      <c r="W7" s="1319">
        <v>2013</v>
      </c>
      <c r="X7" s="1319">
        <v>2014</v>
      </c>
      <c r="Y7" s="1319">
        <v>2015</v>
      </c>
      <c r="Z7" s="1319">
        <v>2016</v>
      </c>
      <c r="AA7" s="1319">
        <v>2017</v>
      </c>
      <c r="AB7" s="1319">
        <v>2018</v>
      </c>
      <c r="AC7" s="1319">
        <v>2018</v>
      </c>
      <c r="AD7" s="1319">
        <v>2011</v>
      </c>
      <c r="AE7" s="1319">
        <v>2012</v>
      </c>
      <c r="AF7" s="1319">
        <v>2013</v>
      </c>
      <c r="AG7" s="1319">
        <v>2014</v>
      </c>
      <c r="AH7" s="1319">
        <v>2015</v>
      </c>
      <c r="AI7" s="1319">
        <v>2016</v>
      </c>
      <c r="AJ7" s="1319">
        <v>2017</v>
      </c>
      <c r="AK7" s="1319">
        <v>2018</v>
      </c>
      <c r="AL7" s="1319">
        <v>2017</v>
      </c>
      <c r="AM7" s="1319">
        <v>2018</v>
      </c>
      <c r="AN7" s="1319">
        <v>2018</v>
      </c>
      <c r="AO7" s="1319">
        <v>2011</v>
      </c>
      <c r="AP7" s="1319">
        <v>2012</v>
      </c>
      <c r="AQ7" s="1319">
        <v>2013</v>
      </c>
      <c r="AR7" s="1319">
        <v>2014</v>
      </c>
      <c r="AS7" s="1320">
        <v>2015</v>
      </c>
      <c r="AT7" s="1320">
        <v>2016</v>
      </c>
      <c r="AU7" s="1320">
        <v>2017</v>
      </c>
      <c r="AV7" s="1320">
        <v>2018</v>
      </c>
    </row>
    <row r="8" spans="1:48" s="163" customFormat="1">
      <c r="B8" s="679"/>
      <c r="C8" s="1327" t="s">
        <v>1076</v>
      </c>
      <c r="D8" s="2438">
        <f>Admisión!E7</f>
        <v>59</v>
      </c>
      <c r="E8" s="2439">
        <f>Admisión!H7</f>
        <v>33</v>
      </c>
      <c r="F8" s="2439">
        <f>Admisión!K7</f>
        <v>48</v>
      </c>
      <c r="G8" s="2439">
        <f>Admisión!N7</f>
        <v>57</v>
      </c>
      <c r="H8" s="2440">
        <f>Admisión!Q7</f>
        <v>79</v>
      </c>
      <c r="I8" s="2440">
        <f>Admisión!T7</f>
        <v>63</v>
      </c>
      <c r="J8" s="2440">
        <f>Admisión!W7</f>
        <v>63</v>
      </c>
      <c r="K8" s="2440">
        <f>Admisión!Z7</f>
        <v>50</v>
      </c>
      <c r="L8" s="2440">
        <f>Admisión!W8</f>
        <v>76</v>
      </c>
      <c r="M8" s="2440">
        <f>Admisión!Z8</f>
        <v>65</v>
      </c>
      <c r="N8" s="2440">
        <f>Admisión!Z9</f>
        <v>43</v>
      </c>
      <c r="O8" s="2439">
        <f>Admisión!E14</f>
        <v>81</v>
      </c>
      <c r="P8" s="2439">
        <f>Admisión!H14</f>
        <v>37</v>
      </c>
      <c r="Q8" s="2439">
        <f>Admisión!K14</f>
        <v>67</v>
      </c>
      <c r="R8" s="2439">
        <f>Admisión!N14</f>
        <v>41</v>
      </c>
      <c r="S8" s="2439">
        <f>Admisión!Q14</f>
        <v>50</v>
      </c>
      <c r="T8" s="2439">
        <f>Admisión!T14</f>
        <v>78</v>
      </c>
      <c r="U8" s="2439">
        <f>Admisión!W14</f>
        <v>79</v>
      </c>
      <c r="V8" s="2439">
        <f>Admisión!Z14</f>
        <v>59</v>
      </c>
      <c r="W8" s="2439">
        <f>Admisión!K13</f>
        <v>22</v>
      </c>
      <c r="X8" s="2439">
        <f>Admisión!N13</f>
        <v>25</v>
      </c>
      <c r="Y8" s="2439">
        <f>Admisión!Q13</f>
        <v>28</v>
      </c>
      <c r="Z8" s="2439">
        <f>Admisión!T13</f>
        <v>37</v>
      </c>
      <c r="AA8" s="2439">
        <f>Admisión!W13</f>
        <v>46</v>
      </c>
      <c r="AB8" s="2439">
        <f>Admisión!Z13</f>
        <v>37</v>
      </c>
      <c r="AC8" s="2439">
        <f>Admisión!Z15</f>
        <v>68</v>
      </c>
      <c r="AD8" s="2439">
        <f>Admisión!E10</f>
        <v>67</v>
      </c>
      <c r="AE8" s="2439">
        <f>Admisión!H10</f>
        <v>39</v>
      </c>
      <c r="AF8" s="2439">
        <f>Admisión!K10</f>
        <v>74</v>
      </c>
      <c r="AG8" s="2439">
        <f>Admisión!N10</f>
        <v>66</v>
      </c>
      <c r="AH8" s="2439">
        <f>Admisión!Q10</f>
        <v>85</v>
      </c>
      <c r="AI8" s="2439">
        <f>Admisión!T10</f>
        <v>100</v>
      </c>
      <c r="AJ8" s="2439">
        <f>Admisión!W10</f>
        <v>74</v>
      </c>
      <c r="AK8" s="2439">
        <f>Admisión!Z10</f>
        <v>52</v>
      </c>
      <c r="AL8" s="2439">
        <f>Admisión!W11</f>
        <v>39</v>
      </c>
      <c r="AM8" s="2439">
        <f>Admisión!Z11</f>
        <v>52</v>
      </c>
      <c r="AN8" s="2439">
        <f>Admisión!Z12</f>
        <v>32</v>
      </c>
      <c r="AO8" s="2439">
        <f>D8+O8+AD8</f>
        <v>207</v>
      </c>
      <c r="AP8" s="2439">
        <f>E8+P8+AE8</f>
        <v>109</v>
      </c>
      <c r="AQ8" s="2439">
        <f>F8+Q8+W8+AF8</f>
        <v>211</v>
      </c>
      <c r="AR8" s="2439">
        <f>G8+R8+X8+AG8</f>
        <v>189</v>
      </c>
      <c r="AS8" s="2440">
        <f>H8+S8+Y8+AH8</f>
        <v>242</v>
      </c>
      <c r="AT8" s="2440">
        <f>I8+T8+Z8+AI8</f>
        <v>278</v>
      </c>
      <c r="AU8" s="2440">
        <f>J8+L8+U8+AA8+AJ8+AL8</f>
        <v>377</v>
      </c>
      <c r="AV8" s="2440">
        <f>K8+M8+N8+V8+AB8+AC8+AK8+AM8+AN8</f>
        <v>458</v>
      </c>
    </row>
    <row r="9" spans="1:48" s="163" customFormat="1">
      <c r="B9" s="2648" t="s">
        <v>1110</v>
      </c>
      <c r="C9" s="1326" t="s">
        <v>1098</v>
      </c>
      <c r="D9" s="1322">
        <v>11</v>
      </c>
      <c r="E9" s="1322">
        <v>3</v>
      </c>
      <c r="F9" s="1322">
        <v>7</v>
      </c>
      <c r="G9" s="1322">
        <v>5</v>
      </c>
      <c r="H9" s="1322">
        <v>6</v>
      </c>
      <c r="I9" s="1322">
        <v>9</v>
      </c>
      <c r="J9" s="1322">
        <v>5</v>
      </c>
      <c r="K9" s="1322">
        <v>3</v>
      </c>
      <c r="L9" s="1322">
        <v>3</v>
      </c>
      <c r="M9" s="1322">
        <v>6</v>
      </c>
      <c r="N9" s="1322">
        <v>0</v>
      </c>
      <c r="O9" s="1322">
        <v>13</v>
      </c>
      <c r="P9" s="1322">
        <v>4</v>
      </c>
      <c r="Q9" s="1322">
        <v>7</v>
      </c>
      <c r="R9" s="1322">
        <v>5</v>
      </c>
      <c r="S9" s="1322">
        <v>3</v>
      </c>
      <c r="T9" s="1322">
        <v>12</v>
      </c>
      <c r="U9" s="1322">
        <v>5</v>
      </c>
      <c r="V9" s="1322">
        <v>6</v>
      </c>
      <c r="W9" s="1322">
        <v>2</v>
      </c>
      <c r="X9" s="1322">
        <v>2</v>
      </c>
      <c r="Y9" s="1322">
        <v>4</v>
      </c>
      <c r="Z9" s="1322">
        <v>3</v>
      </c>
      <c r="AA9" s="1322">
        <v>2</v>
      </c>
      <c r="AB9" s="1322">
        <v>3</v>
      </c>
      <c r="AC9" s="1322">
        <v>8</v>
      </c>
      <c r="AD9" s="1322">
        <v>6</v>
      </c>
      <c r="AE9" s="1322">
        <v>3</v>
      </c>
      <c r="AF9" s="1322">
        <v>6</v>
      </c>
      <c r="AG9" s="1322">
        <v>6</v>
      </c>
      <c r="AH9" s="1322">
        <v>14</v>
      </c>
      <c r="AI9" s="1322">
        <v>9</v>
      </c>
      <c r="AJ9" s="1322">
        <v>8</v>
      </c>
      <c r="AK9" s="1322">
        <v>0</v>
      </c>
      <c r="AL9" s="1322">
        <v>0</v>
      </c>
      <c r="AM9" s="1322">
        <v>2</v>
      </c>
      <c r="AN9" s="1322">
        <v>1</v>
      </c>
      <c r="AO9" s="2441">
        <f t="shared" ref="AO9:AO13" si="0">D9+O9+AD9</f>
        <v>30</v>
      </c>
      <c r="AP9" s="2441">
        <f t="shared" ref="AP9:AP13" si="1">E9+P9+AE9</f>
        <v>10</v>
      </c>
      <c r="AQ9" s="2441">
        <f t="shared" ref="AQ9:AQ13" si="2">F9+Q9+W9+AF9</f>
        <v>22</v>
      </c>
      <c r="AR9" s="2441">
        <f t="shared" ref="AR9:AR13" si="3">G9+R9+X9+AG9</f>
        <v>18</v>
      </c>
      <c r="AS9" s="2442">
        <f t="shared" ref="AS9:AS14" si="4">H9+S9+Y9+AH9</f>
        <v>27</v>
      </c>
      <c r="AT9" s="2442">
        <f t="shared" ref="AT9:AT13" si="5">I9+T9+Z9+AI9</f>
        <v>33</v>
      </c>
      <c r="AU9" s="2442">
        <f t="shared" ref="AU9:AU13" si="6">J9+L9+U9+AA9+AJ9+AL9</f>
        <v>23</v>
      </c>
      <c r="AV9" s="2442">
        <f t="shared" ref="AV9:AV14" si="7">K9+M9+N9+V9+AB9+AC9+AK9+AM9+AN9</f>
        <v>29</v>
      </c>
    </row>
    <row r="10" spans="1:48" s="163" customFormat="1">
      <c r="B10" s="2648"/>
      <c r="C10" s="1326" t="s">
        <v>1099</v>
      </c>
      <c r="D10" s="1322">
        <v>17</v>
      </c>
      <c r="E10" s="1322">
        <v>13</v>
      </c>
      <c r="F10" s="1322">
        <v>15</v>
      </c>
      <c r="G10" s="1322">
        <v>21</v>
      </c>
      <c r="H10" s="1322">
        <v>16</v>
      </c>
      <c r="I10" s="1322">
        <v>21</v>
      </c>
      <c r="J10" s="1322">
        <v>22</v>
      </c>
      <c r="K10" s="1322">
        <f>K13-K9</f>
        <v>14</v>
      </c>
      <c r="L10" s="1322">
        <v>24</v>
      </c>
      <c r="M10" s="1322">
        <f>M13-M9</f>
        <v>14</v>
      </c>
      <c r="N10" s="1322">
        <f>N13-N9</f>
        <v>14</v>
      </c>
      <c r="O10" s="1322">
        <v>13</v>
      </c>
      <c r="P10" s="1322">
        <v>15</v>
      </c>
      <c r="Q10" s="1322">
        <v>23</v>
      </c>
      <c r="R10" s="1322">
        <v>12</v>
      </c>
      <c r="S10" s="1322">
        <v>16</v>
      </c>
      <c r="T10" s="1322">
        <v>19</v>
      </c>
      <c r="U10" s="1322">
        <v>28</v>
      </c>
      <c r="V10" s="1322">
        <f>V13-V9</f>
        <v>11</v>
      </c>
      <c r="W10" s="1322">
        <v>5</v>
      </c>
      <c r="X10" s="1322">
        <v>7</v>
      </c>
      <c r="Y10" s="1322">
        <v>3</v>
      </c>
      <c r="Z10" s="1322">
        <v>6</v>
      </c>
      <c r="AA10" s="1322">
        <v>9</v>
      </c>
      <c r="AB10" s="1322">
        <f>AB13-AB9</f>
        <v>6</v>
      </c>
      <c r="AC10" s="1322">
        <f>AC13-AC9</f>
        <v>26</v>
      </c>
      <c r="AD10" s="1322">
        <v>14</v>
      </c>
      <c r="AE10" s="1322">
        <v>13</v>
      </c>
      <c r="AF10" s="1322">
        <v>11</v>
      </c>
      <c r="AG10" s="1322">
        <v>16</v>
      </c>
      <c r="AH10" s="1322">
        <v>25</v>
      </c>
      <c r="AI10" s="1322">
        <v>25</v>
      </c>
      <c r="AJ10" s="1322">
        <v>18</v>
      </c>
      <c r="AK10" s="1322">
        <f>AK13-AK9</f>
        <v>14</v>
      </c>
      <c r="AL10" s="1322">
        <v>12</v>
      </c>
      <c r="AM10" s="1322">
        <f>AM13-AM9</f>
        <v>10</v>
      </c>
      <c r="AN10" s="1322">
        <f>AN13-AN9</f>
        <v>6</v>
      </c>
      <c r="AO10" s="2441">
        <f t="shared" si="0"/>
        <v>44</v>
      </c>
      <c r="AP10" s="2441">
        <f>E10+P10+AE10</f>
        <v>41</v>
      </c>
      <c r="AQ10" s="2441">
        <f t="shared" si="2"/>
        <v>54</v>
      </c>
      <c r="AR10" s="2441">
        <f t="shared" si="3"/>
        <v>56</v>
      </c>
      <c r="AS10" s="2442">
        <f t="shared" si="4"/>
        <v>60</v>
      </c>
      <c r="AT10" s="2442">
        <f t="shared" si="5"/>
        <v>71</v>
      </c>
      <c r="AU10" s="2442">
        <f t="shared" si="6"/>
        <v>113</v>
      </c>
      <c r="AV10" s="2442">
        <f t="shared" si="7"/>
        <v>115</v>
      </c>
    </row>
    <row r="11" spans="1:48" s="163" customFormat="1">
      <c r="B11" s="2648"/>
      <c r="C11" s="1326" t="s">
        <v>1101</v>
      </c>
      <c r="D11" s="1322">
        <v>19</v>
      </c>
      <c r="E11" s="1322">
        <v>9</v>
      </c>
      <c r="F11" s="1322">
        <v>12</v>
      </c>
      <c r="G11" s="1322">
        <v>15</v>
      </c>
      <c r="H11" s="1322">
        <v>9</v>
      </c>
      <c r="I11" s="1322">
        <v>16</v>
      </c>
      <c r="J11" s="1322">
        <v>21</v>
      </c>
      <c r="K11" s="1322">
        <f>K13-K12</f>
        <v>6</v>
      </c>
      <c r="L11" s="1322">
        <v>16</v>
      </c>
      <c r="M11" s="1322">
        <f>M13-M12</f>
        <v>10</v>
      </c>
      <c r="N11" s="1322">
        <f>N13-N12</f>
        <v>5</v>
      </c>
      <c r="O11" s="1322">
        <v>14</v>
      </c>
      <c r="P11" s="1322">
        <v>8</v>
      </c>
      <c r="Q11" s="1322">
        <v>20</v>
      </c>
      <c r="R11" s="1322">
        <v>6</v>
      </c>
      <c r="S11" s="1322">
        <v>8</v>
      </c>
      <c r="T11" s="1322">
        <v>19</v>
      </c>
      <c r="U11" s="1322">
        <v>15</v>
      </c>
      <c r="V11" s="1322">
        <v>8</v>
      </c>
      <c r="W11" s="1322">
        <v>5</v>
      </c>
      <c r="X11" s="1322">
        <v>5</v>
      </c>
      <c r="Y11" s="1322">
        <v>4</v>
      </c>
      <c r="Z11" s="1322">
        <v>8</v>
      </c>
      <c r="AA11" s="1322">
        <v>5</v>
      </c>
      <c r="AB11" s="1322">
        <f>AB13-AB12</f>
        <v>6</v>
      </c>
      <c r="AC11" s="1322">
        <f>AC13-AC12</f>
        <v>13</v>
      </c>
      <c r="AD11" s="1322">
        <v>10</v>
      </c>
      <c r="AE11" s="1322">
        <v>7</v>
      </c>
      <c r="AF11" s="1322">
        <v>9</v>
      </c>
      <c r="AG11" s="1322">
        <v>12</v>
      </c>
      <c r="AH11" s="1322">
        <v>21</v>
      </c>
      <c r="AI11" s="1322">
        <v>18</v>
      </c>
      <c r="AJ11" s="1322">
        <v>17</v>
      </c>
      <c r="AK11" s="1322">
        <f>AK13-AK12</f>
        <v>8</v>
      </c>
      <c r="AL11" s="1322">
        <v>4</v>
      </c>
      <c r="AM11" s="1322">
        <v>4</v>
      </c>
      <c r="AN11" s="1322">
        <f>AN13-AN12</f>
        <v>4</v>
      </c>
      <c r="AO11" s="2441">
        <f t="shared" si="0"/>
        <v>43</v>
      </c>
      <c r="AP11" s="2441">
        <f t="shared" si="1"/>
        <v>24</v>
      </c>
      <c r="AQ11" s="2441">
        <f t="shared" si="2"/>
        <v>46</v>
      </c>
      <c r="AR11" s="2441">
        <f t="shared" si="3"/>
        <v>38</v>
      </c>
      <c r="AS11" s="2442">
        <f t="shared" si="4"/>
        <v>42</v>
      </c>
      <c r="AT11" s="2442">
        <f t="shared" si="5"/>
        <v>61</v>
      </c>
      <c r="AU11" s="2442">
        <f t="shared" si="6"/>
        <v>78</v>
      </c>
      <c r="AV11" s="2442">
        <f t="shared" si="7"/>
        <v>64</v>
      </c>
    </row>
    <row r="12" spans="1:48" s="163" customFormat="1">
      <c r="B12" s="2648"/>
      <c r="C12" s="1326" t="s">
        <v>1100</v>
      </c>
      <c r="D12" s="1322">
        <f>D13-D11</f>
        <v>9</v>
      </c>
      <c r="E12" s="1322">
        <v>7</v>
      </c>
      <c r="F12" s="1322">
        <v>10</v>
      </c>
      <c r="G12" s="1322">
        <v>11</v>
      </c>
      <c r="H12" s="1322">
        <v>13</v>
      </c>
      <c r="I12" s="1322">
        <v>14</v>
      </c>
      <c r="J12" s="1322">
        <v>6</v>
      </c>
      <c r="K12" s="1322">
        <v>11</v>
      </c>
      <c r="L12" s="1322">
        <v>11</v>
      </c>
      <c r="M12" s="1322">
        <v>10</v>
      </c>
      <c r="N12" s="1322">
        <v>9</v>
      </c>
      <c r="O12" s="1322">
        <v>12</v>
      </c>
      <c r="P12" s="1322">
        <v>11</v>
      </c>
      <c r="Q12" s="1322">
        <v>10</v>
      </c>
      <c r="R12" s="1322">
        <v>11</v>
      </c>
      <c r="S12" s="1322">
        <v>11</v>
      </c>
      <c r="T12" s="1322">
        <v>12</v>
      </c>
      <c r="U12" s="1322">
        <v>18</v>
      </c>
      <c r="V12" s="1322">
        <v>9</v>
      </c>
      <c r="W12" s="1322">
        <v>2</v>
      </c>
      <c r="X12" s="1322">
        <v>4</v>
      </c>
      <c r="Y12" s="1322">
        <v>3</v>
      </c>
      <c r="Z12" s="1322">
        <v>1</v>
      </c>
      <c r="AA12" s="1322">
        <v>6</v>
      </c>
      <c r="AB12" s="1322">
        <v>3</v>
      </c>
      <c r="AC12" s="1322">
        <v>21</v>
      </c>
      <c r="AD12" s="1322">
        <v>10</v>
      </c>
      <c r="AE12" s="1322">
        <v>9</v>
      </c>
      <c r="AF12" s="1322">
        <v>8</v>
      </c>
      <c r="AG12" s="1322">
        <v>10</v>
      </c>
      <c r="AH12" s="1322">
        <v>18</v>
      </c>
      <c r="AI12" s="1322">
        <v>16</v>
      </c>
      <c r="AJ12" s="1322">
        <v>9</v>
      </c>
      <c r="AK12" s="1322">
        <v>6</v>
      </c>
      <c r="AL12" s="1322">
        <v>8</v>
      </c>
      <c r="AM12" s="1322">
        <v>8</v>
      </c>
      <c r="AN12" s="1322">
        <v>3</v>
      </c>
      <c r="AO12" s="2441">
        <f t="shared" si="0"/>
        <v>31</v>
      </c>
      <c r="AP12" s="2441">
        <f t="shared" si="1"/>
        <v>27</v>
      </c>
      <c r="AQ12" s="2441">
        <f t="shared" si="2"/>
        <v>30</v>
      </c>
      <c r="AR12" s="2441">
        <f t="shared" si="3"/>
        <v>36</v>
      </c>
      <c r="AS12" s="2442">
        <f t="shared" si="4"/>
        <v>45</v>
      </c>
      <c r="AT12" s="2442">
        <f t="shared" si="5"/>
        <v>43</v>
      </c>
      <c r="AU12" s="2442">
        <f t="shared" si="6"/>
        <v>58</v>
      </c>
      <c r="AV12" s="2442">
        <f t="shared" si="7"/>
        <v>80</v>
      </c>
    </row>
    <row r="13" spans="1:48" s="163" customFormat="1">
      <c r="B13" s="2648"/>
      <c r="C13" s="1325" t="s">
        <v>838</v>
      </c>
      <c r="D13" s="1323">
        <v>28</v>
      </c>
      <c r="E13" s="1323">
        <v>16</v>
      </c>
      <c r="F13" s="1323">
        <v>22</v>
      </c>
      <c r="G13" s="1323">
        <v>26</v>
      </c>
      <c r="H13" s="1323">
        <v>22</v>
      </c>
      <c r="I13" s="1323">
        <v>30</v>
      </c>
      <c r="J13" s="1323">
        <v>27</v>
      </c>
      <c r="K13" s="1323">
        <v>17</v>
      </c>
      <c r="L13" s="1323">
        <v>27</v>
      </c>
      <c r="M13" s="1323">
        <v>20</v>
      </c>
      <c r="N13" s="1323">
        <f>N8-N14</f>
        <v>14</v>
      </c>
      <c r="O13" s="1323">
        <v>26</v>
      </c>
      <c r="P13" s="1323">
        <v>19</v>
      </c>
      <c r="Q13" s="1323">
        <v>30</v>
      </c>
      <c r="R13" s="1323">
        <v>17</v>
      </c>
      <c r="S13" s="1323">
        <v>19</v>
      </c>
      <c r="T13" s="1323">
        <v>31</v>
      </c>
      <c r="U13" s="1323">
        <v>33</v>
      </c>
      <c r="V13" s="1323">
        <f>V8-V14</f>
        <v>17</v>
      </c>
      <c r="W13" s="1323">
        <v>7</v>
      </c>
      <c r="X13" s="1323">
        <v>9</v>
      </c>
      <c r="Y13" s="1323">
        <v>7</v>
      </c>
      <c r="Z13" s="1323">
        <v>9</v>
      </c>
      <c r="AA13" s="1323">
        <v>11</v>
      </c>
      <c r="AB13" s="1323">
        <v>9</v>
      </c>
      <c r="AC13" s="1323">
        <f>AC8-AC14</f>
        <v>34</v>
      </c>
      <c r="AD13" s="1323">
        <v>20</v>
      </c>
      <c r="AE13" s="1323">
        <v>16</v>
      </c>
      <c r="AF13" s="1323">
        <v>17</v>
      </c>
      <c r="AG13" s="1323">
        <v>22</v>
      </c>
      <c r="AH13" s="1323">
        <v>39</v>
      </c>
      <c r="AI13" s="1323">
        <v>34</v>
      </c>
      <c r="AJ13" s="1323">
        <v>26</v>
      </c>
      <c r="AK13" s="1323">
        <f>AK8-AK14</f>
        <v>14</v>
      </c>
      <c r="AL13" s="1323">
        <v>12</v>
      </c>
      <c r="AM13" s="1323">
        <v>12</v>
      </c>
      <c r="AN13" s="1323">
        <f>AN8-AN14</f>
        <v>7</v>
      </c>
      <c r="AO13" s="2439">
        <f t="shared" si="0"/>
        <v>74</v>
      </c>
      <c r="AP13" s="2439">
        <f t="shared" si="1"/>
        <v>51</v>
      </c>
      <c r="AQ13" s="2439">
        <f t="shared" si="2"/>
        <v>76</v>
      </c>
      <c r="AR13" s="2439">
        <f t="shared" si="3"/>
        <v>74</v>
      </c>
      <c r="AS13" s="2440">
        <f t="shared" si="4"/>
        <v>87</v>
      </c>
      <c r="AT13" s="2440">
        <f t="shared" si="5"/>
        <v>104</v>
      </c>
      <c r="AU13" s="2440">
        <f t="shared" si="6"/>
        <v>136</v>
      </c>
      <c r="AV13" s="2440">
        <f t="shared" si="7"/>
        <v>144</v>
      </c>
    </row>
    <row r="14" spans="1:48" s="163" customFormat="1">
      <c r="B14" s="2648"/>
      <c r="C14" s="1325" t="s">
        <v>1102</v>
      </c>
      <c r="D14" s="1322">
        <v>31</v>
      </c>
      <c r="E14" s="1322">
        <v>17</v>
      </c>
      <c r="F14" s="1322">
        <v>26</v>
      </c>
      <c r="G14" s="1322">
        <v>31</v>
      </c>
      <c r="H14" s="1322">
        <v>57</v>
      </c>
      <c r="I14" s="1322">
        <v>33</v>
      </c>
      <c r="J14" s="1322">
        <v>36</v>
      </c>
      <c r="K14" s="1322">
        <v>33</v>
      </c>
      <c r="L14" s="1322">
        <v>49</v>
      </c>
      <c r="M14" s="1322">
        <v>45</v>
      </c>
      <c r="N14" s="1322">
        <v>29</v>
      </c>
      <c r="O14" s="1322">
        <v>55</v>
      </c>
      <c r="P14" s="1322">
        <v>18</v>
      </c>
      <c r="Q14" s="1322">
        <v>37</v>
      </c>
      <c r="R14" s="1322">
        <v>24</v>
      </c>
      <c r="S14" s="1322">
        <v>31</v>
      </c>
      <c r="T14" s="1322">
        <v>47</v>
      </c>
      <c r="U14" s="1322">
        <v>46</v>
      </c>
      <c r="V14" s="1322">
        <v>42</v>
      </c>
      <c r="W14" s="1322">
        <v>15</v>
      </c>
      <c r="X14" s="1322">
        <v>16</v>
      </c>
      <c r="Y14" s="1322">
        <v>21</v>
      </c>
      <c r="Z14" s="1322">
        <v>28</v>
      </c>
      <c r="AA14" s="1322">
        <v>35</v>
      </c>
      <c r="AB14" s="1322">
        <v>28</v>
      </c>
      <c r="AC14" s="1322">
        <v>34</v>
      </c>
      <c r="AD14" s="1322">
        <v>47</v>
      </c>
      <c r="AE14" s="1322">
        <v>23</v>
      </c>
      <c r="AF14" s="1322">
        <v>57</v>
      </c>
      <c r="AG14" s="1322">
        <v>44</v>
      </c>
      <c r="AH14" s="1322">
        <v>46</v>
      </c>
      <c r="AI14" s="1322">
        <v>66</v>
      </c>
      <c r="AJ14" s="1322">
        <v>48</v>
      </c>
      <c r="AK14" s="1322">
        <v>38</v>
      </c>
      <c r="AL14" s="1322">
        <v>27</v>
      </c>
      <c r="AM14" s="1322">
        <v>40</v>
      </c>
      <c r="AN14" s="1322">
        <v>25</v>
      </c>
      <c r="AO14" s="2441">
        <f>D14+O14+AD14</f>
        <v>133</v>
      </c>
      <c r="AP14" s="2441">
        <f>E14+P14+AE14</f>
        <v>58</v>
      </c>
      <c r="AQ14" s="2441">
        <f>F14+Q14+W14+AF14</f>
        <v>135</v>
      </c>
      <c r="AR14" s="2441">
        <f>G14+R14+X14+AG14</f>
        <v>115</v>
      </c>
      <c r="AS14" s="2442">
        <f t="shared" si="4"/>
        <v>155</v>
      </c>
      <c r="AT14" s="2442">
        <f>I14+T14+Z14+AI14</f>
        <v>174</v>
      </c>
      <c r="AU14" s="2442">
        <f>J14+L14+U14+AA14+AJ14+AL14</f>
        <v>241</v>
      </c>
      <c r="AV14" s="2442">
        <f t="shared" si="7"/>
        <v>314</v>
      </c>
    </row>
    <row r="15" spans="1:48" s="163" customFormat="1">
      <c r="B15" s="2648"/>
      <c r="C15" s="1326" t="s">
        <v>1098</v>
      </c>
      <c r="D15" s="682">
        <f t="shared" ref="D15:D20" si="8">D9/D$8</f>
        <v>0.1864406779661017</v>
      </c>
      <c r="E15" s="682">
        <f t="shared" ref="E15:T15" si="9">E9/E$8</f>
        <v>9.0909090909090912E-2</v>
      </c>
      <c r="F15" s="682">
        <f t="shared" si="9"/>
        <v>0.14583333333333334</v>
      </c>
      <c r="G15" s="682">
        <f t="shared" si="9"/>
        <v>8.771929824561403E-2</v>
      </c>
      <c r="H15" s="682">
        <f t="shared" si="9"/>
        <v>7.5949367088607597E-2</v>
      </c>
      <c r="I15" s="682">
        <f>I9/I$8</f>
        <v>0.14285714285714285</v>
      </c>
      <c r="J15" s="682">
        <f>J9/J8</f>
        <v>7.9365079365079361E-2</v>
      </c>
      <c r="K15" s="682">
        <f>K9/K8</f>
        <v>0.06</v>
      </c>
      <c r="L15" s="682">
        <f>L9/L8</f>
        <v>3.9473684210526314E-2</v>
      </c>
      <c r="M15" s="682">
        <f t="shared" ref="M15:N15" si="10">M9/M8</f>
        <v>9.2307692307692313E-2</v>
      </c>
      <c r="N15" s="682">
        <f t="shared" si="10"/>
        <v>0</v>
      </c>
      <c r="O15" s="682">
        <f t="shared" si="9"/>
        <v>0.16049382716049382</v>
      </c>
      <c r="P15" s="682">
        <f t="shared" si="9"/>
        <v>0.10810810810810811</v>
      </c>
      <c r="Q15" s="682">
        <f t="shared" si="9"/>
        <v>0.1044776119402985</v>
      </c>
      <c r="R15" s="682">
        <f t="shared" si="9"/>
        <v>0.12195121951219512</v>
      </c>
      <c r="S15" s="682">
        <f t="shared" si="9"/>
        <v>0.06</v>
      </c>
      <c r="T15" s="682">
        <f t="shared" si="9"/>
        <v>0.15384615384615385</v>
      </c>
      <c r="U15" s="682">
        <f>U9/U8</f>
        <v>6.3291139240506333E-2</v>
      </c>
      <c r="V15" s="682">
        <f>V9/V8</f>
        <v>0.10169491525423729</v>
      </c>
      <c r="W15" s="682">
        <f t="shared" ref="W15:AT15" si="11">W9/W$8</f>
        <v>9.0909090909090912E-2</v>
      </c>
      <c r="X15" s="682">
        <f t="shared" si="11"/>
        <v>0.08</v>
      </c>
      <c r="Y15" s="682">
        <f t="shared" si="11"/>
        <v>0.14285714285714285</v>
      </c>
      <c r="Z15" s="682">
        <f t="shared" si="11"/>
        <v>8.1081081081081086E-2</v>
      </c>
      <c r="AA15" s="682">
        <f>AA9/AA$8</f>
        <v>4.3478260869565216E-2</v>
      </c>
      <c r="AB15" s="682">
        <f t="shared" ref="AB15:AC15" si="12">AB9/AB$8</f>
        <v>8.1081081081081086E-2</v>
      </c>
      <c r="AC15" s="682">
        <f t="shared" si="12"/>
        <v>0.11764705882352941</v>
      </c>
      <c r="AD15" s="682">
        <f t="shared" si="11"/>
        <v>8.9552238805970144E-2</v>
      </c>
      <c r="AE15" s="682">
        <f t="shared" si="11"/>
        <v>7.6923076923076927E-2</v>
      </c>
      <c r="AF15" s="682">
        <f t="shared" si="11"/>
        <v>8.1081081081081086E-2</v>
      </c>
      <c r="AG15" s="682">
        <f t="shared" si="11"/>
        <v>9.0909090909090912E-2</v>
      </c>
      <c r="AH15" s="682">
        <f t="shared" si="11"/>
        <v>0.16470588235294117</v>
      </c>
      <c r="AI15" s="682">
        <f t="shared" si="11"/>
        <v>0.09</v>
      </c>
      <c r="AJ15" s="682">
        <f t="shared" ref="AJ15:AN20" si="13">AJ9/AJ$8</f>
        <v>0.10810810810810811</v>
      </c>
      <c r="AK15" s="682">
        <f t="shared" si="13"/>
        <v>0</v>
      </c>
      <c r="AL15" s="682">
        <f t="shared" si="13"/>
        <v>0</v>
      </c>
      <c r="AM15" s="682">
        <f t="shared" si="13"/>
        <v>3.8461538461538464E-2</v>
      </c>
      <c r="AN15" s="682">
        <f t="shared" si="13"/>
        <v>3.125E-2</v>
      </c>
      <c r="AO15" s="682">
        <f t="shared" si="11"/>
        <v>0.14492753623188406</v>
      </c>
      <c r="AP15" s="682">
        <f t="shared" si="11"/>
        <v>9.1743119266055051E-2</v>
      </c>
      <c r="AQ15" s="682">
        <f t="shared" si="11"/>
        <v>0.10426540284360189</v>
      </c>
      <c r="AR15" s="682">
        <f t="shared" si="11"/>
        <v>9.5238095238095233E-2</v>
      </c>
      <c r="AS15" s="682">
        <f t="shared" si="11"/>
        <v>0.1115702479338843</v>
      </c>
      <c r="AT15" s="682">
        <f t="shared" si="11"/>
        <v>0.11870503597122302</v>
      </c>
      <c r="AU15" s="682">
        <f>AU9/AU$8</f>
        <v>6.1007957559681698E-2</v>
      </c>
      <c r="AV15" s="682">
        <f>AV9/AV$8</f>
        <v>6.3318777292576414E-2</v>
      </c>
    </row>
    <row r="16" spans="1:48" s="163" customFormat="1">
      <c r="B16" s="2648"/>
      <c r="C16" s="1326" t="s">
        <v>1099</v>
      </c>
      <c r="D16" s="682">
        <f t="shared" si="8"/>
        <v>0.28813559322033899</v>
      </c>
      <c r="E16" s="682">
        <f t="shared" ref="E16:T16" si="14">E10/E$8</f>
        <v>0.39393939393939392</v>
      </c>
      <c r="F16" s="682">
        <f t="shared" si="14"/>
        <v>0.3125</v>
      </c>
      <c r="G16" s="682">
        <f t="shared" si="14"/>
        <v>0.36842105263157893</v>
      </c>
      <c r="H16" s="682">
        <f t="shared" si="14"/>
        <v>0.20253164556962025</v>
      </c>
      <c r="I16" s="682">
        <f>I10/I$8</f>
        <v>0.33333333333333331</v>
      </c>
      <c r="J16" s="682">
        <f>J10/J8</f>
        <v>0.34920634920634919</v>
      </c>
      <c r="K16" s="682">
        <f>K10/K8</f>
        <v>0.28000000000000003</v>
      </c>
      <c r="L16" s="682">
        <f>L10/L8</f>
        <v>0.31578947368421051</v>
      </c>
      <c r="M16" s="682">
        <f t="shared" ref="M16:N16" si="15">M10/M8</f>
        <v>0.2153846153846154</v>
      </c>
      <c r="N16" s="682">
        <f t="shared" si="15"/>
        <v>0.32558139534883723</v>
      </c>
      <c r="O16" s="682">
        <f t="shared" si="14"/>
        <v>0.16049382716049382</v>
      </c>
      <c r="P16" s="682">
        <f t="shared" si="14"/>
        <v>0.40540540540540543</v>
      </c>
      <c r="Q16" s="682">
        <f t="shared" si="14"/>
        <v>0.34328358208955223</v>
      </c>
      <c r="R16" s="682">
        <f t="shared" si="14"/>
        <v>0.29268292682926828</v>
      </c>
      <c r="S16" s="682">
        <f t="shared" si="14"/>
        <v>0.32</v>
      </c>
      <c r="T16" s="682">
        <f t="shared" si="14"/>
        <v>0.24358974358974358</v>
      </c>
      <c r="U16" s="682">
        <f>U10/U8</f>
        <v>0.35443037974683544</v>
      </c>
      <c r="V16" s="682">
        <f>V10/V8</f>
        <v>0.1864406779661017</v>
      </c>
      <c r="W16" s="682">
        <f t="shared" ref="W16:AT16" si="16">W10/W$8</f>
        <v>0.22727272727272727</v>
      </c>
      <c r="X16" s="682">
        <f t="shared" si="16"/>
        <v>0.28000000000000003</v>
      </c>
      <c r="Y16" s="682">
        <f t="shared" si="16"/>
        <v>0.10714285714285714</v>
      </c>
      <c r="Z16" s="682">
        <f t="shared" si="16"/>
        <v>0.16216216216216217</v>
      </c>
      <c r="AA16" s="682">
        <f>AA10/AA$8</f>
        <v>0.19565217391304349</v>
      </c>
      <c r="AB16" s="682">
        <f t="shared" ref="AB16:AC16" si="17">AB10/AB$8</f>
        <v>0.16216216216216217</v>
      </c>
      <c r="AC16" s="682">
        <f t="shared" si="17"/>
        <v>0.38235294117647056</v>
      </c>
      <c r="AD16" s="682">
        <f t="shared" si="16"/>
        <v>0.20895522388059701</v>
      </c>
      <c r="AE16" s="682">
        <f t="shared" si="16"/>
        <v>0.33333333333333331</v>
      </c>
      <c r="AF16" s="682">
        <f t="shared" si="16"/>
        <v>0.14864864864864866</v>
      </c>
      <c r="AG16" s="682">
        <f t="shared" si="16"/>
        <v>0.24242424242424243</v>
      </c>
      <c r="AH16" s="682">
        <f t="shared" si="16"/>
        <v>0.29411764705882354</v>
      </c>
      <c r="AI16" s="682">
        <f t="shared" si="16"/>
        <v>0.25</v>
      </c>
      <c r="AJ16" s="682">
        <f t="shared" si="13"/>
        <v>0.24324324324324326</v>
      </c>
      <c r="AK16" s="682">
        <f t="shared" si="13"/>
        <v>0.26923076923076922</v>
      </c>
      <c r="AL16" s="682">
        <f t="shared" si="13"/>
        <v>0.30769230769230771</v>
      </c>
      <c r="AM16" s="682">
        <f t="shared" si="13"/>
        <v>0.19230769230769232</v>
      </c>
      <c r="AN16" s="682">
        <f t="shared" si="13"/>
        <v>0.1875</v>
      </c>
      <c r="AO16" s="682">
        <f t="shared" si="16"/>
        <v>0.21256038647342995</v>
      </c>
      <c r="AP16" s="682">
        <f t="shared" si="16"/>
        <v>0.37614678899082571</v>
      </c>
      <c r="AQ16" s="682">
        <f t="shared" si="16"/>
        <v>0.25592417061611372</v>
      </c>
      <c r="AR16" s="682">
        <f t="shared" si="16"/>
        <v>0.29629629629629628</v>
      </c>
      <c r="AS16" s="682">
        <f t="shared" si="16"/>
        <v>0.24793388429752067</v>
      </c>
      <c r="AT16" s="682">
        <f t="shared" si="16"/>
        <v>0.25539568345323743</v>
      </c>
      <c r="AU16" s="682">
        <f t="shared" ref="AU16:AV20" si="18">AU10/AU$8</f>
        <v>0.29973474801061006</v>
      </c>
      <c r="AV16" s="682">
        <f t="shared" si="18"/>
        <v>0.25109170305676853</v>
      </c>
    </row>
    <row r="17" spans="2:48" s="163" customFormat="1">
      <c r="B17" s="2648"/>
      <c r="C17" s="1326" t="s">
        <v>1101</v>
      </c>
      <c r="D17" s="682">
        <f t="shared" si="8"/>
        <v>0.32203389830508472</v>
      </c>
      <c r="E17" s="682">
        <f t="shared" ref="E17:S17" si="19">E11/E$8</f>
        <v>0.27272727272727271</v>
      </c>
      <c r="F17" s="682">
        <f t="shared" si="19"/>
        <v>0.25</v>
      </c>
      <c r="G17" s="682">
        <f t="shared" si="19"/>
        <v>0.26315789473684209</v>
      </c>
      <c r="H17" s="682">
        <f>H11/H$8</f>
        <v>0.11392405063291139</v>
      </c>
      <c r="I17" s="682">
        <f>I11/I$8</f>
        <v>0.25396825396825395</v>
      </c>
      <c r="J17" s="682">
        <f>J11/J8</f>
        <v>0.33333333333333331</v>
      </c>
      <c r="K17" s="682">
        <f>K11/K8</f>
        <v>0.12</v>
      </c>
      <c r="L17" s="682">
        <f>L11/L8</f>
        <v>0.21052631578947367</v>
      </c>
      <c r="M17" s="682">
        <f t="shared" ref="M17:N17" si="20">M11/M8</f>
        <v>0.15384615384615385</v>
      </c>
      <c r="N17" s="682">
        <f t="shared" si="20"/>
        <v>0.11627906976744186</v>
      </c>
      <c r="O17" s="682">
        <f t="shared" si="19"/>
        <v>0.1728395061728395</v>
      </c>
      <c r="P17" s="682">
        <f t="shared" si="19"/>
        <v>0.21621621621621623</v>
      </c>
      <c r="Q17" s="682">
        <f t="shared" si="19"/>
        <v>0.29850746268656714</v>
      </c>
      <c r="R17" s="682">
        <f t="shared" si="19"/>
        <v>0.14634146341463414</v>
      </c>
      <c r="S17" s="682">
        <f t="shared" si="19"/>
        <v>0.16</v>
      </c>
      <c r="T17" s="682">
        <f>T11/T$8</f>
        <v>0.24358974358974358</v>
      </c>
      <c r="U17" s="682">
        <f>U11/U8</f>
        <v>0.189873417721519</v>
      </c>
      <c r="V17" s="682">
        <f>V11/V8</f>
        <v>0.13559322033898305</v>
      </c>
      <c r="W17" s="682">
        <f>W11/W$8</f>
        <v>0.22727272727272727</v>
      </c>
      <c r="X17" s="682">
        <f t="shared" ref="X17:AT17" si="21">X11/X$8</f>
        <v>0.2</v>
      </c>
      <c r="Y17" s="682">
        <f t="shared" si="21"/>
        <v>0.14285714285714285</v>
      </c>
      <c r="Z17" s="682">
        <f t="shared" si="21"/>
        <v>0.21621621621621623</v>
      </c>
      <c r="AA17" s="682">
        <f>AA11/AA$8</f>
        <v>0.10869565217391304</v>
      </c>
      <c r="AB17" s="682">
        <f t="shared" ref="AB17:AC17" si="22">AB11/AB$8</f>
        <v>0.16216216216216217</v>
      </c>
      <c r="AC17" s="682">
        <f t="shared" si="22"/>
        <v>0.19117647058823528</v>
      </c>
      <c r="AD17" s="682">
        <f t="shared" si="21"/>
        <v>0.14925373134328357</v>
      </c>
      <c r="AE17" s="682">
        <f t="shared" si="21"/>
        <v>0.17948717948717949</v>
      </c>
      <c r="AF17" s="682">
        <f t="shared" si="21"/>
        <v>0.12162162162162163</v>
      </c>
      <c r="AG17" s="682">
        <f t="shared" si="21"/>
        <v>0.18181818181818182</v>
      </c>
      <c r="AH17" s="682">
        <f t="shared" si="21"/>
        <v>0.24705882352941178</v>
      </c>
      <c r="AI17" s="682">
        <f t="shared" si="21"/>
        <v>0.18</v>
      </c>
      <c r="AJ17" s="682">
        <f t="shared" si="13"/>
        <v>0.22972972972972974</v>
      </c>
      <c r="AK17" s="682">
        <f t="shared" si="13"/>
        <v>0.15384615384615385</v>
      </c>
      <c r="AL17" s="682">
        <f t="shared" si="13"/>
        <v>0.10256410256410256</v>
      </c>
      <c r="AM17" s="682">
        <f t="shared" si="13"/>
        <v>7.6923076923076927E-2</v>
      </c>
      <c r="AN17" s="682">
        <f t="shared" si="13"/>
        <v>0.125</v>
      </c>
      <c r="AO17" s="682">
        <f t="shared" si="21"/>
        <v>0.20772946859903382</v>
      </c>
      <c r="AP17" s="682">
        <f t="shared" si="21"/>
        <v>0.22018348623853212</v>
      </c>
      <c r="AQ17" s="682">
        <f t="shared" si="21"/>
        <v>0.21800947867298578</v>
      </c>
      <c r="AR17" s="682">
        <f t="shared" si="21"/>
        <v>0.20105820105820105</v>
      </c>
      <c r="AS17" s="682">
        <f t="shared" si="21"/>
        <v>0.17355371900826447</v>
      </c>
      <c r="AT17" s="682">
        <f t="shared" si="21"/>
        <v>0.21942446043165467</v>
      </c>
      <c r="AU17" s="682">
        <f t="shared" si="18"/>
        <v>0.20689655172413793</v>
      </c>
      <c r="AV17" s="682">
        <f t="shared" si="18"/>
        <v>0.13973799126637554</v>
      </c>
    </row>
    <row r="18" spans="2:48" s="163" customFormat="1">
      <c r="B18" s="2648"/>
      <c r="C18" s="1326" t="s">
        <v>1100</v>
      </c>
      <c r="D18" s="682">
        <f t="shared" si="8"/>
        <v>0.15254237288135594</v>
      </c>
      <c r="E18" s="682">
        <f t="shared" ref="E18:T18" si="23">E12/E$8</f>
        <v>0.21212121212121213</v>
      </c>
      <c r="F18" s="682">
        <f t="shared" si="23"/>
        <v>0.20833333333333334</v>
      </c>
      <c r="G18" s="682">
        <f t="shared" si="23"/>
        <v>0.19298245614035087</v>
      </c>
      <c r="H18" s="682">
        <f t="shared" si="23"/>
        <v>0.16455696202531644</v>
      </c>
      <c r="I18" s="682">
        <f t="shared" si="23"/>
        <v>0.22222222222222221</v>
      </c>
      <c r="J18" s="682">
        <f>J12/J8</f>
        <v>9.5238095238095233E-2</v>
      </c>
      <c r="K18" s="682">
        <f>K12/K8</f>
        <v>0.22</v>
      </c>
      <c r="L18" s="682">
        <f>L12/L8</f>
        <v>0.14473684210526316</v>
      </c>
      <c r="M18" s="682">
        <f t="shared" ref="M18:N18" si="24">M12/M8</f>
        <v>0.15384615384615385</v>
      </c>
      <c r="N18" s="682">
        <f t="shared" si="24"/>
        <v>0.20930232558139536</v>
      </c>
      <c r="O18" s="682">
        <f t="shared" si="23"/>
        <v>0.14814814814814814</v>
      </c>
      <c r="P18" s="682">
        <f t="shared" si="23"/>
        <v>0.29729729729729731</v>
      </c>
      <c r="Q18" s="682">
        <f t="shared" si="23"/>
        <v>0.14925373134328357</v>
      </c>
      <c r="R18" s="682">
        <f t="shared" si="23"/>
        <v>0.26829268292682928</v>
      </c>
      <c r="S18" s="682">
        <f t="shared" si="23"/>
        <v>0.22</v>
      </c>
      <c r="T18" s="682">
        <f t="shared" si="23"/>
        <v>0.15384615384615385</v>
      </c>
      <c r="U18" s="682">
        <f>U12/U8</f>
        <v>0.22784810126582278</v>
      </c>
      <c r="V18" s="682">
        <f>V12/V8</f>
        <v>0.15254237288135594</v>
      </c>
      <c r="W18" s="682">
        <f t="shared" ref="W18:AT18" si="25">W12/W$8</f>
        <v>9.0909090909090912E-2</v>
      </c>
      <c r="X18" s="682">
        <f t="shared" si="25"/>
        <v>0.16</v>
      </c>
      <c r="Y18" s="682">
        <f t="shared" si="25"/>
        <v>0.10714285714285714</v>
      </c>
      <c r="Z18" s="682">
        <f t="shared" si="25"/>
        <v>2.7027027027027029E-2</v>
      </c>
      <c r="AA18" s="682">
        <f t="shared" ref="AA18:AC19" si="26">AA12/AA$8</f>
        <v>0.13043478260869565</v>
      </c>
      <c r="AB18" s="682">
        <f t="shared" si="26"/>
        <v>8.1081081081081086E-2</v>
      </c>
      <c r="AC18" s="682">
        <f t="shared" si="26"/>
        <v>0.30882352941176472</v>
      </c>
      <c r="AD18" s="682">
        <f t="shared" si="25"/>
        <v>0.14925373134328357</v>
      </c>
      <c r="AE18" s="682">
        <f t="shared" si="25"/>
        <v>0.23076923076923078</v>
      </c>
      <c r="AF18" s="682">
        <f t="shared" si="25"/>
        <v>0.10810810810810811</v>
      </c>
      <c r="AG18" s="682">
        <f t="shared" si="25"/>
        <v>0.15151515151515152</v>
      </c>
      <c r="AH18" s="682">
        <f t="shared" si="25"/>
        <v>0.21176470588235294</v>
      </c>
      <c r="AI18" s="682">
        <f t="shared" si="25"/>
        <v>0.16</v>
      </c>
      <c r="AJ18" s="682">
        <f t="shared" si="13"/>
        <v>0.12162162162162163</v>
      </c>
      <c r="AK18" s="682">
        <f t="shared" si="13"/>
        <v>0.11538461538461539</v>
      </c>
      <c r="AL18" s="682">
        <f t="shared" si="13"/>
        <v>0.20512820512820512</v>
      </c>
      <c r="AM18" s="682">
        <f t="shared" si="13"/>
        <v>0.15384615384615385</v>
      </c>
      <c r="AN18" s="682">
        <f t="shared" si="13"/>
        <v>9.375E-2</v>
      </c>
      <c r="AO18" s="682">
        <f t="shared" si="25"/>
        <v>0.14975845410628019</v>
      </c>
      <c r="AP18" s="682">
        <f t="shared" si="25"/>
        <v>0.24770642201834864</v>
      </c>
      <c r="AQ18" s="682">
        <f t="shared" si="25"/>
        <v>0.14218009478672985</v>
      </c>
      <c r="AR18" s="682">
        <f t="shared" si="25"/>
        <v>0.19047619047619047</v>
      </c>
      <c r="AS18" s="682">
        <f t="shared" si="25"/>
        <v>0.18595041322314049</v>
      </c>
      <c r="AT18" s="682">
        <f t="shared" si="25"/>
        <v>0.15467625899280577</v>
      </c>
      <c r="AU18" s="682">
        <f t="shared" si="18"/>
        <v>0.15384615384615385</v>
      </c>
      <c r="AV18" s="682">
        <f t="shared" si="18"/>
        <v>0.17467248908296942</v>
      </c>
    </row>
    <row r="19" spans="2:48" s="163" customFormat="1">
      <c r="B19" s="2648"/>
      <c r="C19" s="1325" t="s">
        <v>838</v>
      </c>
      <c r="D19" s="1324">
        <f t="shared" si="8"/>
        <v>0.47457627118644069</v>
      </c>
      <c r="E19" s="1324">
        <f t="shared" ref="E19:T19" si="27">E13/E$8</f>
        <v>0.48484848484848486</v>
      </c>
      <c r="F19" s="1324">
        <f t="shared" si="27"/>
        <v>0.45833333333333331</v>
      </c>
      <c r="G19" s="1324">
        <f t="shared" si="27"/>
        <v>0.45614035087719296</v>
      </c>
      <c r="H19" s="1324">
        <f t="shared" si="27"/>
        <v>0.27848101265822783</v>
      </c>
      <c r="I19" s="1324">
        <f t="shared" si="27"/>
        <v>0.47619047619047616</v>
      </c>
      <c r="J19" s="1324">
        <f>J13/J8</f>
        <v>0.42857142857142855</v>
      </c>
      <c r="K19" s="1324">
        <f>K13/K8</f>
        <v>0.34</v>
      </c>
      <c r="L19" s="1324">
        <f>L13/L8</f>
        <v>0.35526315789473684</v>
      </c>
      <c r="M19" s="1324">
        <f t="shared" ref="M19:N19" si="28">M13/M8</f>
        <v>0.30769230769230771</v>
      </c>
      <c r="N19" s="1324">
        <f t="shared" si="28"/>
        <v>0.32558139534883723</v>
      </c>
      <c r="O19" s="1324">
        <f t="shared" si="27"/>
        <v>0.32098765432098764</v>
      </c>
      <c r="P19" s="1324">
        <f t="shared" si="27"/>
        <v>0.51351351351351349</v>
      </c>
      <c r="Q19" s="1324">
        <f t="shared" si="27"/>
        <v>0.44776119402985076</v>
      </c>
      <c r="R19" s="1324">
        <f t="shared" si="27"/>
        <v>0.41463414634146339</v>
      </c>
      <c r="S19" s="1324">
        <f t="shared" si="27"/>
        <v>0.38</v>
      </c>
      <c r="T19" s="1324">
        <f t="shared" si="27"/>
        <v>0.39743589743589741</v>
      </c>
      <c r="U19" s="1324">
        <f>U13/U8</f>
        <v>0.41772151898734178</v>
      </c>
      <c r="V19" s="1324">
        <f>V13/V8</f>
        <v>0.28813559322033899</v>
      </c>
      <c r="W19" s="1324">
        <f t="shared" ref="W19:AT19" si="29">W13/W$8</f>
        <v>0.31818181818181818</v>
      </c>
      <c r="X19" s="1324">
        <f t="shared" si="29"/>
        <v>0.36</v>
      </c>
      <c r="Y19" s="1324">
        <f t="shared" si="29"/>
        <v>0.25</v>
      </c>
      <c r="Z19" s="1324">
        <f t="shared" si="29"/>
        <v>0.24324324324324326</v>
      </c>
      <c r="AA19" s="1324">
        <f t="shared" si="26"/>
        <v>0.2391304347826087</v>
      </c>
      <c r="AB19" s="1324">
        <f t="shared" si="26"/>
        <v>0.24324324324324326</v>
      </c>
      <c r="AC19" s="1324">
        <f t="shared" si="26"/>
        <v>0.5</v>
      </c>
      <c r="AD19" s="1324">
        <f t="shared" si="29"/>
        <v>0.29850746268656714</v>
      </c>
      <c r="AE19" s="1324">
        <f t="shared" si="29"/>
        <v>0.41025641025641024</v>
      </c>
      <c r="AF19" s="1324">
        <f t="shared" si="29"/>
        <v>0.22972972972972974</v>
      </c>
      <c r="AG19" s="1324">
        <f t="shared" si="29"/>
        <v>0.33333333333333331</v>
      </c>
      <c r="AH19" s="1324">
        <f t="shared" si="29"/>
        <v>0.45882352941176469</v>
      </c>
      <c r="AI19" s="1324">
        <f t="shared" si="29"/>
        <v>0.34</v>
      </c>
      <c r="AJ19" s="1324">
        <f t="shared" si="13"/>
        <v>0.35135135135135137</v>
      </c>
      <c r="AK19" s="1324">
        <f t="shared" si="13"/>
        <v>0.26923076923076922</v>
      </c>
      <c r="AL19" s="1324">
        <f t="shared" si="13"/>
        <v>0.30769230769230771</v>
      </c>
      <c r="AM19" s="1324">
        <f t="shared" si="13"/>
        <v>0.23076923076923078</v>
      </c>
      <c r="AN19" s="1324">
        <f t="shared" si="13"/>
        <v>0.21875</v>
      </c>
      <c r="AO19" s="1324">
        <f t="shared" si="29"/>
        <v>0.35748792270531399</v>
      </c>
      <c r="AP19" s="1324">
        <f t="shared" si="29"/>
        <v>0.46788990825688076</v>
      </c>
      <c r="AQ19" s="1324">
        <f t="shared" si="29"/>
        <v>0.36018957345971564</v>
      </c>
      <c r="AR19" s="1324">
        <f t="shared" si="29"/>
        <v>0.39153439153439151</v>
      </c>
      <c r="AS19" s="1324">
        <f t="shared" si="29"/>
        <v>0.35950413223140498</v>
      </c>
      <c r="AT19" s="1324">
        <f t="shared" si="29"/>
        <v>0.37410071942446044</v>
      </c>
      <c r="AU19" s="1324">
        <f t="shared" si="18"/>
        <v>0.36074270557029176</v>
      </c>
      <c r="AV19" s="1324">
        <f t="shared" si="18"/>
        <v>0.31441048034934499</v>
      </c>
    </row>
    <row r="20" spans="2:48" s="163" customFormat="1">
      <c r="B20" s="2648"/>
      <c r="C20" s="1325" t="s">
        <v>1102</v>
      </c>
      <c r="D20" s="682">
        <f t="shared" si="8"/>
        <v>0.52542372881355937</v>
      </c>
      <c r="E20" s="682">
        <f t="shared" ref="E20:T20" si="30">E14/E$8</f>
        <v>0.51515151515151514</v>
      </c>
      <c r="F20" s="682">
        <f t="shared" si="30"/>
        <v>0.54166666666666663</v>
      </c>
      <c r="G20" s="682">
        <f t="shared" si="30"/>
        <v>0.54385964912280704</v>
      </c>
      <c r="H20" s="682">
        <f t="shared" si="30"/>
        <v>0.72151898734177211</v>
      </c>
      <c r="I20" s="682">
        <f t="shared" si="30"/>
        <v>0.52380952380952384</v>
      </c>
      <c r="J20" s="682">
        <f>J14/J8</f>
        <v>0.5714285714285714</v>
      </c>
      <c r="K20" s="682">
        <f>K14/K8</f>
        <v>0.66</v>
      </c>
      <c r="L20" s="682">
        <f>L14/L8</f>
        <v>0.64473684210526316</v>
      </c>
      <c r="M20" s="682">
        <f t="shared" ref="M20:N20" si="31">M14/M8</f>
        <v>0.69230769230769229</v>
      </c>
      <c r="N20" s="682">
        <f t="shared" si="31"/>
        <v>0.67441860465116277</v>
      </c>
      <c r="O20" s="682">
        <f t="shared" si="30"/>
        <v>0.67901234567901236</v>
      </c>
      <c r="P20" s="682">
        <f t="shared" si="30"/>
        <v>0.48648648648648651</v>
      </c>
      <c r="Q20" s="682">
        <f t="shared" si="30"/>
        <v>0.55223880597014929</v>
      </c>
      <c r="R20" s="682">
        <f t="shared" si="30"/>
        <v>0.58536585365853655</v>
      </c>
      <c r="S20" s="682">
        <f t="shared" si="30"/>
        <v>0.62</v>
      </c>
      <c r="T20" s="682">
        <f t="shared" si="30"/>
        <v>0.60256410256410253</v>
      </c>
      <c r="U20" s="682">
        <f>U14/U8</f>
        <v>0.58227848101265822</v>
      </c>
      <c r="V20" s="682">
        <f>V14/V8</f>
        <v>0.71186440677966101</v>
      </c>
      <c r="W20" s="682">
        <f>W14/W$8</f>
        <v>0.68181818181818177</v>
      </c>
      <c r="X20" s="682">
        <f t="shared" ref="X20:AT20" si="32">X14/X$8</f>
        <v>0.64</v>
      </c>
      <c r="Y20" s="682">
        <f t="shared" si="32"/>
        <v>0.75</v>
      </c>
      <c r="Z20" s="682">
        <f t="shared" si="32"/>
        <v>0.7567567567567568</v>
      </c>
      <c r="AA20" s="682">
        <f>AA14/AA$8</f>
        <v>0.76086956521739135</v>
      </c>
      <c r="AB20" s="682">
        <f t="shared" ref="AB20:AC20" si="33">AB14/AB$8</f>
        <v>0.7567567567567568</v>
      </c>
      <c r="AC20" s="682">
        <f t="shared" si="33"/>
        <v>0.5</v>
      </c>
      <c r="AD20" s="682">
        <f t="shared" si="32"/>
        <v>0.70149253731343286</v>
      </c>
      <c r="AE20" s="682">
        <f t="shared" si="32"/>
        <v>0.58974358974358976</v>
      </c>
      <c r="AF20" s="682">
        <f t="shared" si="32"/>
        <v>0.77027027027027029</v>
      </c>
      <c r="AG20" s="682">
        <f t="shared" si="32"/>
        <v>0.66666666666666663</v>
      </c>
      <c r="AH20" s="682">
        <f t="shared" si="32"/>
        <v>0.54117647058823526</v>
      </c>
      <c r="AI20" s="682">
        <f t="shared" si="32"/>
        <v>0.66</v>
      </c>
      <c r="AJ20" s="682">
        <f t="shared" si="13"/>
        <v>0.64864864864864868</v>
      </c>
      <c r="AK20" s="682">
        <f t="shared" si="13"/>
        <v>0.73076923076923073</v>
      </c>
      <c r="AL20" s="682">
        <f t="shared" ref="AL20:AN20" si="34">AL14/AL$8</f>
        <v>0.69230769230769229</v>
      </c>
      <c r="AM20" s="682">
        <f t="shared" si="34"/>
        <v>0.76923076923076927</v>
      </c>
      <c r="AN20" s="682">
        <f t="shared" si="34"/>
        <v>0.78125</v>
      </c>
      <c r="AO20" s="682">
        <f t="shared" si="32"/>
        <v>0.64251207729468596</v>
      </c>
      <c r="AP20" s="682">
        <f t="shared" si="32"/>
        <v>0.5321100917431193</v>
      </c>
      <c r="AQ20" s="682">
        <f t="shared" si="32"/>
        <v>0.6398104265402843</v>
      </c>
      <c r="AR20" s="682">
        <f t="shared" si="32"/>
        <v>0.60846560846560849</v>
      </c>
      <c r="AS20" s="682">
        <f t="shared" si="32"/>
        <v>0.64049586776859502</v>
      </c>
      <c r="AT20" s="682">
        <f t="shared" si="32"/>
        <v>0.62589928057553956</v>
      </c>
      <c r="AU20" s="682">
        <f t="shared" si="18"/>
        <v>0.63925729442970824</v>
      </c>
      <c r="AV20" s="682">
        <f>AV14/AV$8</f>
        <v>0.68558951965065507</v>
      </c>
    </row>
    <row r="21" spans="2:48" s="163" customFormat="1">
      <c r="B21" s="2648" t="s">
        <v>853</v>
      </c>
      <c r="C21" s="1328" t="s">
        <v>839</v>
      </c>
      <c r="D21" s="1322">
        <v>10</v>
      </c>
      <c r="E21" s="1322">
        <v>8</v>
      </c>
      <c r="F21" s="1322">
        <v>7</v>
      </c>
      <c r="G21" s="1322">
        <v>10</v>
      </c>
      <c r="H21" s="1322">
        <v>9</v>
      </c>
      <c r="I21" s="1322">
        <v>12</v>
      </c>
      <c r="J21" s="1322">
        <v>7</v>
      </c>
      <c r="K21" s="1322">
        <v>7</v>
      </c>
      <c r="L21" s="1322">
        <v>7</v>
      </c>
      <c r="M21" s="1322">
        <v>7</v>
      </c>
      <c r="N21" s="1322">
        <v>7</v>
      </c>
      <c r="O21" s="1322">
        <v>9</v>
      </c>
      <c r="P21" s="1322">
        <v>9</v>
      </c>
      <c r="Q21" s="1322">
        <v>12</v>
      </c>
      <c r="R21" s="1322">
        <v>6</v>
      </c>
      <c r="S21" s="1322">
        <v>9</v>
      </c>
      <c r="T21" s="1322">
        <v>11</v>
      </c>
      <c r="U21" s="1322">
        <v>9</v>
      </c>
      <c r="V21" s="1322">
        <v>8</v>
      </c>
      <c r="W21" s="1322">
        <v>1</v>
      </c>
      <c r="X21" s="1322">
        <v>1</v>
      </c>
      <c r="Y21" s="1322">
        <v>3</v>
      </c>
      <c r="Z21" s="1322">
        <v>1</v>
      </c>
      <c r="AA21" s="1322">
        <v>4</v>
      </c>
      <c r="AB21" s="1322">
        <v>1</v>
      </c>
      <c r="AC21" s="1322">
        <v>14</v>
      </c>
      <c r="AD21" s="1322">
        <v>6</v>
      </c>
      <c r="AE21" s="1322">
        <v>8</v>
      </c>
      <c r="AF21" s="1322">
        <v>4</v>
      </c>
      <c r="AG21" s="1322">
        <v>13</v>
      </c>
      <c r="AH21" s="1322">
        <v>20</v>
      </c>
      <c r="AI21" s="1322">
        <v>13</v>
      </c>
      <c r="AJ21" s="2443">
        <v>7</v>
      </c>
      <c r="AK21" s="1322">
        <v>5</v>
      </c>
      <c r="AL21" s="1322">
        <v>4</v>
      </c>
      <c r="AM21" s="1322">
        <v>6</v>
      </c>
      <c r="AN21" s="1322">
        <v>2</v>
      </c>
      <c r="AO21" s="1322">
        <f>D21+O21+AD21</f>
        <v>25</v>
      </c>
      <c r="AP21" s="1322">
        <f>E21+P21+AE21</f>
        <v>25</v>
      </c>
      <c r="AQ21" s="1322">
        <f>F21+Q21+W21+AF21</f>
        <v>24</v>
      </c>
      <c r="AR21" s="1322">
        <f t="shared" ref="AR21:AS21" si="35">G21+R21+X21+AG21</f>
        <v>30</v>
      </c>
      <c r="AS21" s="1322">
        <f t="shared" si="35"/>
        <v>41</v>
      </c>
      <c r="AT21" s="1322">
        <f>I21+T21+Z21+AI21</f>
        <v>37</v>
      </c>
      <c r="AU21" s="1322">
        <f>J21+L21+U21+AA21+AJ21+AL21</f>
        <v>38</v>
      </c>
      <c r="AV21" s="1322">
        <f>K21+M21+N21+V21+AB21+AC21+AK21+AM21+AN21</f>
        <v>57</v>
      </c>
    </row>
    <row r="22" spans="2:48" s="163" customFormat="1">
      <c r="B22" s="2648"/>
      <c r="C22" s="1329" t="s">
        <v>840</v>
      </c>
      <c r="D22" s="1322">
        <v>5</v>
      </c>
      <c r="E22" s="1322">
        <v>4</v>
      </c>
      <c r="F22" s="1322">
        <v>8</v>
      </c>
      <c r="G22" s="1322">
        <v>6</v>
      </c>
      <c r="H22" s="1322">
        <v>8</v>
      </c>
      <c r="I22" s="1322">
        <v>6</v>
      </c>
      <c r="J22" s="1322">
        <v>5</v>
      </c>
      <c r="K22" s="1322">
        <v>5</v>
      </c>
      <c r="L22" s="1322">
        <v>10</v>
      </c>
      <c r="M22" s="1322">
        <v>6</v>
      </c>
      <c r="N22" s="1322">
        <v>4</v>
      </c>
      <c r="O22" s="1322">
        <v>3</v>
      </c>
      <c r="P22" s="1322">
        <v>2</v>
      </c>
      <c r="Q22" s="1322">
        <v>5</v>
      </c>
      <c r="R22" s="1322">
        <v>4</v>
      </c>
      <c r="S22" s="1322">
        <v>6</v>
      </c>
      <c r="T22" s="1322">
        <v>6</v>
      </c>
      <c r="U22" s="1322">
        <v>13</v>
      </c>
      <c r="V22" s="1322">
        <v>1</v>
      </c>
      <c r="W22" s="1322">
        <v>2</v>
      </c>
      <c r="X22" s="1322">
        <v>2</v>
      </c>
      <c r="Y22" s="1322">
        <v>0</v>
      </c>
      <c r="Z22" s="1322">
        <v>2</v>
      </c>
      <c r="AA22" s="1322">
        <v>3</v>
      </c>
      <c r="AB22" s="1322">
        <v>1</v>
      </c>
      <c r="AC22" s="1322">
        <v>8</v>
      </c>
      <c r="AD22" s="1322">
        <v>6</v>
      </c>
      <c r="AE22" s="1322">
        <v>4</v>
      </c>
      <c r="AF22" s="1322">
        <v>4</v>
      </c>
      <c r="AG22" s="1322">
        <v>3</v>
      </c>
      <c r="AH22" s="1322">
        <v>6</v>
      </c>
      <c r="AI22" s="1322">
        <v>13</v>
      </c>
      <c r="AJ22" s="2443">
        <v>9</v>
      </c>
      <c r="AK22" s="1322">
        <v>4</v>
      </c>
      <c r="AL22" s="1322">
        <v>3</v>
      </c>
      <c r="AM22" s="1322">
        <v>1</v>
      </c>
      <c r="AN22" s="1322">
        <v>1</v>
      </c>
      <c r="AO22" s="1322">
        <f t="shared" ref="AO22:AO29" si="36">D22+O22+AD22</f>
        <v>14</v>
      </c>
      <c r="AP22" s="1322">
        <f t="shared" ref="AP22:AP29" si="37">E22+P22+AE22</f>
        <v>10</v>
      </c>
      <c r="AQ22" s="1322">
        <f t="shared" ref="AQ22:AQ29" si="38">F22+Q22+W22+AF22</f>
        <v>19</v>
      </c>
      <c r="AR22" s="1322">
        <f t="shared" ref="AR22:AR29" si="39">G22+R22+X22+AG22</f>
        <v>15</v>
      </c>
      <c r="AS22" s="1322">
        <f t="shared" ref="AS22:AS29" si="40">H22+S22+Y22+AH22</f>
        <v>20</v>
      </c>
      <c r="AT22" s="1322">
        <f t="shared" ref="AT22:AT29" si="41">I22+T22+Z22+AI22</f>
        <v>27</v>
      </c>
      <c r="AU22" s="1322">
        <f t="shared" ref="AU22:AU28" si="42">J22+L22+U22+AA22+AJ22+AL22</f>
        <v>43</v>
      </c>
      <c r="AV22" s="1322">
        <f>K22+M22+N22+V22+AB22+AC22+AK22+AM22+AN22</f>
        <v>31</v>
      </c>
    </row>
    <row r="23" spans="2:48" s="163" customFormat="1">
      <c r="B23" s="2648"/>
      <c r="C23" s="1329" t="s">
        <v>841</v>
      </c>
      <c r="D23" s="1322">
        <v>4</v>
      </c>
      <c r="E23" s="1322">
        <v>1</v>
      </c>
      <c r="F23" s="1322">
        <v>1</v>
      </c>
      <c r="G23" s="1322">
        <v>4</v>
      </c>
      <c r="H23" s="1322">
        <v>1</v>
      </c>
      <c r="I23" s="1322">
        <v>1</v>
      </c>
      <c r="J23" s="1322">
        <v>5</v>
      </c>
      <c r="K23" s="1322">
        <v>1</v>
      </c>
      <c r="L23" s="1322">
        <v>3</v>
      </c>
      <c r="M23" s="1322">
        <v>1</v>
      </c>
      <c r="N23" s="1322">
        <v>2</v>
      </c>
      <c r="O23" s="1322">
        <v>4</v>
      </c>
      <c r="P23" s="1322">
        <v>3</v>
      </c>
      <c r="Q23" s="1322">
        <v>7</v>
      </c>
      <c r="R23" s="1322">
        <v>2</v>
      </c>
      <c r="S23" s="1322">
        <v>2</v>
      </c>
      <c r="T23" s="1322">
        <v>3</v>
      </c>
      <c r="U23" s="1322">
        <v>2</v>
      </c>
      <c r="V23" s="1322">
        <v>2</v>
      </c>
      <c r="W23" s="1322">
        <v>3</v>
      </c>
      <c r="X23" s="1322">
        <v>0</v>
      </c>
      <c r="Y23" s="1322">
        <v>0</v>
      </c>
      <c r="Z23" s="1322">
        <v>3</v>
      </c>
      <c r="AA23" s="1322">
        <v>2</v>
      </c>
      <c r="AB23" s="1322">
        <v>2</v>
      </c>
      <c r="AC23" s="1322">
        <v>2</v>
      </c>
      <c r="AD23" s="1322">
        <v>3</v>
      </c>
      <c r="AE23" s="1322">
        <v>2</v>
      </c>
      <c r="AF23" s="1322">
        <v>3</v>
      </c>
      <c r="AG23" s="1322">
        <v>3</v>
      </c>
      <c r="AH23" s="1322">
        <v>8</v>
      </c>
      <c r="AI23" s="1322">
        <v>2</v>
      </c>
      <c r="AJ23" s="2443">
        <v>1</v>
      </c>
      <c r="AK23" s="1322">
        <v>0</v>
      </c>
      <c r="AL23" s="1322">
        <v>2</v>
      </c>
      <c r="AM23" s="1322">
        <v>2</v>
      </c>
      <c r="AN23" s="1322">
        <v>1</v>
      </c>
      <c r="AO23" s="1322">
        <f t="shared" si="36"/>
        <v>11</v>
      </c>
      <c r="AP23" s="1322">
        <f t="shared" si="37"/>
        <v>6</v>
      </c>
      <c r="AQ23" s="1322">
        <f t="shared" si="38"/>
        <v>14</v>
      </c>
      <c r="AR23" s="1322">
        <f t="shared" si="39"/>
        <v>9</v>
      </c>
      <c r="AS23" s="1322">
        <f t="shared" si="40"/>
        <v>11</v>
      </c>
      <c r="AT23" s="1322">
        <f t="shared" si="41"/>
        <v>9</v>
      </c>
      <c r="AU23" s="1322">
        <f t="shared" si="42"/>
        <v>15</v>
      </c>
      <c r="AV23" s="1322">
        <f>K23+M23+N23+V23+AB23+AC23+AK23+AM23+AN23</f>
        <v>13</v>
      </c>
    </row>
    <row r="24" spans="2:48" s="163" customFormat="1">
      <c r="B24" s="2648"/>
      <c r="C24" s="1329" t="s">
        <v>842</v>
      </c>
      <c r="D24" s="1322">
        <v>2</v>
      </c>
      <c r="E24" s="1322">
        <v>2</v>
      </c>
      <c r="F24" s="1322">
        <v>2</v>
      </c>
      <c r="G24" s="1322">
        <v>4</v>
      </c>
      <c r="H24" s="1322">
        <v>3</v>
      </c>
      <c r="I24" s="1322">
        <v>9</v>
      </c>
      <c r="J24" s="1322">
        <v>8</v>
      </c>
      <c r="K24" s="1322">
        <v>4</v>
      </c>
      <c r="L24" s="1322">
        <v>2</v>
      </c>
      <c r="M24" s="1322">
        <v>4</v>
      </c>
      <c r="N24" s="2443">
        <v>1</v>
      </c>
      <c r="O24" s="1322">
        <v>3</v>
      </c>
      <c r="P24" s="1322">
        <v>2</v>
      </c>
      <c r="Q24" s="1322">
        <v>3</v>
      </c>
      <c r="R24" s="1322">
        <v>3</v>
      </c>
      <c r="S24" s="1322">
        <v>1</v>
      </c>
      <c r="T24" s="1322">
        <v>5</v>
      </c>
      <c r="U24" s="1322">
        <v>4</v>
      </c>
      <c r="V24" s="1322">
        <v>3</v>
      </c>
      <c r="W24" s="1322">
        <v>0</v>
      </c>
      <c r="X24" s="1322">
        <v>4</v>
      </c>
      <c r="Y24" s="1322">
        <v>1</v>
      </c>
      <c r="Z24" s="1322">
        <v>3</v>
      </c>
      <c r="AA24" s="1322">
        <v>0</v>
      </c>
      <c r="AB24" s="1322">
        <v>2</v>
      </c>
      <c r="AC24" s="1322">
        <v>6</v>
      </c>
      <c r="AD24" s="1322">
        <v>4</v>
      </c>
      <c r="AE24" s="1322">
        <v>0</v>
      </c>
      <c r="AF24" s="1322">
        <v>5</v>
      </c>
      <c r="AG24" s="1322">
        <v>2</v>
      </c>
      <c r="AH24" s="1322">
        <v>2</v>
      </c>
      <c r="AI24" s="1322">
        <v>1</v>
      </c>
      <c r="AJ24" s="2443">
        <v>6</v>
      </c>
      <c r="AK24" s="1322">
        <v>0</v>
      </c>
      <c r="AL24" s="1322">
        <v>3</v>
      </c>
      <c r="AM24" s="1322">
        <v>3</v>
      </c>
      <c r="AN24" s="1322">
        <v>2</v>
      </c>
      <c r="AO24" s="1322">
        <f t="shared" si="36"/>
        <v>9</v>
      </c>
      <c r="AP24" s="1322">
        <f t="shared" si="37"/>
        <v>4</v>
      </c>
      <c r="AQ24" s="1322">
        <f t="shared" si="38"/>
        <v>10</v>
      </c>
      <c r="AR24" s="1322">
        <f t="shared" si="39"/>
        <v>13</v>
      </c>
      <c r="AS24" s="1322">
        <f t="shared" si="40"/>
        <v>7</v>
      </c>
      <c r="AT24" s="1322">
        <f t="shared" si="41"/>
        <v>18</v>
      </c>
      <c r="AU24" s="1322">
        <f t="shared" si="42"/>
        <v>23</v>
      </c>
      <c r="AV24" s="1322">
        <f t="shared" ref="AV24:AV29" si="43">K24+M24+N24+V24+AB24+AC24+AK24+AM24+AN24</f>
        <v>25</v>
      </c>
    </row>
    <row r="25" spans="2:48" s="163" customFormat="1">
      <c r="B25" s="2648"/>
      <c r="C25" s="1329" t="s">
        <v>843</v>
      </c>
      <c r="D25" s="1322">
        <v>3</v>
      </c>
      <c r="E25" s="1322">
        <v>1</v>
      </c>
      <c r="F25" s="1322">
        <v>3</v>
      </c>
      <c r="G25" s="1322">
        <v>0</v>
      </c>
      <c r="H25" s="1322">
        <v>1</v>
      </c>
      <c r="I25" s="1322">
        <v>1</v>
      </c>
      <c r="J25" s="1322">
        <v>1</v>
      </c>
      <c r="K25" s="1322">
        <v>0</v>
      </c>
      <c r="L25" s="1322">
        <v>4</v>
      </c>
      <c r="M25" s="1322">
        <v>1</v>
      </c>
      <c r="N25" s="1322">
        <v>0</v>
      </c>
      <c r="O25" s="1322">
        <v>2</v>
      </c>
      <c r="P25" s="1322">
        <v>2</v>
      </c>
      <c r="Q25" s="1322">
        <v>2</v>
      </c>
      <c r="R25" s="1322">
        <v>1</v>
      </c>
      <c r="S25" s="1322">
        <v>1</v>
      </c>
      <c r="T25" s="1322">
        <v>4</v>
      </c>
      <c r="U25" s="1322">
        <v>1</v>
      </c>
      <c r="V25" s="1322">
        <v>2</v>
      </c>
      <c r="W25" s="1322">
        <v>0</v>
      </c>
      <c r="X25" s="1322">
        <v>2</v>
      </c>
      <c r="Y25" s="1322">
        <v>1</v>
      </c>
      <c r="Z25" s="1322">
        <v>0</v>
      </c>
      <c r="AA25" s="1322">
        <v>0</v>
      </c>
      <c r="AB25" s="1322">
        <v>1</v>
      </c>
      <c r="AC25" s="1322">
        <v>2</v>
      </c>
      <c r="AD25" s="1322">
        <v>1</v>
      </c>
      <c r="AE25" s="1322">
        <v>1</v>
      </c>
      <c r="AF25" s="1322">
        <v>0</v>
      </c>
      <c r="AG25" s="1322">
        <v>0</v>
      </c>
      <c r="AH25" s="1322">
        <v>2</v>
      </c>
      <c r="AI25" s="1322">
        <v>2</v>
      </c>
      <c r="AJ25" s="2443">
        <v>3</v>
      </c>
      <c r="AK25" s="1322">
        <v>3</v>
      </c>
      <c r="AL25" s="1322">
        <v>0</v>
      </c>
      <c r="AM25" s="1322">
        <v>0</v>
      </c>
      <c r="AN25" s="1322">
        <v>1</v>
      </c>
      <c r="AO25" s="1322">
        <f t="shared" si="36"/>
        <v>6</v>
      </c>
      <c r="AP25" s="1322">
        <f t="shared" si="37"/>
        <v>4</v>
      </c>
      <c r="AQ25" s="1322">
        <f t="shared" si="38"/>
        <v>5</v>
      </c>
      <c r="AR25" s="1322">
        <f t="shared" si="39"/>
        <v>3</v>
      </c>
      <c r="AS25" s="1322">
        <f t="shared" si="40"/>
        <v>5</v>
      </c>
      <c r="AT25" s="1322">
        <f t="shared" si="41"/>
        <v>7</v>
      </c>
      <c r="AU25" s="1322">
        <f t="shared" si="42"/>
        <v>9</v>
      </c>
      <c r="AV25" s="1322">
        <f t="shared" si="43"/>
        <v>10</v>
      </c>
    </row>
    <row r="26" spans="2:48" s="163" customFormat="1">
      <c r="B26" s="2648"/>
      <c r="C26" s="1329" t="s">
        <v>844</v>
      </c>
      <c r="D26" s="1322">
        <v>4</v>
      </c>
      <c r="E26" s="1322">
        <v>0</v>
      </c>
      <c r="F26" s="1322">
        <v>0</v>
      </c>
      <c r="G26" s="1322">
        <v>0</v>
      </c>
      <c r="H26" s="1322">
        <v>0</v>
      </c>
      <c r="I26" s="1322">
        <v>1</v>
      </c>
      <c r="J26" s="1322">
        <v>1</v>
      </c>
      <c r="K26" s="1322">
        <v>0</v>
      </c>
      <c r="L26" s="1322">
        <v>1</v>
      </c>
      <c r="M26" s="1322">
        <v>1</v>
      </c>
      <c r="N26" s="1322">
        <v>0</v>
      </c>
      <c r="O26" s="1322">
        <v>2</v>
      </c>
      <c r="P26" s="1322">
        <v>1</v>
      </c>
      <c r="Q26" s="1322">
        <v>0</v>
      </c>
      <c r="R26" s="1322">
        <v>1</v>
      </c>
      <c r="S26" s="1322">
        <v>0</v>
      </c>
      <c r="T26" s="1322">
        <v>1</v>
      </c>
      <c r="U26" s="1322">
        <v>2</v>
      </c>
      <c r="V26" s="1322">
        <v>1</v>
      </c>
      <c r="W26" s="1322">
        <v>0</v>
      </c>
      <c r="X26" s="1322">
        <v>0</v>
      </c>
      <c r="Y26" s="1322">
        <v>1</v>
      </c>
      <c r="Z26" s="1322">
        <v>0</v>
      </c>
      <c r="AA26" s="1322">
        <v>1</v>
      </c>
      <c r="AB26" s="1322">
        <v>2</v>
      </c>
      <c r="AC26" s="1322">
        <v>1</v>
      </c>
      <c r="AD26" s="1322">
        <v>0</v>
      </c>
      <c r="AE26" s="1322">
        <v>0</v>
      </c>
      <c r="AF26" s="1322">
        <v>1</v>
      </c>
      <c r="AG26" s="1322">
        <v>0</v>
      </c>
      <c r="AH26" s="1322">
        <v>0</v>
      </c>
      <c r="AI26" s="1322">
        <v>2</v>
      </c>
      <c r="AJ26" s="2443">
        <v>0</v>
      </c>
      <c r="AK26" s="1322">
        <v>2</v>
      </c>
      <c r="AL26" s="1322">
        <v>0</v>
      </c>
      <c r="AM26" s="1322">
        <v>0</v>
      </c>
      <c r="AN26" s="1322">
        <v>0</v>
      </c>
      <c r="AO26" s="1322">
        <f t="shared" si="36"/>
        <v>6</v>
      </c>
      <c r="AP26" s="1322">
        <f t="shared" si="37"/>
        <v>1</v>
      </c>
      <c r="AQ26" s="1322">
        <f t="shared" si="38"/>
        <v>1</v>
      </c>
      <c r="AR26" s="1322">
        <f t="shared" si="39"/>
        <v>1</v>
      </c>
      <c r="AS26" s="1322">
        <f t="shared" si="40"/>
        <v>1</v>
      </c>
      <c r="AT26" s="1322">
        <f t="shared" si="41"/>
        <v>4</v>
      </c>
      <c r="AU26" s="1322">
        <f t="shared" si="42"/>
        <v>5</v>
      </c>
      <c r="AV26" s="1322">
        <f t="shared" si="43"/>
        <v>7</v>
      </c>
    </row>
    <row r="27" spans="2:48" s="163" customFormat="1">
      <c r="B27" s="2648"/>
      <c r="C27" s="1329" t="s">
        <v>845</v>
      </c>
      <c r="D27" s="1322">
        <v>0</v>
      </c>
      <c r="E27" s="1322">
        <v>0</v>
      </c>
      <c r="F27" s="1322">
        <v>1</v>
      </c>
      <c r="G27" s="1322">
        <v>1</v>
      </c>
      <c r="H27" s="1322">
        <v>0</v>
      </c>
      <c r="I27" s="1322">
        <v>0</v>
      </c>
      <c r="J27" s="1322">
        <v>0</v>
      </c>
      <c r="K27" s="1322">
        <v>0</v>
      </c>
      <c r="L27" s="1322">
        <v>0</v>
      </c>
      <c r="M27" s="1322">
        <v>0</v>
      </c>
      <c r="N27" s="1322">
        <v>0</v>
      </c>
      <c r="O27" s="1322">
        <v>2</v>
      </c>
      <c r="P27" s="1322">
        <v>0</v>
      </c>
      <c r="Q27" s="1322">
        <v>1</v>
      </c>
      <c r="R27" s="1322">
        <v>0</v>
      </c>
      <c r="S27" s="1322">
        <v>0</v>
      </c>
      <c r="T27" s="1322">
        <v>1</v>
      </c>
      <c r="U27" s="1322">
        <v>2</v>
      </c>
      <c r="V27" s="1322">
        <v>0</v>
      </c>
      <c r="W27" s="1322">
        <v>0</v>
      </c>
      <c r="X27" s="1322">
        <v>0</v>
      </c>
      <c r="Y27" s="1322">
        <v>1</v>
      </c>
      <c r="Z27" s="1322">
        <v>0</v>
      </c>
      <c r="AA27" s="1322">
        <v>1</v>
      </c>
      <c r="AB27" s="1322">
        <v>0</v>
      </c>
      <c r="AC27" s="1322">
        <v>1</v>
      </c>
      <c r="AD27" s="1322">
        <v>0</v>
      </c>
      <c r="AE27" s="1322">
        <v>1</v>
      </c>
      <c r="AF27" s="1322">
        <v>0</v>
      </c>
      <c r="AG27" s="1322">
        <v>1</v>
      </c>
      <c r="AH27" s="1322">
        <v>1</v>
      </c>
      <c r="AI27" s="1322">
        <v>0</v>
      </c>
      <c r="AJ27" s="2443">
        <v>0</v>
      </c>
      <c r="AK27" s="1322">
        <v>0</v>
      </c>
      <c r="AL27" s="1322">
        <v>0</v>
      </c>
      <c r="AM27" s="1322">
        <v>0</v>
      </c>
      <c r="AN27" s="1322">
        <v>0</v>
      </c>
      <c r="AO27" s="1322">
        <f t="shared" si="36"/>
        <v>2</v>
      </c>
      <c r="AP27" s="1322">
        <f t="shared" si="37"/>
        <v>1</v>
      </c>
      <c r="AQ27" s="1322">
        <f t="shared" si="38"/>
        <v>2</v>
      </c>
      <c r="AR27" s="1322">
        <f t="shared" si="39"/>
        <v>2</v>
      </c>
      <c r="AS27" s="1322">
        <f t="shared" si="40"/>
        <v>2</v>
      </c>
      <c r="AT27" s="1322">
        <f t="shared" si="41"/>
        <v>1</v>
      </c>
      <c r="AU27" s="1322">
        <f t="shared" si="42"/>
        <v>3</v>
      </c>
      <c r="AV27" s="1322">
        <f t="shared" si="43"/>
        <v>1</v>
      </c>
    </row>
    <row r="28" spans="2:48" s="163" customFormat="1">
      <c r="B28" s="2648"/>
      <c r="C28" s="1329" t="s">
        <v>846</v>
      </c>
      <c r="D28" s="1322">
        <v>0</v>
      </c>
      <c r="E28" s="1322">
        <v>0</v>
      </c>
      <c r="F28" s="1322">
        <v>0</v>
      </c>
      <c r="G28" s="1322">
        <v>1</v>
      </c>
      <c r="H28" s="1322">
        <v>0</v>
      </c>
      <c r="I28" s="1322">
        <v>0</v>
      </c>
      <c r="J28" s="1322">
        <v>0</v>
      </c>
      <c r="K28" s="1322">
        <v>0</v>
      </c>
      <c r="L28" s="1322">
        <v>0</v>
      </c>
      <c r="M28" s="1322">
        <v>0</v>
      </c>
      <c r="N28" s="1322">
        <v>0</v>
      </c>
      <c r="O28" s="1322">
        <v>1</v>
      </c>
      <c r="P28" s="1322">
        <v>0</v>
      </c>
      <c r="Q28" s="1322">
        <v>0</v>
      </c>
      <c r="R28" s="1322">
        <v>0</v>
      </c>
      <c r="S28" s="1322">
        <v>0</v>
      </c>
      <c r="T28" s="1322">
        <v>0</v>
      </c>
      <c r="U28" s="1322">
        <v>0</v>
      </c>
      <c r="V28" s="1322">
        <v>0</v>
      </c>
      <c r="W28" s="1322">
        <v>1</v>
      </c>
      <c r="X28" s="1322">
        <v>0</v>
      </c>
      <c r="Y28" s="1322">
        <v>0</v>
      </c>
      <c r="Z28" s="1322">
        <v>0</v>
      </c>
      <c r="AA28" s="1322">
        <v>0</v>
      </c>
      <c r="AB28" s="1322">
        <v>0</v>
      </c>
      <c r="AC28" s="1322">
        <v>0</v>
      </c>
      <c r="AD28" s="1322">
        <v>0</v>
      </c>
      <c r="AE28" s="1322">
        <v>0</v>
      </c>
      <c r="AF28" s="1322">
        <v>0</v>
      </c>
      <c r="AG28" s="1322">
        <v>0</v>
      </c>
      <c r="AH28" s="1322">
        <v>0</v>
      </c>
      <c r="AI28" s="1322">
        <v>1</v>
      </c>
      <c r="AJ28" s="2443">
        <v>0</v>
      </c>
      <c r="AK28" s="1322">
        <v>0</v>
      </c>
      <c r="AL28" s="1322">
        <v>0</v>
      </c>
      <c r="AM28" s="1322">
        <v>0</v>
      </c>
      <c r="AN28" s="1322">
        <v>0</v>
      </c>
      <c r="AO28" s="1322">
        <f t="shared" si="36"/>
        <v>1</v>
      </c>
      <c r="AP28" s="1322">
        <f t="shared" si="37"/>
        <v>0</v>
      </c>
      <c r="AQ28" s="1322">
        <f t="shared" si="38"/>
        <v>1</v>
      </c>
      <c r="AR28" s="1322">
        <f t="shared" si="39"/>
        <v>1</v>
      </c>
      <c r="AS28" s="1322">
        <f t="shared" si="40"/>
        <v>0</v>
      </c>
      <c r="AT28" s="1322">
        <f t="shared" si="41"/>
        <v>1</v>
      </c>
      <c r="AU28" s="1322">
        <f t="shared" si="42"/>
        <v>0</v>
      </c>
      <c r="AV28" s="1322">
        <f t="shared" si="43"/>
        <v>0</v>
      </c>
    </row>
    <row r="29" spans="2:48" s="163" customFormat="1">
      <c r="B29" s="2648"/>
      <c r="C29" s="1329" t="s">
        <v>847</v>
      </c>
      <c r="D29" s="1322">
        <v>0</v>
      </c>
      <c r="E29" s="1322">
        <v>0</v>
      </c>
      <c r="F29" s="1322">
        <v>0</v>
      </c>
      <c r="G29" s="1322">
        <v>0</v>
      </c>
      <c r="H29" s="1322">
        <v>0</v>
      </c>
      <c r="I29" s="1322">
        <v>0</v>
      </c>
      <c r="J29" s="1322">
        <v>0</v>
      </c>
      <c r="K29" s="1322">
        <v>0</v>
      </c>
      <c r="L29" s="1322">
        <v>0</v>
      </c>
      <c r="M29" s="1322">
        <v>0</v>
      </c>
      <c r="N29" s="1322">
        <v>0</v>
      </c>
      <c r="O29" s="1322">
        <v>0</v>
      </c>
      <c r="P29" s="1322">
        <v>0</v>
      </c>
      <c r="Q29" s="1322">
        <v>0</v>
      </c>
      <c r="R29" s="1322">
        <v>0</v>
      </c>
      <c r="S29" s="1322">
        <v>0</v>
      </c>
      <c r="T29" s="1322">
        <v>0</v>
      </c>
      <c r="U29" s="1322">
        <v>0</v>
      </c>
      <c r="V29" s="1322">
        <v>0</v>
      </c>
      <c r="W29" s="1322">
        <v>0</v>
      </c>
      <c r="X29" s="1322">
        <v>0</v>
      </c>
      <c r="Y29" s="1322">
        <v>0</v>
      </c>
      <c r="Z29" s="1322">
        <v>0</v>
      </c>
      <c r="AA29" s="1322">
        <v>0</v>
      </c>
      <c r="AB29" s="1322">
        <v>0</v>
      </c>
      <c r="AC29" s="1322">
        <v>0</v>
      </c>
      <c r="AD29" s="1322">
        <v>0</v>
      </c>
      <c r="AE29" s="1322">
        <v>0</v>
      </c>
      <c r="AF29" s="1322">
        <v>0</v>
      </c>
      <c r="AG29" s="1322">
        <v>0</v>
      </c>
      <c r="AH29" s="1322">
        <v>0</v>
      </c>
      <c r="AI29" s="1322">
        <v>0</v>
      </c>
      <c r="AJ29" s="2443">
        <v>0</v>
      </c>
      <c r="AK29" s="1322">
        <v>0</v>
      </c>
      <c r="AL29" s="1322">
        <v>0</v>
      </c>
      <c r="AM29" s="1322">
        <v>0</v>
      </c>
      <c r="AN29" s="1322">
        <v>0</v>
      </c>
      <c r="AO29" s="1322">
        <f t="shared" si="36"/>
        <v>0</v>
      </c>
      <c r="AP29" s="1322">
        <f t="shared" si="37"/>
        <v>0</v>
      </c>
      <c r="AQ29" s="1322">
        <f t="shared" si="38"/>
        <v>0</v>
      </c>
      <c r="AR29" s="1322">
        <f t="shared" si="39"/>
        <v>0</v>
      </c>
      <c r="AS29" s="1322">
        <f t="shared" si="40"/>
        <v>0</v>
      </c>
      <c r="AT29" s="1322">
        <f t="shared" si="41"/>
        <v>0</v>
      </c>
      <c r="AU29" s="1322">
        <f>J29+L29+U29+AA29+AJ29+AL29</f>
        <v>0</v>
      </c>
      <c r="AV29" s="1322">
        <f t="shared" si="43"/>
        <v>0</v>
      </c>
    </row>
    <row r="30" spans="2:48" s="163" customFormat="1">
      <c r="B30" s="2648"/>
      <c r="C30" s="1321" t="s">
        <v>8</v>
      </c>
      <c r="D30" s="1323">
        <f>SUM(D21:D29)</f>
        <v>28</v>
      </c>
      <c r="E30" s="1323">
        <f t="shared" ref="E30:AN30" si="44">SUM(E21:E29)</f>
        <v>16</v>
      </c>
      <c r="F30" s="1323">
        <f t="shared" si="44"/>
        <v>22</v>
      </c>
      <c r="G30" s="1323">
        <f t="shared" si="44"/>
        <v>26</v>
      </c>
      <c r="H30" s="1323">
        <f t="shared" si="44"/>
        <v>22</v>
      </c>
      <c r="I30" s="1323">
        <f t="shared" si="44"/>
        <v>30</v>
      </c>
      <c r="J30" s="1323">
        <f t="shared" si="44"/>
        <v>27</v>
      </c>
      <c r="K30" s="1323">
        <f t="shared" si="44"/>
        <v>17</v>
      </c>
      <c r="L30" s="1323">
        <f t="shared" si="44"/>
        <v>27</v>
      </c>
      <c r="M30" s="1323">
        <f t="shared" si="44"/>
        <v>20</v>
      </c>
      <c r="N30" s="1323">
        <f t="shared" si="44"/>
        <v>14</v>
      </c>
      <c r="O30" s="1323">
        <f t="shared" si="44"/>
        <v>26</v>
      </c>
      <c r="P30" s="1323">
        <f t="shared" si="44"/>
        <v>19</v>
      </c>
      <c r="Q30" s="1323">
        <f t="shared" si="44"/>
        <v>30</v>
      </c>
      <c r="R30" s="1323">
        <f t="shared" si="44"/>
        <v>17</v>
      </c>
      <c r="S30" s="1323">
        <f t="shared" si="44"/>
        <v>19</v>
      </c>
      <c r="T30" s="1323">
        <f t="shared" si="44"/>
        <v>31</v>
      </c>
      <c r="U30" s="1323">
        <f t="shared" si="44"/>
        <v>33</v>
      </c>
      <c r="V30" s="1323">
        <f t="shared" si="44"/>
        <v>17</v>
      </c>
      <c r="W30" s="1323">
        <f t="shared" si="44"/>
        <v>7</v>
      </c>
      <c r="X30" s="1323">
        <f t="shared" si="44"/>
        <v>9</v>
      </c>
      <c r="Y30" s="1323">
        <f t="shared" si="44"/>
        <v>7</v>
      </c>
      <c r="Z30" s="1323">
        <f t="shared" si="44"/>
        <v>9</v>
      </c>
      <c r="AA30" s="1323">
        <f t="shared" si="44"/>
        <v>11</v>
      </c>
      <c r="AB30" s="1323">
        <f t="shared" si="44"/>
        <v>9</v>
      </c>
      <c r="AC30" s="1323">
        <f t="shared" si="44"/>
        <v>34</v>
      </c>
      <c r="AD30" s="1323">
        <f t="shared" si="44"/>
        <v>20</v>
      </c>
      <c r="AE30" s="1323">
        <f t="shared" si="44"/>
        <v>16</v>
      </c>
      <c r="AF30" s="1323">
        <f t="shared" si="44"/>
        <v>17</v>
      </c>
      <c r="AG30" s="1323">
        <f t="shared" si="44"/>
        <v>22</v>
      </c>
      <c r="AH30" s="1323">
        <f>SUM(AH21:AH29)</f>
        <v>39</v>
      </c>
      <c r="AI30" s="1323">
        <f t="shared" si="44"/>
        <v>34</v>
      </c>
      <c r="AJ30" s="1323">
        <f t="shared" si="44"/>
        <v>26</v>
      </c>
      <c r="AK30" s="1323">
        <f t="shared" si="44"/>
        <v>14</v>
      </c>
      <c r="AL30" s="1323">
        <f t="shared" si="44"/>
        <v>12</v>
      </c>
      <c r="AM30" s="1323">
        <f t="shared" si="44"/>
        <v>12</v>
      </c>
      <c r="AN30" s="1323">
        <f t="shared" si="44"/>
        <v>7</v>
      </c>
      <c r="AO30" s="1323">
        <f>SUM(AO21:AO29)</f>
        <v>74</v>
      </c>
      <c r="AP30" s="1323">
        <f t="shared" ref="AP30:AU30" si="45">SUM(AP21:AP29)</f>
        <v>51</v>
      </c>
      <c r="AQ30" s="1323">
        <f t="shared" si="45"/>
        <v>76</v>
      </c>
      <c r="AR30" s="1323">
        <f t="shared" si="45"/>
        <v>74</v>
      </c>
      <c r="AS30" s="1323">
        <f t="shared" si="45"/>
        <v>87</v>
      </c>
      <c r="AT30" s="1323">
        <f t="shared" si="45"/>
        <v>104</v>
      </c>
      <c r="AU30" s="1323">
        <f t="shared" si="45"/>
        <v>136</v>
      </c>
      <c r="AV30" s="1323">
        <f>SUM(AV21:AV29)</f>
        <v>144</v>
      </c>
    </row>
    <row r="31" spans="2:48" s="163" customFormat="1">
      <c r="B31" s="2648"/>
      <c r="C31" s="1328" t="s">
        <v>1103</v>
      </c>
      <c r="D31" s="682">
        <f>D21/D$30</f>
        <v>0.35714285714285715</v>
      </c>
      <c r="E31" s="682">
        <f t="shared" ref="E31:T31" si="46">E21/E$30</f>
        <v>0.5</v>
      </c>
      <c r="F31" s="682">
        <f t="shared" si="46"/>
        <v>0.31818181818181818</v>
      </c>
      <c r="G31" s="682">
        <f t="shared" si="46"/>
        <v>0.38461538461538464</v>
      </c>
      <c r="H31" s="682">
        <f t="shared" si="46"/>
        <v>0.40909090909090912</v>
      </c>
      <c r="I31" s="682">
        <f>I21/I$30</f>
        <v>0.4</v>
      </c>
      <c r="J31" s="682">
        <f>J21/J$30</f>
        <v>0.25925925925925924</v>
      </c>
      <c r="K31" s="682">
        <f t="shared" ref="K31:N31" si="47">K21/K$30</f>
        <v>0.41176470588235292</v>
      </c>
      <c r="L31" s="682">
        <f t="shared" si="47"/>
        <v>0.25925925925925924</v>
      </c>
      <c r="M31" s="682">
        <f t="shared" si="47"/>
        <v>0.35</v>
      </c>
      <c r="N31" s="682">
        <f t="shared" si="47"/>
        <v>0.5</v>
      </c>
      <c r="O31" s="682">
        <f t="shared" si="46"/>
        <v>0.34615384615384615</v>
      </c>
      <c r="P31" s="682">
        <f t="shared" si="46"/>
        <v>0.47368421052631576</v>
      </c>
      <c r="Q31" s="682">
        <f t="shared" si="46"/>
        <v>0.4</v>
      </c>
      <c r="R31" s="682">
        <f t="shared" si="46"/>
        <v>0.35294117647058826</v>
      </c>
      <c r="S31" s="682">
        <f t="shared" si="46"/>
        <v>0.47368421052631576</v>
      </c>
      <c r="T31" s="682">
        <f t="shared" si="46"/>
        <v>0.35483870967741937</v>
      </c>
      <c r="U31" s="682">
        <f>U21/U$30</f>
        <v>0.27272727272727271</v>
      </c>
      <c r="V31" s="682">
        <f>V21/V$30</f>
        <v>0.47058823529411764</v>
      </c>
      <c r="W31" s="682">
        <f t="shared" ref="W31:AT31" si="48">W21/W$30</f>
        <v>0.14285714285714285</v>
      </c>
      <c r="X31" s="682">
        <f t="shared" si="48"/>
        <v>0.1111111111111111</v>
      </c>
      <c r="Y31" s="682">
        <f t="shared" si="48"/>
        <v>0.42857142857142855</v>
      </c>
      <c r="Z31" s="682">
        <f t="shared" si="48"/>
        <v>0.1111111111111111</v>
      </c>
      <c r="AA31" s="682">
        <f>AA21/AA$30</f>
        <v>0.36363636363636365</v>
      </c>
      <c r="AB31" s="682">
        <f t="shared" ref="AB31:AC31" si="49">AB21/AB$30</f>
        <v>0.1111111111111111</v>
      </c>
      <c r="AC31" s="682">
        <f t="shared" si="49"/>
        <v>0.41176470588235292</v>
      </c>
      <c r="AD31" s="682">
        <f t="shared" si="48"/>
        <v>0.3</v>
      </c>
      <c r="AE31" s="682">
        <f t="shared" si="48"/>
        <v>0.5</v>
      </c>
      <c r="AF31" s="682">
        <f t="shared" si="48"/>
        <v>0.23529411764705882</v>
      </c>
      <c r="AG31" s="682">
        <f t="shared" si="48"/>
        <v>0.59090909090909094</v>
      </c>
      <c r="AH31" s="682">
        <f t="shared" si="48"/>
        <v>0.51282051282051277</v>
      </c>
      <c r="AI31" s="682">
        <f t="shared" si="48"/>
        <v>0.38235294117647056</v>
      </c>
      <c r="AJ31" s="682">
        <f>AJ21/AJ$30</f>
        <v>0.26923076923076922</v>
      </c>
      <c r="AK31" s="682">
        <f>AK21/AK$30</f>
        <v>0.35714285714285715</v>
      </c>
      <c r="AL31" s="682">
        <f>AL21/AL$30</f>
        <v>0.33333333333333331</v>
      </c>
      <c r="AM31" s="682">
        <f t="shared" ref="AM31:AN31" si="50">AM21/AM$30</f>
        <v>0.5</v>
      </c>
      <c r="AN31" s="682">
        <f t="shared" si="50"/>
        <v>0.2857142857142857</v>
      </c>
      <c r="AO31" s="682">
        <f>AO21/AO$30</f>
        <v>0.33783783783783783</v>
      </c>
      <c r="AP31" s="682">
        <f t="shared" si="48"/>
        <v>0.49019607843137253</v>
      </c>
      <c r="AQ31" s="682">
        <f t="shared" si="48"/>
        <v>0.31578947368421051</v>
      </c>
      <c r="AR31" s="682">
        <f t="shared" si="48"/>
        <v>0.40540540540540543</v>
      </c>
      <c r="AS31" s="682">
        <f t="shared" si="48"/>
        <v>0.47126436781609193</v>
      </c>
      <c r="AT31" s="682">
        <f t="shared" si="48"/>
        <v>0.35576923076923078</v>
      </c>
      <c r="AU31" s="682">
        <f>AU21/AU$30</f>
        <v>0.27941176470588236</v>
      </c>
      <c r="AV31" s="682">
        <f>AV21/AV$30</f>
        <v>0.39583333333333331</v>
      </c>
    </row>
    <row r="32" spans="2:48" s="163" customFormat="1">
      <c r="B32" s="2648"/>
      <c r="C32" s="1329" t="s">
        <v>1104</v>
      </c>
      <c r="D32" s="682">
        <f>(SUM(D$21:D22))/D$30</f>
        <v>0.5357142857142857</v>
      </c>
      <c r="E32" s="682">
        <f>(SUM(E$21:E22))/E$30</f>
        <v>0.75</v>
      </c>
      <c r="F32" s="682">
        <f>(SUM(F$21:F22))/F$30</f>
        <v>0.68181818181818177</v>
      </c>
      <c r="G32" s="682">
        <f>(SUM(G$21:G22))/G$30</f>
        <v>0.61538461538461542</v>
      </c>
      <c r="H32" s="682">
        <f>(SUM(H$21:H22))/H$30</f>
        <v>0.77272727272727271</v>
      </c>
      <c r="I32" s="682">
        <f>(SUM(I$21:I22))/I$30</f>
        <v>0.6</v>
      </c>
      <c r="J32" s="682">
        <f>(SUM(J$21:J22))/J$30</f>
        <v>0.44444444444444442</v>
      </c>
      <c r="K32" s="682">
        <f>(SUM(K$21:K22))/K$30</f>
        <v>0.70588235294117652</v>
      </c>
      <c r="L32" s="682">
        <f>(SUM(L$21:L22))/L$30</f>
        <v>0.62962962962962965</v>
      </c>
      <c r="M32" s="682">
        <f>(SUM(M$21:M22))/M$30</f>
        <v>0.65</v>
      </c>
      <c r="N32" s="682">
        <f>(SUM(N$21:N22))/N$30</f>
        <v>0.7857142857142857</v>
      </c>
      <c r="O32" s="682">
        <f>(SUM(O$21:O22))/O$30</f>
        <v>0.46153846153846156</v>
      </c>
      <c r="P32" s="682">
        <f>(SUM(P$21:P22))/P$30</f>
        <v>0.57894736842105265</v>
      </c>
      <c r="Q32" s="682">
        <f>(SUM(Q$21:Q22))/Q$30</f>
        <v>0.56666666666666665</v>
      </c>
      <c r="R32" s="682">
        <f>(SUM(R$21:R22))/R$30</f>
        <v>0.58823529411764708</v>
      </c>
      <c r="S32" s="682">
        <f>(SUM(S$21:S22))/S$30</f>
        <v>0.78947368421052633</v>
      </c>
      <c r="T32" s="682">
        <f>(SUM(T$21:T22))/T$30</f>
        <v>0.54838709677419351</v>
      </c>
      <c r="U32" s="682">
        <f>(SUM(U$21:U22))/U$30</f>
        <v>0.66666666666666663</v>
      </c>
      <c r="V32" s="682">
        <f>(SUM(V$21:V22))/V$30</f>
        <v>0.52941176470588236</v>
      </c>
      <c r="W32" s="682">
        <f>(SUM(W$21:W22))/W$30</f>
        <v>0.42857142857142855</v>
      </c>
      <c r="X32" s="682">
        <f>(SUM(X$21:X22))/X$30</f>
        <v>0.33333333333333331</v>
      </c>
      <c r="Y32" s="682">
        <f>(SUM(Y$21:Y22))/Y$30</f>
        <v>0.42857142857142855</v>
      </c>
      <c r="Z32" s="682">
        <f>(SUM(Z$21:Z22))/Z$30</f>
        <v>0.33333333333333331</v>
      </c>
      <c r="AA32" s="682">
        <f>(SUM(AA$21:AA22))/AA$30</f>
        <v>0.63636363636363635</v>
      </c>
      <c r="AB32" s="682">
        <f>(SUM(AB$21:AB22))/AB$30</f>
        <v>0.22222222222222221</v>
      </c>
      <c r="AC32" s="682">
        <f>(SUM(AC$21:AC22))/AC$30</f>
        <v>0.6470588235294118</v>
      </c>
      <c r="AD32" s="682">
        <f>(SUM(AD$21:AD22))/AD$30</f>
        <v>0.6</v>
      </c>
      <c r="AE32" s="682">
        <f>(SUM(AE$21:AE22))/AE$30</f>
        <v>0.75</v>
      </c>
      <c r="AF32" s="682">
        <f>(SUM(AF$21:AF22))/AF$30</f>
        <v>0.47058823529411764</v>
      </c>
      <c r="AG32" s="682">
        <f>(SUM(AG$21:AG22))/AG$30</f>
        <v>0.72727272727272729</v>
      </c>
      <c r="AH32" s="682">
        <f>(SUM(AH$21:AH22))/AH$30</f>
        <v>0.66666666666666663</v>
      </c>
      <c r="AI32" s="682">
        <f>(SUM(AI$21:AI22))/AI$30</f>
        <v>0.76470588235294112</v>
      </c>
      <c r="AJ32" s="682">
        <f>(SUM(AJ$21:AJ22))/AJ$30</f>
        <v>0.61538461538461542</v>
      </c>
      <c r="AK32" s="682">
        <f>(SUM(AK$21:AK22))/AK$30</f>
        <v>0.6428571428571429</v>
      </c>
      <c r="AL32" s="682">
        <f>(SUM(AL$21:AL22))/AL$30</f>
        <v>0.58333333333333337</v>
      </c>
      <c r="AM32" s="682">
        <f>(SUM(AM$21:AM22))/AM$30</f>
        <v>0.58333333333333337</v>
      </c>
      <c r="AN32" s="682">
        <f>(SUM(AN$21:AN22))/AN$30</f>
        <v>0.42857142857142855</v>
      </c>
      <c r="AO32" s="682">
        <f>(SUM(AO$21:AO22))/AO$30</f>
        <v>0.52702702702702697</v>
      </c>
      <c r="AP32" s="682">
        <f>(SUM(AP$21:AP22))/AP$30</f>
        <v>0.68627450980392157</v>
      </c>
      <c r="AQ32" s="682">
        <f>(SUM(AQ$21:AQ22))/AQ$30</f>
        <v>0.56578947368421051</v>
      </c>
      <c r="AR32" s="682">
        <f>(SUM(AR$21:AR22))/AR$30</f>
        <v>0.60810810810810811</v>
      </c>
      <c r="AS32" s="682">
        <f>(SUM(AS$21:AS22))/AS$30</f>
        <v>0.70114942528735635</v>
      </c>
      <c r="AT32" s="682">
        <f>(SUM(AT$21:AT22))/AT$30</f>
        <v>0.61538461538461542</v>
      </c>
      <c r="AU32" s="682">
        <f>(SUM(AU$21:AU22))/AU$30</f>
        <v>0.59558823529411764</v>
      </c>
      <c r="AV32" s="682">
        <f>(SUM(AV$21:AV22))/AV$30</f>
        <v>0.61111111111111116</v>
      </c>
    </row>
    <row r="33" spans="2:48" s="163" customFormat="1">
      <c r="B33" s="2648"/>
      <c r="C33" s="1329" t="s">
        <v>1105</v>
      </c>
      <c r="D33" s="682">
        <f>(SUM(D$21:D23))/D$30</f>
        <v>0.6785714285714286</v>
      </c>
      <c r="E33" s="682">
        <f>(SUM(E$21:E23))/E$30</f>
        <v>0.8125</v>
      </c>
      <c r="F33" s="682">
        <f>(SUM(F$21:F23))/F$30</f>
        <v>0.72727272727272729</v>
      </c>
      <c r="G33" s="682">
        <f>(SUM(G$21:G23))/G$30</f>
        <v>0.76923076923076927</v>
      </c>
      <c r="H33" s="682">
        <f>(SUM(H$21:H23))/H$30</f>
        <v>0.81818181818181823</v>
      </c>
      <c r="I33" s="682">
        <f>(SUM(I$21:I23))/I$30</f>
        <v>0.6333333333333333</v>
      </c>
      <c r="J33" s="682">
        <f>(SUM(J$21:J23))/J$30</f>
        <v>0.62962962962962965</v>
      </c>
      <c r="K33" s="682">
        <f>(SUM(K$21:K23))/K$30</f>
        <v>0.76470588235294112</v>
      </c>
      <c r="L33" s="682">
        <f>(SUM(L$21:L23))/L$30</f>
        <v>0.7407407407407407</v>
      </c>
      <c r="M33" s="682">
        <f>(SUM(M$21:M23))/M$30</f>
        <v>0.7</v>
      </c>
      <c r="N33" s="682">
        <f>(SUM(N$21:N23))/N$30</f>
        <v>0.9285714285714286</v>
      </c>
      <c r="O33" s="682">
        <f>(SUM(O$21:O23))/O$30</f>
        <v>0.61538461538461542</v>
      </c>
      <c r="P33" s="682">
        <f>(SUM(P$21:P23))/P$30</f>
        <v>0.73684210526315785</v>
      </c>
      <c r="Q33" s="682">
        <f>(SUM(Q$21:Q23))/Q$30</f>
        <v>0.8</v>
      </c>
      <c r="R33" s="682">
        <f>(SUM(R$21:R23))/R$30</f>
        <v>0.70588235294117652</v>
      </c>
      <c r="S33" s="682">
        <f>(SUM(S$21:S23))/S$30</f>
        <v>0.89473684210526316</v>
      </c>
      <c r="T33" s="682">
        <f>(SUM(T$21:T23))/T$30</f>
        <v>0.64516129032258063</v>
      </c>
      <c r="U33" s="682">
        <f>(SUM(U$21:U23))/U$30</f>
        <v>0.72727272727272729</v>
      </c>
      <c r="V33" s="682">
        <f>(SUM(V$21:V23))/V$30</f>
        <v>0.6470588235294118</v>
      </c>
      <c r="W33" s="682">
        <f>(SUM(W$21:W23))/W$30</f>
        <v>0.8571428571428571</v>
      </c>
      <c r="X33" s="682">
        <f>(SUM(X$21:X23))/X$30</f>
        <v>0.33333333333333331</v>
      </c>
      <c r="Y33" s="682">
        <f>(SUM(Y$21:Y23))/Y$30</f>
        <v>0.42857142857142855</v>
      </c>
      <c r="Z33" s="682">
        <f>(SUM(Z$21:Z23))/Z$30</f>
        <v>0.66666666666666663</v>
      </c>
      <c r="AA33" s="682">
        <f>(SUM(AA$21:AA23))/AA$30</f>
        <v>0.81818181818181823</v>
      </c>
      <c r="AB33" s="682">
        <f>(SUM(AB$21:AB23))/AB$30</f>
        <v>0.44444444444444442</v>
      </c>
      <c r="AC33" s="682">
        <f>(SUM(AC$21:AC23))/AC$30</f>
        <v>0.70588235294117652</v>
      </c>
      <c r="AD33" s="682">
        <f>(SUM(AD$21:AD23))/AD$30</f>
        <v>0.75</v>
      </c>
      <c r="AE33" s="682">
        <f>(SUM(AE$21:AE23))/AE$30</f>
        <v>0.875</v>
      </c>
      <c r="AF33" s="682">
        <f>(SUM(AF$21:AF23))/AF$30</f>
        <v>0.6470588235294118</v>
      </c>
      <c r="AG33" s="682">
        <f>(SUM(AG$21:AG23))/AG$30</f>
        <v>0.86363636363636365</v>
      </c>
      <c r="AH33" s="682">
        <f>(SUM(AH$21:AH23))/AH$30</f>
        <v>0.87179487179487181</v>
      </c>
      <c r="AI33" s="682">
        <f>(SUM(AI$21:AI23))/AI$30</f>
        <v>0.82352941176470584</v>
      </c>
      <c r="AJ33" s="682">
        <f>(SUM(AJ$21:AJ23))/AJ$30</f>
        <v>0.65384615384615385</v>
      </c>
      <c r="AK33" s="682">
        <f>(SUM(AK$21:AK23))/AK$30</f>
        <v>0.6428571428571429</v>
      </c>
      <c r="AL33" s="682">
        <f>(SUM(AL$21:AL23))/AL$30</f>
        <v>0.75</v>
      </c>
      <c r="AM33" s="682">
        <f>(SUM(AM$21:AM23))/AM$30</f>
        <v>0.75</v>
      </c>
      <c r="AN33" s="682">
        <f>(SUM(AN$21:AN23))/AN$30</f>
        <v>0.5714285714285714</v>
      </c>
      <c r="AO33" s="682">
        <f>(SUM(AO$21:AO23))/AO$30</f>
        <v>0.67567567567567566</v>
      </c>
      <c r="AP33" s="682">
        <f>(SUM(AP$21:AP23))/AP$30</f>
        <v>0.80392156862745101</v>
      </c>
      <c r="AQ33" s="682">
        <f>(SUM(AQ$21:AQ23))/AQ$30</f>
        <v>0.75</v>
      </c>
      <c r="AR33" s="682">
        <f>(SUM(AR$21:AR23))/AR$30</f>
        <v>0.72972972972972971</v>
      </c>
      <c r="AS33" s="682">
        <f>(SUM(AS$21:AS23))/AS$30</f>
        <v>0.82758620689655171</v>
      </c>
      <c r="AT33" s="682">
        <f>(SUM(AT$21:AT23))/AT$30</f>
        <v>0.70192307692307687</v>
      </c>
      <c r="AU33" s="682">
        <f>(SUM(AU$21:AU23))/AU$30</f>
        <v>0.70588235294117652</v>
      </c>
      <c r="AV33" s="682">
        <f>(SUM(AV$21:AV23))/AV$30</f>
        <v>0.70138888888888884</v>
      </c>
    </row>
    <row r="34" spans="2:48" s="163" customFormat="1">
      <c r="B34" s="2648"/>
      <c r="C34" s="1329" t="s">
        <v>1106</v>
      </c>
      <c r="D34" s="682">
        <f>(SUM(D$21:D24))/D$30</f>
        <v>0.75</v>
      </c>
      <c r="E34" s="682">
        <f>(SUM(E$21:E24))/E$30</f>
        <v>0.9375</v>
      </c>
      <c r="F34" s="682">
        <f>(SUM(F$21:F24))/F$30</f>
        <v>0.81818181818181823</v>
      </c>
      <c r="G34" s="682">
        <f>(SUM(G$21:G24))/G$30</f>
        <v>0.92307692307692313</v>
      </c>
      <c r="H34" s="682">
        <f>(SUM(H$21:H24))/H$30</f>
        <v>0.95454545454545459</v>
      </c>
      <c r="I34" s="682">
        <f>(SUM(I$21:I24))/I$30</f>
        <v>0.93333333333333335</v>
      </c>
      <c r="J34" s="682">
        <f>(SUM(J$21:J24))/J$30</f>
        <v>0.92592592592592593</v>
      </c>
      <c r="K34" s="682">
        <f>(SUM(K$21:K24))/K$30</f>
        <v>1</v>
      </c>
      <c r="L34" s="682">
        <f>(SUM(L$21:L24))/L$30</f>
        <v>0.81481481481481477</v>
      </c>
      <c r="M34" s="682">
        <f>(SUM(M$21:M24))/M$30</f>
        <v>0.9</v>
      </c>
      <c r="N34" s="682">
        <f>(SUM(N$21:N24))/N$30</f>
        <v>1</v>
      </c>
      <c r="O34" s="682">
        <f>(SUM(O$21:O24))/O$30</f>
        <v>0.73076923076923073</v>
      </c>
      <c r="P34" s="682">
        <f>(SUM(P$21:P24))/P$30</f>
        <v>0.84210526315789469</v>
      </c>
      <c r="Q34" s="682">
        <f>(SUM(Q$21:Q24))/Q$30</f>
        <v>0.9</v>
      </c>
      <c r="R34" s="682">
        <f>(SUM(R$21:R24))/R$30</f>
        <v>0.88235294117647056</v>
      </c>
      <c r="S34" s="682">
        <f>(SUM(S$21:S24))/S$30</f>
        <v>0.94736842105263153</v>
      </c>
      <c r="T34" s="682">
        <f>(SUM(T$21:T24))/T$30</f>
        <v>0.80645161290322576</v>
      </c>
      <c r="U34" s="682">
        <f>(SUM(U$21:U24))/U$30</f>
        <v>0.84848484848484851</v>
      </c>
      <c r="V34" s="682">
        <f>(SUM(V$21:V24))/V$30</f>
        <v>0.82352941176470584</v>
      </c>
      <c r="W34" s="682">
        <f>(SUM(W$21:W24))/W$30</f>
        <v>0.8571428571428571</v>
      </c>
      <c r="X34" s="682">
        <f>(SUM(X$21:X24))/X$30</f>
        <v>0.77777777777777779</v>
      </c>
      <c r="Y34" s="682">
        <f>(SUM(Y$21:Y24))/Y$30</f>
        <v>0.5714285714285714</v>
      </c>
      <c r="Z34" s="682">
        <f>(SUM(Z$21:Z24))/Z$30</f>
        <v>1</v>
      </c>
      <c r="AA34" s="682">
        <f>(SUM(AA$21:AA24))/AA$30</f>
        <v>0.81818181818181823</v>
      </c>
      <c r="AB34" s="682">
        <f>(SUM(AB$21:AB24))/AB$30</f>
        <v>0.66666666666666663</v>
      </c>
      <c r="AC34" s="682">
        <f>(SUM(AC$21:AC24))/AC$30</f>
        <v>0.88235294117647056</v>
      </c>
      <c r="AD34" s="682">
        <f>(SUM(AD$21:AD24))/AD$30</f>
        <v>0.95</v>
      </c>
      <c r="AE34" s="682">
        <f>(SUM(AE$21:AE24))/AE$30</f>
        <v>0.875</v>
      </c>
      <c r="AF34" s="682">
        <f>(SUM(AF$21:AF24))/AF$30</f>
        <v>0.94117647058823528</v>
      </c>
      <c r="AG34" s="682">
        <f>(SUM(AG$21:AG24))/AG$30</f>
        <v>0.95454545454545459</v>
      </c>
      <c r="AH34" s="682">
        <f>(SUM(AH$21:AH24))/AH$30</f>
        <v>0.92307692307692313</v>
      </c>
      <c r="AI34" s="682">
        <f>(SUM(AI$21:AI24))/AI$30</f>
        <v>0.8529411764705882</v>
      </c>
      <c r="AJ34" s="682">
        <f>(SUM(AJ$21:AJ24))/AJ$30</f>
        <v>0.88461538461538458</v>
      </c>
      <c r="AK34" s="682">
        <f>(SUM(AK$21:AK24))/AK$30</f>
        <v>0.6428571428571429</v>
      </c>
      <c r="AL34" s="682">
        <f>(SUM(AL$21:AL24))/AL$30</f>
        <v>1</v>
      </c>
      <c r="AM34" s="682">
        <f>(SUM(AM$21:AM24))/AM$30</f>
        <v>1</v>
      </c>
      <c r="AN34" s="682">
        <f>(SUM(AN$21:AN24))/AN$30</f>
        <v>0.8571428571428571</v>
      </c>
      <c r="AO34" s="682">
        <f>(SUM(AO$21:AO24))/AO$30</f>
        <v>0.79729729729729726</v>
      </c>
      <c r="AP34" s="682">
        <f>(SUM(AP$21:AP24))/AP$30</f>
        <v>0.88235294117647056</v>
      </c>
      <c r="AQ34" s="682">
        <f>(SUM(AQ$21:AQ24))/AQ$30</f>
        <v>0.88157894736842102</v>
      </c>
      <c r="AR34" s="682">
        <f>(SUM(AR$21:AR24))/AR$30</f>
        <v>0.90540540540540537</v>
      </c>
      <c r="AS34" s="682">
        <f>(SUM(AS$21:AS24))/AS$30</f>
        <v>0.90804597701149425</v>
      </c>
      <c r="AT34" s="682">
        <f>(SUM(AT$21:AT24))/AT$30</f>
        <v>0.875</v>
      </c>
      <c r="AU34" s="682">
        <f>(SUM(AU$21:AU24))/AU$30</f>
        <v>0.875</v>
      </c>
      <c r="AV34" s="682">
        <f>(SUM(AV$21:AV24))/AV$30</f>
        <v>0.875</v>
      </c>
    </row>
    <row r="35" spans="2:48" s="163" customFormat="1">
      <c r="B35" s="2648"/>
      <c r="C35" s="1329" t="s">
        <v>1107</v>
      </c>
      <c r="D35" s="682">
        <f>(SUM(D$21:D25))/D$30</f>
        <v>0.8571428571428571</v>
      </c>
      <c r="E35" s="682">
        <f>(SUM(E$21:E25))/E$30</f>
        <v>1</v>
      </c>
      <c r="F35" s="682">
        <f>(SUM(F$21:F25))/F$30</f>
        <v>0.95454545454545459</v>
      </c>
      <c r="G35" s="682">
        <f>(SUM(G$21:G25))/G$30</f>
        <v>0.92307692307692313</v>
      </c>
      <c r="H35" s="682">
        <f>(SUM(H$21:H25))/H$30</f>
        <v>1</v>
      </c>
      <c r="I35" s="682">
        <f>(SUM(I$21:I25))/I$30</f>
        <v>0.96666666666666667</v>
      </c>
      <c r="J35" s="682">
        <f>(SUM(J$21:J25))/J$30</f>
        <v>0.96296296296296291</v>
      </c>
      <c r="K35" s="682">
        <f>(SUM(K$21:K25))/K$30</f>
        <v>1</v>
      </c>
      <c r="L35" s="682">
        <f>(SUM(L$21:L25))/L$30</f>
        <v>0.96296296296296291</v>
      </c>
      <c r="M35" s="682">
        <f>(SUM(M$21:M25))/M$30</f>
        <v>0.95</v>
      </c>
      <c r="N35" s="682">
        <f>(SUM(N$21:N25))/N$30</f>
        <v>1</v>
      </c>
      <c r="O35" s="682">
        <f>(SUM(O$21:O25))/O$30</f>
        <v>0.80769230769230771</v>
      </c>
      <c r="P35" s="682">
        <f>(SUM(P$21:P25))/P$30</f>
        <v>0.94736842105263153</v>
      </c>
      <c r="Q35" s="682">
        <f>(SUM(Q$21:Q25))/Q$30</f>
        <v>0.96666666666666667</v>
      </c>
      <c r="R35" s="682">
        <f>(SUM(R$21:R25))/R$30</f>
        <v>0.94117647058823528</v>
      </c>
      <c r="S35" s="682">
        <f>(SUM(S$21:S25))/S$30</f>
        <v>1</v>
      </c>
      <c r="T35" s="682">
        <f>(SUM(T$21:T25))/T$30</f>
        <v>0.93548387096774188</v>
      </c>
      <c r="U35" s="682">
        <f>(SUM(U$21:U25))/U$30</f>
        <v>0.87878787878787878</v>
      </c>
      <c r="V35" s="682">
        <f>(SUM(V$21:V25))/V$30</f>
        <v>0.94117647058823528</v>
      </c>
      <c r="W35" s="682">
        <f>(SUM(W$21:W25))/W$30</f>
        <v>0.8571428571428571</v>
      </c>
      <c r="X35" s="682">
        <f>(SUM(X$21:X25))/X$30</f>
        <v>1</v>
      </c>
      <c r="Y35" s="682">
        <f>(SUM(Y$21:Y25))/Y$30</f>
        <v>0.7142857142857143</v>
      </c>
      <c r="Z35" s="682">
        <f>(SUM(Z$21:Z25))/Z$30</f>
        <v>1</v>
      </c>
      <c r="AA35" s="682">
        <f>(SUM(AA$21:AA25))/AA$30</f>
        <v>0.81818181818181823</v>
      </c>
      <c r="AB35" s="682">
        <f>(SUM(AB$21:AB25))/AB$30</f>
        <v>0.77777777777777779</v>
      </c>
      <c r="AC35" s="682">
        <f>(SUM(AC$21:AC25))/AC$30</f>
        <v>0.94117647058823528</v>
      </c>
      <c r="AD35" s="682">
        <f>(SUM(AD$21:AD25))/AD$30</f>
        <v>1</v>
      </c>
      <c r="AE35" s="682">
        <f>(SUM(AE$21:AE25))/AE$30</f>
        <v>0.9375</v>
      </c>
      <c r="AF35" s="682">
        <f>(SUM(AF$21:AF25))/AF$30</f>
        <v>0.94117647058823528</v>
      </c>
      <c r="AG35" s="682">
        <f>(SUM(AG$21:AG25))/AG$30</f>
        <v>0.95454545454545459</v>
      </c>
      <c r="AH35" s="682">
        <f>(SUM(AH$21:AH25))/AH$30</f>
        <v>0.97435897435897434</v>
      </c>
      <c r="AI35" s="682">
        <f>(SUM(AI$21:AI25))/AI$30</f>
        <v>0.91176470588235292</v>
      </c>
      <c r="AJ35" s="682">
        <f>(SUM(AJ$21:AJ25))/AJ$30</f>
        <v>1</v>
      </c>
      <c r="AK35" s="682">
        <f>(SUM(AK$21:AK25))/AK$30</f>
        <v>0.8571428571428571</v>
      </c>
      <c r="AL35" s="682">
        <f>(SUM(AL$21:AL25))/AL$30</f>
        <v>1</v>
      </c>
      <c r="AM35" s="682">
        <f>(SUM(AM$21:AM25))/AM$30</f>
        <v>1</v>
      </c>
      <c r="AN35" s="682">
        <f>(SUM(AN$21:AN25))/AN$30</f>
        <v>1</v>
      </c>
      <c r="AO35" s="682">
        <f>(SUM(AO$21:AO25))/AO$30</f>
        <v>0.8783783783783784</v>
      </c>
      <c r="AP35" s="682">
        <f>(SUM(AP$21:AP25))/AP$30</f>
        <v>0.96078431372549022</v>
      </c>
      <c r="AQ35" s="682">
        <f>(SUM(AQ$21:AQ25))/AQ$30</f>
        <v>0.94736842105263153</v>
      </c>
      <c r="AR35" s="682">
        <f>(SUM(AR$21:AR25))/AR$30</f>
        <v>0.94594594594594594</v>
      </c>
      <c r="AS35" s="682">
        <f>(SUM(AS$21:AS25))/AS$30</f>
        <v>0.96551724137931039</v>
      </c>
      <c r="AT35" s="682">
        <f>(SUM(AT$21:AT25))/AT$30</f>
        <v>0.94230769230769229</v>
      </c>
      <c r="AU35" s="682">
        <f>(SUM(AU$21:AU25))/AU$30</f>
        <v>0.94117647058823528</v>
      </c>
      <c r="AV35" s="682">
        <f>(SUM(AV$21:AV25))/AV$30</f>
        <v>0.94444444444444442</v>
      </c>
    </row>
    <row r="36" spans="2:48" s="163" customFormat="1">
      <c r="B36" s="2648"/>
      <c r="C36" s="1329" t="s">
        <v>1108</v>
      </c>
      <c r="D36" s="682">
        <f>(SUM(D$21:D26))/D$30</f>
        <v>1</v>
      </c>
      <c r="E36" s="682">
        <f>(SUM(E$21:E26))/E$30</f>
        <v>1</v>
      </c>
      <c r="F36" s="682">
        <f>(SUM(F$21:F26))/F$30</f>
        <v>0.95454545454545459</v>
      </c>
      <c r="G36" s="682">
        <f>(SUM(G$21:G26))/G$30</f>
        <v>0.92307692307692313</v>
      </c>
      <c r="H36" s="682">
        <f>(SUM(H$21:H26))/H$30</f>
        <v>1</v>
      </c>
      <c r="I36" s="682">
        <f>(SUM(I$21:I26))/I$30</f>
        <v>1</v>
      </c>
      <c r="J36" s="682">
        <f>(SUM(J$21:J26))/J$30</f>
        <v>1</v>
      </c>
      <c r="K36" s="682">
        <f>(SUM(K$21:K26))/K$30</f>
        <v>1</v>
      </c>
      <c r="L36" s="682">
        <f>(SUM(L$21:L26))/L$30</f>
        <v>1</v>
      </c>
      <c r="M36" s="682">
        <f>(SUM(M$21:M26))/M$30</f>
        <v>1</v>
      </c>
      <c r="N36" s="682">
        <f>(SUM(N$21:N26))/N$30</f>
        <v>1</v>
      </c>
      <c r="O36" s="682">
        <f>(SUM(O$21:O26))/O$30</f>
        <v>0.88461538461538458</v>
      </c>
      <c r="P36" s="682">
        <f>(SUM(P$21:P26))/P$30</f>
        <v>1</v>
      </c>
      <c r="Q36" s="682">
        <f>(SUM(Q$21:Q26))/Q$30</f>
        <v>0.96666666666666667</v>
      </c>
      <c r="R36" s="682">
        <f>(SUM(R$21:R26))/R$30</f>
        <v>1</v>
      </c>
      <c r="S36" s="682">
        <f>(SUM(S$21:S26))/S$30</f>
        <v>1</v>
      </c>
      <c r="T36" s="682">
        <f>(SUM(T$21:T26))/T$30</f>
        <v>0.967741935483871</v>
      </c>
      <c r="U36" s="682">
        <f>(SUM(U$21:U26))/U$30</f>
        <v>0.93939393939393945</v>
      </c>
      <c r="V36" s="682">
        <f>(SUM(V$21:V26))/V$30</f>
        <v>1</v>
      </c>
      <c r="W36" s="682">
        <f>(SUM(W$21:W26))/W$30</f>
        <v>0.8571428571428571</v>
      </c>
      <c r="X36" s="682">
        <f>(SUM(X$21:X26))/X$30</f>
        <v>1</v>
      </c>
      <c r="Y36" s="682">
        <f>(SUM(Y$21:Y26))/Y$30</f>
        <v>0.8571428571428571</v>
      </c>
      <c r="Z36" s="682">
        <f>(SUM(Z$21:Z26))/Z$30</f>
        <v>1</v>
      </c>
      <c r="AA36" s="682">
        <f>(SUM(AA$21:AA26))/AA$30</f>
        <v>0.90909090909090906</v>
      </c>
      <c r="AB36" s="682">
        <f>(SUM(AB$21:AB26))/AB$30</f>
        <v>1</v>
      </c>
      <c r="AC36" s="682">
        <f>(SUM(AC$21:AC26))/AC$30</f>
        <v>0.97058823529411764</v>
      </c>
      <c r="AD36" s="682">
        <f>(SUM(AD$21:AD26))/AD$30</f>
        <v>1</v>
      </c>
      <c r="AE36" s="682">
        <f>(SUM(AE$21:AE26))/AE$30</f>
        <v>0.9375</v>
      </c>
      <c r="AF36" s="682">
        <f>(SUM(AF$21:AF26))/AF$30</f>
        <v>1</v>
      </c>
      <c r="AG36" s="682">
        <f>(SUM(AG$21:AG26))/AG$30</f>
        <v>0.95454545454545459</v>
      </c>
      <c r="AH36" s="682">
        <f>(SUM(AH$21:AH26))/AH$30</f>
        <v>0.97435897435897434</v>
      </c>
      <c r="AI36" s="682">
        <f>(SUM(AI$21:AI26))/AI$30</f>
        <v>0.97058823529411764</v>
      </c>
      <c r="AJ36" s="682">
        <f>(SUM(AJ$21:AJ26))/AJ$30</f>
        <v>1</v>
      </c>
      <c r="AK36" s="682">
        <f>(SUM(AK$21:AK26))/AK$30</f>
        <v>1</v>
      </c>
      <c r="AL36" s="682">
        <f>(SUM(AL$21:AL26))/AL$30</f>
        <v>1</v>
      </c>
      <c r="AM36" s="682">
        <f>(SUM(AM$21:AM26))/AM$30</f>
        <v>1</v>
      </c>
      <c r="AN36" s="682">
        <f>(SUM(AN$21:AN26))/AN$30</f>
        <v>1</v>
      </c>
      <c r="AO36" s="682">
        <f>(SUM(AO$21:AO26))/AO$30</f>
        <v>0.95945945945945943</v>
      </c>
      <c r="AP36" s="682">
        <f>(SUM(AP$21:AP26))/AP$30</f>
        <v>0.98039215686274506</v>
      </c>
      <c r="AQ36" s="682">
        <f>(SUM(AQ$21:AQ26))/AQ$30</f>
        <v>0.96052631578947367</v>
      </c>
      <c r="AR36" s="682">
        <f>(SUM(AR$21:AR26))/AR$30</f>
        <v>0.95945945945945943</v>
      </c>
      <c r="AS36" s="682">
        <f>(SUM(AS$21:AS26))/AS$30</f>
        <v>0.97701149425287359</v>
      </c>
      <c r="AT36" s="682">
        <f>(SUM(AT$21:AT26))/AT$30</f>
        <v>0.98076923076923073</v>
      </c>
      <c r="AU36" s="682">
        <f>(SUM(AU$21:AU26))/AU$30</f>
        <v>0.9779411764705882</v>
      </c>
      <c r="AV36" s="682">
        <f>(SUM(AV$21:AV26))/AV$30</f>
        <v>0.99305555555555558</v>
      </c>
    </row>
    <row r="37" spans="2:48" s="163" customFormat="1">
      <c r="B37" s="2648"/>
      <c r="C37" s="1329" t="s">
        <v>1109</v>
      </c>
      <c r="D37" s="682">
        <f>(SUM(D$27:D29))/D$30</f>
        <v>0</v>
      </c>
      <c r="E37" s="682">
        <f>(SUM(E$27:E29))/E$30</f>
        <v>0</v>
      </c>
      <c r="F37" s="682">
        <f>(SUM(F$27:F29))/F$30</f>
        <v>4.5454545454545456E-2</v>
      </c>
      <c r="G37" s="682">
        <f>(SUM(G$27:G29))/G$30</f>
        <v>7.6923076923076927E-2</v>
      </c>
      <c r="H37" s="682">
        <f>(SUM(H$27:H29))/H$30</f>
        <v>0</v>
      </c>
      <c r="I37" s="682">
        <f>(SUM(I$27:I29))/I$30</f>
        <v>0</v>
      </c>
      <c r="J37" s="682">
        <f>(SUM(J$27:J29))/J$30</f>
        <v>0</v>
      </c>
      <c r="K37" s="682">
        <f>(SUM(K$27:K29))/K$30</f>
        <v>0</v>
      </c>
      <c r="L37" s="682">
        <f>(SUM(L$27:L29))/L$30</f>
        <v>0</v>
      </c>
      <c r="M37" s="682">
        <f>(SUM(M$27:M29))/M$30</f>
        <v>0</v>
      </c>
      <c r="N37" s="682">
        <f>(SUM(N$27:N29))/N$30</f>
        <v>0</v>
      </c>
      <c r="O37" s="682">
        <f>(SUM(O$27:O29))/O$30</f>
        <v>0.11538461538461539</v>
      </c>
      <c r="P37" s="682">
        <f>(SUM(P$27:P29))/P$30</f>
        <v>0</v>
      </c>
      <c r="Q37" s="682">
        <f>(SUM(Q$27:Q29))/Q$30</f>
        <v>3.3333333333333333E-2</v>
      </c>
      <c r="R37" s="682">
        <f>(SUM(R$27:R29))/R$30</f>
        <v>0</v>
      </c>
      <c r="S37" s="682">
        <f>(SUM(S$27:S29))/S$30</f>
        <v>0</v>
      </c>
      <c r="T37" s="682">
        <f>(SUM(T$27:T29))/T$30</f>
        <v>3.2258064516129031E-2</v>
      </c>
      <c r="U37" s="682">
        <f>(SUM(U$27:U29))/U$30</f>
        <v>6.0606060606060608E-2</v>
      </c>
      <c r="V37" s="682">
        <f>(SUM(V$27:V29))/V$30</f>
        <v>0</v>
      </c>
      <c r="W37" s="682">
        <f>(SUM(W$27:W29))/W$30</f>
        <v>0.14285714285714285</v>
      </c>
      <c r="X37" s="682">
        <f>(SUM(X$27:X29))/X$30</f>
        <v>0</v>
      </c>
      <c r="Y37" s="682">
        <f>(SUM(Y$27:Y29))/Y$30</f>
        <v>0.14285714285714285</v>
      </c>
      <c r="Z37" s="682">
        <f>(SUM(Z$27:Z29))/Z$30</f>
        <v>0</v>
      </c>
      <c r="AA37" s="682">
        <f>(SUM(AA$27:AA29))/AA$30</f>
        <v>9.0909090909090912E-2</v>
      </c>
      <c r="AB37" s="682">
        <f>(SUM(AB$27:AB29))/AB$30</f>
        <v>0</v>
      </c>
      <c r="AC37" s="682">
        <f>(SUM(AC$27:AC29))/AC$30</f>
        <v>2.9411764705882353E-2</v>
      </c>
      <c r="AD37" s="682">
        <f>(SUM(AD$27:AD29))/AD$30</f>
        <v>0</v>
      </c>
      <c r="AE37" s="682">
        <f>(SUM(AE$27:AE29))/AE$30</f>
        <v>6.25E-2</v>
      </c>
      <c r="AF37" s="682">
        <f>(SUM(AF$27:AF29))/AF$30</f>
        <v>0</v>
      </c>
      <c r="AG37" s="682">
        <f>(SUM(AG$27:AG29))/AG$30</f>
        <v>4.5454545454545456E-2</v>
      </c>
      <c r="AH37" s="682">
        <f>(SUM(AH$27:AH29))/AH$30</f>
        <v>2.564102564102564E-2</v>
      </c>
      <c r="AI37" s="682">
        <f>(SUM(AI$27:AI29))/AI$30</f>
        <v>2.9411764705882353E-2</v>
      </c>
      <c r="AJ37" s="682">
        <f>(SUM(AJ$27:AJ29))/AJ$30</f>
        <v>0</v>
      </c>
      <c r="AK37" s="682">
        <f>(SUM(AK$27:AK29))/AK$30</f>
        <v>0</v>
      </c>
      <c r="AL37" s="682">
        <f>(SUM(AL$27:AL29))/AL$30</f>
        <v>0</v>
      </c>
      <c r="AM37" s="682">
        <f>(SUM(AM$27:AM29))/AM$30</f>
        <v>0</v>
      </c>
      <c r="AN37" s="682">
        <f>(SUM(AN$27:AN29))/AN$30</f>
        <v>0</v>
      </c>
      <c r="AO37" s="682">
        <f>(SUM(AO$27:AO29))/AO$30</f>
        <v>4.0540540540540543E-2</v>
      </c>
      <c r="AP37" s="682">
        <f>(SUM(AP$27:AP29))/AP$30</f>
        <v>1.9607843137254902E-2</v>
      </c>
      <c r="AQ37" s="682">
        <f>(SUM(AQ$27:AQ29))/AQ$30</f>
        <v>3.9473684210526314E-2</v>
      </c>
      <c r="AR37" s="682">
        <f>(SUM(AR$27:AR29))/AR$30</f>
        <v>4.0540540540540543E-2</v>
      </c>
      <c r="AS37" s="682">
        <f>(SUM(AS$27:AS29))/AS$30</f>
        <v>2.2988505747126436E-2</v>
      </c>
      <c r="AT37" s="682">
        <f>(SUM(AT$27:AT29))/AT$30</f>
        <v>1.9230769230769232E-2</v>
      </c>
      <c r="AU37" s="682">
        <f>(SUM(AU$27:AU29))/AU$30</f>
        <v>2.2058823529411766E-2</v>
      </c>
      <c r="AV37" s="682">
        <f>(SUM(AV$27:AV29))/AV$30</f>
        <v>6.9444444444444441E-3</v>
      </c>
    </row>
    <row r="38" spans="2:48" s="163" customFormat="1">
      <c r="B38" s="2648" t="s">
        <v>2802</v>
      </c>
      <c r="C38" s="1328" t="s">
        <v>839</v>
      </c>
      <c r="D38" s="1322">
        <v>0</v>
      </c>
      <c r="E38" s="1322">
        <v>0</v>
      </c>
      <c r="F38" s="1322">
        <v>0</v>
      </c>
      <c r="G38" s="1322">
        <v>1</v>
      </c>
      <c r="H38" s="1322">
        <v>2</v>
      </c>
      <c r="I38" s="1322">
        <v>2</v>
      </c>
      <c r="J38" s="1322">
        <v>1</v>
      </c>
      <c r="K38" s="1322">
        <v>0</v>
      </c>
      <c r="L38" s="1322">
        <v>0</v>
      </c>
      <c r="M38" s="1322">
        <v>1</v>
      </c>
      <c r="N38" s="1322">
        <v>0</v>
      </c>
      <c r="O38" s="1322">
        <v>2</v>
      </c>
      <c r="P38" s="1322">
        <v>1</v>
      </c>
      <c r="Q38" s="1322">
        <v>0</v>
      </c>
      <c r="R38" s="1322">
        <v>1</v>
      </c>
      <c r="S38" s="1322">
        <v>2</v>
      </c>
      <c r="T38" s="1322">
        <v>2</v>
      </c>
      <c r="U38" s="1322">
        <v>1</v>
      </c>
      <c r="V38" s="1322">
        <v>1</v>
      </c>
      <c r="W38" s="1322">
        <v>0</v>
      </c>
      <c r="X38" s="1322">
        <v>0</v>
      </c>
      <c r="Y38" s="1322">
        <v>0</v>
      </c>
      <c r="Z38" s="1322">
        <v>0</v>
      </c>
      <c r="AA38" s="1322">
        <v>1</v>
      </c>
      <c r="AB38" s="1322">
        <v>0</v>
      </c>
      <c r="AC38" s="1322">
        <v>0</v>
      </c>
      <c r="AD38" s="1322">
        <v>2</v>
      </c>
      <c r="AE38" s="1322">
        <v>0</v>
      </c>
      <c r="AF38" s="1322">
        <v>2</v>
      </c>
      <c r="AG38" s="1322">
        <v>3</v>
      </c>
      <c r="AH38" s="1322">
        <v>5</v>
      </c>
      <c r="AI38" s="1322">
        <v>0</v>
      </c>
      <c r="AJ38" s="1322">
        <v>0</v>
      </c>
      <c r="AK38" s="1322">
        <v>2</v>
      </c>
      <c r="AL38" s="1322">
        <v>0</v>
      </c>
      <c r="AM38" s="1322">
        <v>1</v>
      </c>
      <c r="AN38" s="1322">
        <v>0</v>
      </c>
      <c r="AO38" s="1322">
        <f>D38+O38+AD38</f>
        <v>4</v>
      </c>
      <c r="AP38" s="1322">
        <f>E38+P38+AE38</f>
        <v>1</v>
      </c>
      <c r="AQ38" s="1322">
        <f>F38+Q38+W38+AF38</f>
        <v>2</v>
      </c>
      <c r="AR38" s="1322">
        <f t="shared" ref="AR38:AT38" si="51">G38+R38+X38+AG38</f>
        <v>5</v>
      </c>
      <c r="AS38" s="1322">
        <f t="shared" si="51"/>
        <v>9</v>
      </c>
      <c r="AT38" s="1322">
        <f t="shared" si="51"/>
        <v>4</v>
      </c>
      <c r="AU38" s="1322">
        <f>J38+L38+U38+AA38+AJ38+AL38</f>
        <v>3</v>
      </c>
      <c r="AV38" s="1322">
        <f>K38+M38+N38+V38+AB38+AC38+AK38+AM38+AN38</f>
        <v>5</v>
      </c>
    </row>
    <row r="39" spans="2:48" s="163" customFormat="1">
      <c r="B39" s="2648"/>
      <c r="C39" s="1329" t="s">
        <v>840</v>
      </c>
      <c r="D39" s="1322">
        <v>5</v>
      </c>
      <c r="E39" s="1322">
        <v>5</v>
      </c>
      <c r="F39" s="1322">
        <v>4</v>
      </c>
      <c r="G39" s="1322">
        <v>5</v>
      </c>
      <c r="H39" s="1322">
        <v>6</v>
      </c>
      <c r="I39" s="1322">
        <v>7</v>
      </c>
      <c r="J39" s="1322">
        <v>5</v>
      </c>
      <c r="K39" s="1322">
        <v>3</v>
      </c>
      <c r="L39" s="1322">
        <v>3</v>
      </c>
      <c r="M39" s="1322">
        <v>3</v>
      </c>
      <c r="N39" s="1322">
        <v>0</v>
      </c>
      <c r="O39" s="1322">
        <v>6</v>
      </c>
      <c r="P39" s="1322">
        <v>0</v>
      </c>
      <c r="Q39" s="1322">
        <v>10</v>
      </c>
      <c r="R39" s="1322">
        <v>1</v>
      </c>
      <c r="S39" s="1322">
        <v>3</v>
      </c>
      <c r="T39" s="1322">
        <v>5</v>
      </c>
      <c r="U39" s="1322">
        <v>1</v>
      </c>
      <c r="V39" s="1322">
        <v>1</v>
      </c>
      <c r="W39" s="1322">
        <v>0</v>
      </c>
      <c r="X39" s="1322">
        <v>0</v>
      </c>
      <c r="Y39" s="1322">
        <v>2</v>
      </c>
      <c r="Z39" s="1322">
        <v>0</v>
      </c>
      <c r="AA39" s="1322">
        <v>2</v>
      </c>
      <c r="AB39" s="1322">
        <v>1</v>
      </c>
      <c r="AC39" s="1322">
        <v>2</v>
      </c>
      <c r="AD39" s="1322">
        <v>3</v>
      </c>
      <c r="AE39" s="1322">
        <v>3</v>
      </c>
      <c r="AF39" s="1322">
        <v>2</v>
      </c>
      <c r="AG39" s="1322">
        <v>4</v>
      </c>
      <c r="AH39" s="1322">
        <v>8</v>
      </c>
      <c r="AI39" s="1322">
        <v>4</v>
      </c>
      <c r="AJ39" s="1322">
        <v>4</v>
      </c>
      <c r="AK39" s="1322">
        <v>3</v>
      </c>
      <c r="AL39" s="1322">
        <v>1</v>
      </c>
      <c r="AM39" s="1322">
        <v>4</v>
      </c>
      <c r="AN39" s="1322">
        <v>1</v>
      </c>
      <c r="AO39" s="1322">
        <f t="shared" ref="AO39:AO46" si="52">D39+O39+AD39</f>
        <v>14</v>
      </c>
      <c r="AP39" s="1322">
        <f t="shared" ref="AP39:AP46" si="53">E39+P39+AE39</f>
        <v>8</v>
      </c>
      <c r="AQ39" s="1322">
        <f t="shared" ref="AQ39:AQ46" si="54">F39+Q39+W39+AF39</f>
        <v>16</v>
      </c>
      <c r="AR39" s="1322">
        <f t="shared" ref="AR39:AR46" si="55">G39+R39+X39+AG39</f>
        <v>10</v>
      </c>
      <c r="AS39" s="1322">
        <f t="shared" ref="AS39:AS46" si="56">H39+S39+Y39+AH39</f>
        <v>19</v>
      </c>
      <c r="AT39" s="1322">
        <f t="shared" ref="AT39:AT46" si="57">I39+T39+Z39+AI39</f>
        <v>16</v>
      </c>
      <c r="AU39" s="1322">
        <f t="shared" ref="AU39:AU46" si="58">J39+L39+U39+AA39+AJ39+AL39</f>
        <v>16</v>
      </c>
      <c r="AV39" s="1322">
        <f t="shared" ref="AV39:AV46" si="59">K39+M39+N39+V39+AB39+AC39+AK39+AM39+AN39</f>
        <v>18</v>
      </c>
    </row>
    <row r="40" spans="2:48" s="163" customFormat="1">
      <c r="B40" s="2648"/>
      <c r="C40" s="1329" t="s">
        <v>841</v>
      </c>
      <c r="D40" s="1322">
        <v>3</v>
      </c>
      <c r="E40" s="1322">
        <v>7</v>
      </c>
      <c r="F40" s="1322">
        <v>4</v>
      </c>
      <c r="G40" s="1322">
        <v>6</v>
      </c>
      <c r="H40" s="1322">
        <v>9</v>
      </c>
      <c r="I40" s="1322">
        <v>6</v>
      </c>
      <c r="J40" s="1322">
        <v>7</v>
      </c>
      <c r="K40" s="1322">
        <v>2</v>
      </c>
      <c r="L40" s="1322">
        <v>8</v>
      </c>
      <c r="M40" s="1322">
        <v>5</v>
      </c>
      <c r="N40" s="1322">
        <v>4</v>
      </c>
      <c r="O40" s="1322">
        <v>9</v>
      </c>
      <c r="P40" s="1322">
        <v>4</v>
      </c>
      <c r="Q40" s="1322">
        <v>6</v>
      </c>
      <c r="R40" s="1322">
        <v>3</v>
      </c>
      <c r="S40" s="1322">
        <v>2</v>
      </c>
      <c r="T40" s="1322">
        <v>7</v>
      </c>
      <c r="U40" s="1322">
        <v>2</v>
      </c>
      <c r="V40" s="1322">
        <v>6</v>
      </c>
      <c r="W40" s="1322">
        <v>2</v>
      </c>
      <c r="X40" s="1322">
        <v>1</v>
      </c>
      <c r="Y40" s="1322">
        <v>0</v>
      </c>
      <c r="Z40" s="1322">
        <v>4</v>
      </c>
      <c r="AA40" s="1322">
        <v>2</v>
      </c>
      <c r="AB40" s="1322">
        <v>1</v>
      </c>
      <c r="AC40" s="1322">
        <v>6</v>
      </c>
      <c r="AD40" s="1322">
        <v>2</v>
      </c>
      <c r="AE40" s="1322">
        <v>7</v>
      </c>
      <c r="AF40" s="1322">
        <v>9</v>
      </c>
      <c r="AG40" s="1322">
        <v>8</v>
      </c>
      <c r="AH40" s="1322">
        <v>9</v>
      </c>
      <c r="AI40" s="1322">
        <v>5</v>
      </c>
      <c r="AJ40" s="1322">
        <v>2</v>
      </c>
      <c r="AK40" s="1322">
        <v>0</v>
      </c>
      <c r="AL40" s="1322">
        <v>3</v>
      </c>
      <c r="AM40" s="1322">
        <v>3</v>
      </c>
      <c r="AN40" s="1322">
        <v>3</v>
      </c>
      <c r="AO40" s="1322">
        <f t="shared" si="52"/>
        <v>14</v>
      </c>
      <c r="AP40" s="1322">
        <f t="shared" si="53"/>
        <v>18</v>
      </c>
      <c r="AQ40" s="1322">
        <f t="shared" si="54"/>
        <v>21</v>
      </c>
      <c r="AR40" s="1322">
        <f t="shared" si="55"/>
        <v>18</v>
      </c>
      <c r="AS40" s="1322">
        <f t="shared" si="56"/>
        <v>20</v>
      </c>
      <c r="AT40" s="1322">
        <f t="shared" si="57"/>
        <v>22</v>
      </c>
      <c r="AU40" s="1322">
        <f t="shared" si="58"/>
        <v>24</v>
      </c>
      <c r="AV40" s="1322">
        <f t="shared" si="59"/>
        <v>30</v>
      </c>
    </row>
    <row r="41" spans="2:48" s="163" customFormat="1">
      <c r="B41" s="2648"/>
      <c r="C41" s="1329" t="s">
        <v>842</v>
      </c>
      <c r="D41" s="1322">
        <v>13</v>
      </c>
      <c r="E41" s="1322">
        <v>8</v>
      </c>
      <c r="F41" s="1322">
        <v>7</v>
      </c>
      <c r="G41" s="1322">
        <v>14</v>
      </c>
      <c r="H41" s="1322">
        <v>15</v>
      </c>
      <c r="I41" s="1322">
        <v>15</v>
      </c>
      <c r="J41" s="1322">
        <v>10</v>
      </c>
      <c r="K41" s="1322">
        <v>7</v>
      </c>
      <c r="L41" s="1322">
        <v>19</v>
      </c>
      <c r="M41" s="1322">
        <v>9</v>
      </c>
      <c r="N41" s="1322">
        <v>6</v>
      </c>
      <c r="O41" s="1322">
        <v>10</v>
      </c>
      <c r="P41" s="1322">
        <v>6</v>
      </c>
      <c r="Q41" s="1322">
        <v>17</v>
      </c>
      <c r="R41" s="1322">
        <v>8</v>
      </c>
      <c r="S41" s="1322">
        <v>19</v>
      </c>
      <c r="T41" s="1322">
        <v>9</v>
      </c>
      <c r="U41" s="1322">
        <v>18</v>
      </c>
      <c r="V41" s="1322">
        <v>8</v>
      </c>
      <c r="W41" s="1322">
        <v>5</v>
      </c>
      <c r="X41" s="1322">
        <v>2</v>
      </c>
      <c r="Y41" s="1322">
        <v>4</v>
      </c>
      <c r="Z41" s="1322">
        <v>6</v>
      </c>
      <c r="AA41" s="1322">
        <v>6</v>
      </c>
      <c r="AB41" s="1322">
        <v>3</v>
      </c>
      <c r="AC41" s="1322">
        <v>13</v>
      </c>
      <c r="AD41" s="1322">
        <v>10</v>
      </c>
      <c r="AE41" s="1322">
        <v>4</v>
      </c>
      <c r="AF41" s="1322">
        <v>14</v>
      </c>
      <c r="AG41" s="1322">
        <v>20</v>
      </c>
      <c r="AH41" s="1322">
        <v>23</v>
      </c>
      <c r="AI41" s="1322">
        <v>22</v>
      </c>
      <c r="AJ41" s="1322">
        <v>14</v>
      </c>
      <c r="AK41" s="1322">
        <v>6</v>
      </c>
      <c r="AL41" s="1322">
        <v>6</v>
      </c>
      <c r="AM41" s="1322">
        <v>7</v>
      </c>
      <c r="AN41" s="1322">
        <v>7</v>
      </c>
      <c r="AO41" s="1322">
        <f t="shared" si="52"/>
        <v>33</v>
      </c>
      <c r="AP41" s="1322">
        <f t="shared" si="53"/>
        <v>18</v>
      </c>
      <c r="AQ41" s="1322">
        <f t="shared" si="54"/>
        <v>43</v>
      </c>
      <c r="AR41" s="1322">
        <f t="shared" si="55"/>
        <v>44</v>
      </c>
      <c r="AS41" s="1322">
        <f t="shared" si="56"/>
        <v>61</v>
      </c>
      <c r="AT41" s="1322">
        <f t="shared" si="57"/>
        <v>52</v>
      </c>
      <c r="AU41" s="1322">
        <f t="shared" si="58"/>
        <v>73</v>
      </c>
      <c r="AV41" s="1322">
        <f t="shared" si="59"/>
        <v>66</v>
      </c>
    </row>
    <row r="42" spans="2:48" s="163" customFormat="1">
      <c r="B42" s="2648"/>
      <c r="C42" s="1329" t="s">
        <v>843</v>
      </c>
      <c r="D42" s="1322">
        <v>8</v>
      </c>
      <c r="E42" s="1322">
        <v>6</v>
      </c>
      <c r="F42" s="1322">
        <v>4</v>
      </c>
      <c r="G42" s="1322">
        <v>10</v>
      </c>
      <c r="H42" s="1322">
        <v>15</v>
      </c>
      <c r="I42" s="1322">
        <v>11</v>
      </c>
      <c r="J42" s="1322">
        <v>13</v>
      </c>
      <c r="K42" s="1322">
        <v>11</v>
      </c>
      <c r="L42" s="1322">
        <v>7</v>
      </c>
      <c r="M42" s="1322">
        <v>12</v>
      </c>
      <c r="N42" s="1322">
        <v>8</v>
      </c>
      <c r="O42" s="1322">
        <v>23</v>
      </c>
      <c r="P42" s="1322">
        <v>7</v>
      </c>
      <c r="Q42" s="1322">
        <v>9</v>
      </c>
      <c r="R42" s="1322">
        <v>11</v>
      </c>
      <c r="S42" s="1322">
        <v>10</v>
      </c>
      <c r="T42" s="1322">
        <v>13</v>
      </c>
      <c r="U42" s="1322">
        <v>13</v>
      </c>
      <c r="V42" s="1322">
        <v>14</v>
      </c>
      <c r="W42" s="1322">
        <v>5</v>
      </c>
      <c r="X42" s="1322">
        <v>4</v>
      </c>
      <c r="Y42" s="1322">
        <v>3</v>
      </c>
      <c r="Z42" s="1322">
        <v>8</v>
      </c>
      <c r="AA42" s="1322">
        <v>4</v>
      </c>
      <c r="AB42" s="1322">
        <v>2</v>
      </c>
      <c r="AC42" s="1322">
        <v>13</v>
      </c>
      <c r="AD42" s="1322">
        <v>5</v>
      </c>
      <c r="AE42" s="1322">
        <v>8</v>
      </c>
      <c r="AF42" s="1322">
        <v>13</v>
      </c>
      <c r="AG42" s="1322">
        <v>8</v>
      </c>
      <c r="AH42" s="1322">
        <v>12</v>
      </c>
      <c r="AI42" s="1322">
        <v>16</v>
      </c>
      <c r="AJ42" s="1322">
        <v>7</v>
      </c>
      <c r="AK42" s="1322">
        <v>10</v>
      </c>
      <c r="AL42" s="1322">
        <v>8</v>
      </c>
      <c r="AM42" s="1322">
        <v>4</v>
      </c>
      <c r="AN42" s="1322">
        <v>1</v>
      </c>
      <c r="AO42" s="1322">
        <f t="shared" si="52"/>
        <v>36</v>
      </c>
      <c r="AP42" s="1322">
        <f t="shared" si="53"/>
        <v>21</v>
      </c>
      <c r="AQ42" s="1322">
        <f t="shared" si="54"/>
        <v>31</v>
      </c>
      <c r="AR42" s="1322">
        <f t="shared" si="55"/>
        <v>33</v>
      </c>
      <c r="AS42" s="1322">
        <f t="shared" si="56"/>
        <v>40</v>
      </c>
      <c r="AT42" s="1322">
        <f t="shared" si="57"/>
        <v>48</v>
      </c>
      <c r="AU42" s="1322">
        <f t="shared" si="58"/>
        <v>52</v>
      </c>
      <c r="AV42" s="1322">
        <f t="shared" si="59"/>
        <v>75</v>
      </c>
    </row>
    <row r="43" spans="2:48" s="163" customFormat="1">
      <c r="B43" s="2648"/>
      <c r="C43" s="1329" t="s">
        <v>844</v>
      </c>
      <c r="D43" s="1322">
        <v>8</v>
      </c>
      <c r="E43" s="1322">
        <v>1</v>
      </c>
      <c r="F43" s="1322">
        <v>11</v>
      </c>
      <c r="G43" s="1322">
        <v>7</v>
      </c>
      <c r="H43" s="1322">
        <v>10</v>
      </c>
      <c r="I43" s="1322">
        <v>7</v>
      </c>
      <c r="J43" s="1322">
        <v>9</v>
      </c>
      <c r="K43" s="1322">
        <v>6</v>
      </c>
      <c r="L43" s="1322">
        <v>11</v>
      </c>
      <c r="M43" s="1322">
        <v>9</v>
      </c>
      <c r="N43" s="1322">
        <v>6</v>
      </c>
      <c r="O43" s="1322">
        <v>8</v>
      </c>
      <c r="P43" s="1322">
        <v>9</v>
      </c>
      <c r="Q43" s="1322">
        <v>6</v>
      </c>
      <c r="R43" s="1322">
        <v>7</v>
      </c>
      <c r="S43" s="1322">
        <v>5</v>
      </c>
      <c r="T43" s="1322">
        <v>13</v>
      </c>
      <c r="U43" s="1322">
        <v>8</v>
      </c>
      <c r="V43" s="1322">
        <v>7</v>
      </c>
      <c r="W43" s="1322">
        <v>5</v>
      </c>
      <c r="X43" s="1322">
        <v>3</v>
      </c>
      <c r="Y43" s="1322">
        <v>2</v>
      </c>
      <c r="Z43" s="1322">
        <v>5</v>
      </c>
      <c r="AA43" s="1322">
        <v>7</v>
      </c>
      <c r="AB43" s="1322">
        <v>8</v>
      </c>
      <c r="AC43" s="1322">
        <v>13</v>
      </c>
      <c r="AD43" s="1322">
        <v>12</v>
      </c>
      <c r="AE43" s="1322">
        <v>5</v>
      </c>
      <c r="AF43" s="1322">
        <v>11</v>
      </c>
      <c r="AG43" s="1322">
        <v>5</v>
      </c>
      <c r="AH43" s="1322">
        <v>9</v>
      </c>
      <c r="AI43" s="1322">
        <v>13</v>
      </c>
      <c r="AJ43" s="1322">
        <v>14</v>
      </c>
      <c r="AK43" s="1322">
        <v>9</v>
      </c>
      <c r="AL43" s="1322">
        <v>5</v>
      </c>
      <c r="AM43" s="1322">
        <v>9</v>
      </c>
      <c r="AN43" s="1322">
        <v>4</v>
      </c>
      <c r="AO43" s="1322">
        <f t="shared" si="52"/>
        <v>28</v>
      </c>
      <c r="AP43" s="1322">
        <f t="shared" si="53"/>
        <v>15</v>
      </c>
      <c r="AQ43" s="1322">
        <f t="shared" si="54"/>
        <v>33</v>
      </c>
      <c r="AR43" s="1322">
        <f t="shared" si="55"/>
        <v>22</v>
      </c>
      <c r="AS43" s="1322">
        <f t="shared" si="56"/>
        <v>26</v>
      </c>
      <c r="AT43" s="1322">
        <f t="shared" si="57"/>
        <v>38</v>
      </c>
      <c r="AU43" s="1322">
        <f t="shared" si="58"/>
        <v>54</v>
      </c>
      <c r="AV43" s="1322">
        <f t="shared" si="59"/>
        <v>71</v>
      </c>
    </row>
    <row r="44" spans="2:48" s="163" customFormat="1">
      <c r="B44" s="2648"/>
      <c r="C44" s="1329" t="s">
        <v>845</v>
      </c>
      <c r="D44" s="1322">
        <v>8</v>
      </c>
      <c r="E44" s="1322">
        <v>2</v>
      </c>
      <c r="F44" s="1322">
        <v>11</v>
      </c>
      <c r="G44" s="1322">
        <v>8</v>
      </c>
      <c r="H44" s="1322">
        <v>13</v>
      </c>
      <c r="I44" s="1322">
        <v>6</v>
      </c>
      <c r="J44" s="1322">
        <v>8</v>
      </c>
      <c r="K44" s="1322">
        <v>9</v>
      </c>
      <c r="L44" s="1322">
        <v>16</v>
      </c>
      <c r="M44" s="1322">
        <v>16</v>
      </c>
      <c r="N44" s="1322">
        <v>9</v>
      </c>
      <c r="O44" s="1322">
        <v>11</v>
      </c>
      <c r="P44" s="1322">
        <v>7</v>
      </c>
      <c r="Q44" s="1322">
        <v>10</v>
      </c>
      <c r="R44" s="1322">
        <v>4</v>
      </c>
      <c r="S44" s="1322">
        <v>5</v>
      </c>
      <c r="T44" s="1322">
        <v>18</v>
      </c>
      <c r="U44" s="1322">
        <v>20</v>
      </c>
      <c r="V44" s="1322">
        <v>7</v>
      </c>
      <c r="W44" s="1322">
        <v>3</v>
      </c>
      <c r="X44" s="1322">
        <v>6</v>
      </c>
      <c r="Y44" s="1322">
        <v>6</v>
      </c>
      <c r="Z44" s="1322">
        <v>5</v>
      </c>
      <c r="AA44" s="1322">
        <v>11</v>
      </c>
      <c r="AB44" s="1322">
        <v>10</v>
      </c>
      <c r="AC44" s="1322">
        <v>10</v>
      </c>
      <c r="AD44" s="1322">
        <v>17</v>
      </c>
      <c r="AE44" s="1322">
        <v>4</v>
      </c>
      <c r="AF44" s="1322">
        <v>10</v>
      </c>
      <c r="AG44" s="1322">
        <v>10</v>
      </c>
      <c r="AH44" s="1322">
        <v>12</v>
      </c>
      <c r="AI44" s="1322">
        <v>13</v>
      </c>
      <c r="AJ44" s="1322">
        <v>17</v>
      </c>
      <c r="AK44" s="1322">
        <v>5</v>
      </c>
      <c r="AL44" s="1322">
        <v>8</v>
      </c>
      <c r="AM44" s="1322">
        <v>10</v>
      </c>
      <c r="AN44" s="1322">
        <v>3</v>
      </c>
      <c r="AO44" s="1322">
        <f t="shared" si="52"/>
        <v>36</v>
      </c>
      <c r="AP44" s="1322">
        <f t="shared" si="53"/>
        <v>13</v>
      </c>
      <c r="AQ44" s="1322">
        <f t="shared" si="54"/>
        <v>34</v>
      </c>
      <c r="AR44" s="1322">
        <f t="shared" si="55"/>
        <v>28</v>
      </c>
      <c r="AS44" s="1322">
        <f t="shared" si="56"/>
        <v>36</v>
      </c>
      <c r="AT44" s="1322">
        <f t="shared" si="57"/>
        <v>42</v>
      </c>
      <c r="AU44" s="1322">
        <f t="shared" si="58"/>
        <v>80</v>
      </c>
      <c r="AV44" s="1322">
        <f t="shared" si="59"/>
        <v>79</v>
      </c>
    </row>
    <row r="45" spans="2:48" s="163" customFormat="1">
      <c r="B45" s="2648"/>
      <c r="C45" s="1329" t="s">
        <v>846</v>
      </c>
      <c r="D45" s="1322">
        <v>9</v>
      </c>
      <c r="E45" s="1322">
        <v>2</v>
      </c>
      <c r="F45" s="1322">
        <v>5</v>
      </c>
      <c r="G45" s="1322">
        <v>5</v>
      </c>
      <c r="H45" s="1322">
        <v>8</v>
      </c>
      <c r="I45" s="1322">
        <v>8</v>
      </c>
      <c r="J45" s="1322">
        <v>7</v>
      </c>
      <c r="K45" s="1322">
        <v>9</v>
      </c>
      <c r="L45" s="1322">
        <v>7</v>
      </c>
      <c r="M45" s="1322">
        <v>6</v>
      </c>
      <c r="N45" s="1322">
        <v>7</v>
      </c>
      <c r="O45" s="1322">
        <v>6</v>
      </c>
      <c r="P45" s="1322">
        <v>2</v>
      </c>
      <c r="Q45" s="1322">
        <v>4</v>
      </c>
      <c r="R45" s="1322">
        <v>3</v>
      </c>
      <c r="S45" s="1322">
        <v>4</v>
      </c>
      <c r="T45" s="1322">
        <v>9</v>
      </c>
      <c r="U45" s="1322">
        <v>12</v>
      </c>
      <c r="V45" s="1322">
        <v>11</v>
      </c>
      <c r="W45" s="1322">
        <v>1</v>
      </c>
      <c r="X45" s="1322">
        <v>5</v>
      </c>
      <c r="Y45" s="1322">
        <v>5</v>
      </c>
      <c r="Z45" s="1322">
        <v>6</v>
      </c>
      <c r="AA45" s="1322">
        <v>8</v>
      </c>
      <c r="AB45" s="1322">
        <v>8</v>
      </c>
      <c r="AC45" s="1322">
        <v>9</v>
      </c>
      <c r="AD45" s="1322">
        <v>11</v>
      </c>
      <c r="AE45" s="1322">
        <v>5</v>
      </c>
      <c r="AF45" s="1322">
        <v>10</v>
      </c>
      <c r="AG45" s="1322">
        <v>6</v>
      </c>
      <c r="AH45" s="1322">
        <v>4</v>
      </c>
      <c r="AI45" s="1322">
        <v>16</v>
      </c>
      <c r="AJ45" s="1322">
        <v>10</v>
      </c>
      <c r="AK45" s="1322">
        <v>9</v>
      </c>
      <c r="AL45" s="1322">
        <v>3</v>
      </c>
      <c r="AM45" s="1322">
        <v>8</v>
      </c>
      <c r="AN45" s="1322">
        <v>7</v>
      </c>
      <c r="AO45" s="1322">
        <f t="shared" si="52"/>
        <v>26</v>
      </c>
      <c r="AP45" s="1322">
        <f t="shared" si="53"/>
        <v>9</v>
      </c>
      <c r="AQ45" s="1322">
        <f t="shared" si="54"/>
        <v>20</v>
      </c>
      <c r="AR45" s="1322">
        <f t="shared" si="55"/>
        <v>19</v>
      </c>
      <c r="AS45" s="1322">
        <f t="shared" si="56"/>
        <v>21</v>
      </c>
      <c r="AT45" s="1322">
        <f t="shared" si="57"/>
        <v>39</v>
      </c>
      <c r="AU45" s="1322">
        <f t="shared" si="58"/>
        <v>47</v>
      </c>
      <c r="AV45" s="1322">
        <f t="shared" si="59"/>
        <v>74</v>
      </c>
    </row>
    <row r="46" spans="2:48" s="163" customFormat="1">
      <c r="B46" s="2648"/>
      <c r="C46" s="1329" t="s">
        <v>847</v>
      </c>
      <c r="D46" s="1322">
        <v>5</v>
      </c>
      <c r="E46" s="1322">
        <v>2</v>
      </c>
      <c r="F46" s="1322">
        <v>2</v>
      </c>
      <c r="G46" s="1322">
        <v>1</v>
      </c>
      <c r="H46" s="1322">
        <v>1</v>
      </c>
      <c r="I46" s="1322">
        <v>1</v>
      </c>
      <c r="J46" s="1322">
        <v>3</v>
      </c>
      <c r="K46" s="1322">
        <v>3</v>
      </c>
      <c r="L46" s="1322">
        <v>5</v>
      </c>
      <c r="M46" s="1322">
        <v>4</v>
      </c>
      <c r="N46" s="1322">
        <v>3</v>
      </c>
      <c r="O46" s="1322">
        <v>6</v>
      </c>
      <c r="P46" s="1322">
        <v>1</v>
      </c>
      <c r="Q46" s="1322">
        <v>5</v>
      </c>
      <c r="R46" s="1322">
        <v>3</v>
      </c>
      <c r="S46" s="1322">
        <v>0</v>
      </c>
      <c r="T46" s="1322">
        <v>2</v>
      </c>
      <c r="U46" s="1322">
        <v>4</v>
      </c>
      <c r="V46" s="1322">
        <v>4</v>
      </c>
      <c r="W46" s="1322">
        <v>1</v>
      </c>
      <c r="X46" s="1322">
        <v>4</v>
      </c>
      <c r="Y46" s="1322">
        <v>6</v>
      </c>
      <c r="Z46" s="1322">
        <v>3</v>
      </c>
      <c r="AA46" s="1322">
        <v>5</v>
      </c>
      <c r="AB46" s="1322">
        <v>4</v>
      </c>
      <c r="AC46" s="1322">
        <v>2</v>
      </c>
      <c r="AD46" s="1322">
        <v>5</v>
      </c>
      <c r="AE46" s="2443">
        <v>3</v>
      </c>
      <c r="AF46" s="1322">
        <v>3</v>
      </c>
      <c r="AG46" s="1322">
        <v>2</v>
      </c>
      <c r="AH46" s="1322">
        <v>3</v>
      </c>
      <c r="AI46" s="1322">
        <v>11</v>
      </c>
      <c r="AJ46" s="1322">
        <v>6</v>
      </c>
      <c r="AK46" s="1322">
        <v>8</v>
      </c>
      <c r="AL46" s="1322">
        <v>5</v>
      </c>
      <c r="AM46" s="1322">
        <v>6</v>
      </c>
      <c r="AN46" s="1322">
        <v>6</v>
      </c>
      <c r="AO46" s="1322">
        <f t="shared" si="52"/>
        <v>16</v>
      </c>
      <c r="AP46" s="1322">
        <f t="shared" si="53"/>
        <v>6</v>
      </c>
      <c r="AQ46" s="1322">
        <f t="shared" si="54"/>
        <v>11</v>
      </c>
      <c r="AR46" s="1322">
        <f t="shared" si="55"/>
        <v>10</v>
      </c>
      <c r="AS46" s="1322">
        <f t="shared" si="56"/>
        <v>10</v>
      </c>
      <c r="AT46" s="1322">
        <f t="shared" si="57"/>
        <v>17</v>
      </c>
      <c r="AU46" s="1322">
        <f t="shared" si="58"/>
        <v>28</v>
      </c>
      <c r="AV46" s="1322">
        <f t="shared" si="59"/>
        <v>40</v>
      </c>
    </row>
    <row r="47" spans="2:48" s="163" customFormat="1">
      <c r="B47" s="2648"/>
      <c r="C47" s="1321" t="s">
        <v>8</v>
      </c>
      <c r="D47" s="1323">
        <f>SUM(D38:D46)</f>
        <v>59</v>
      </c>
      <c r="E47" s="1323">
        <f t="shared" ref="E47:AN47" si="60">SUM(E38:E46)</f>
        <v>33</v>
      </c>
      <c r="F47" s="1323">
        <f t="shared" si="60"/>
        <v>48</v>
      </c>
      <c r="G47" s="1323">
        <f t="shared" si="60"/>
        <v>57</v>
      </c>
      <c r="H47" s="1323">
        <f t="shared" si="60"/>
        <v>79</v>
      </c>
      <c r="I47" s="1323">
        <f t="shared" si="60"/>
        <v>63</v>
      </c>
      <c r="J47" s="1323">
        <f t="shared" si="60"/>
        <v>63</v>
      </c>
      <c r="K47" s="1323">
        <f t="shared" si="60"/>
        <v>50</v>
      </c>
      <c r="L47" s="1323">
        <f t="shared" si="60"/>
        <v>76</v>
      </c>
      <c r="M47" s="1323">
        <f t="shared" si="60"/>
        <v>65</v>
      </c>
      <c r="N47" s="1323">
        <f t="shared" si="60"/>
        <v>43</v>
      </c>
      <c r="O47" s="1323">
        <f t="shared" si="60"/>
        <v>81</v>
      </c>
      <c r="P47" s="1323">
        <f t="shared" si="60"/>
        <v>37</v>
      </c>
      <c r="Q47" s="1323">
        <f t="shared" si="60"/>
        <v>67</v>
      </c>
      <c r="R47" s="1323">
        <f t="shared" si="60"/>
        <v>41</v>
      </c>
      <c r="S47" s="1323">
        <f t="shared" si="60"/>
        <v>50</v>
      </c>
      <c r="T47" s="1323">
        <f t="shared" si="60"/>
        <v>78</v>
      </c>
      <c r="U47" s="1323">
        <f t="shared" si="60"/>
        <v>79</v>
      </c>
      <c r="V47" s="1323">
        <f t="shared" si="60"/>
        <v>59</v>
      </c>
      <c r="W47" s="1323">
        <f t="shared" si="60"/>
        <v>22</v>
      </c>
      <c r="X47" s="1323">
        <f t="shared" si="60"/>
        <v>25</v>
      </c>
      <c r="Y47" s="1323">
        <f t="shared" si="60"/>
        <v>28</v>
      </c>
      <c r="Z47" s="1323">
        <f t="shared" si="60"/>
        <v>37</v>
      </c>
      <c r="AA47" s="1323">
        <f t="shared" si="60"/>
        <v>46</v>
      </c>
      <c r="AB47" s="1323">
        <f t="shared" si="60"/>
        <v>37</v>
      </c>
      <c r="AC47" s="1323">
        <f t="shared" si="60"/>
        <v>68</v>
      </c>
      <c r="AD47" s="1323">
        <f t="shared" si="60"/>
        <v>67</v>
      </c>
      <c r="AE47" s="1323">
        <f t="shared" si="60"/>
        <v>39</v>
      </c>
      <c r="AF47" s="1323">
        <f>SUM(AF38:AF46)</f>
        <v>74</v>
      </c>
      <c r="AG47" s="1323">
        <f t="shared" si="60"/>
        <v>66</v>
      </c>
      <c r="AH47" s="1323">
        <f t="shared" si="60"/>
        <v>85</v>
      </c>
      <c r="AI47" s="1323">
        <f t="shared" si="60"/>
        <v>100</v>
      </c>
      <c r="AJ47" s="1323">
        <f t="shared" si="60"/>
        <v>74</v>
      </c>
      <c r="AK47" s="1323">
        <f t="shared" si="60"/>
        <v>52</v>
      </c>
      <c r="AL47" s="1323">
        <f t="shared" si="60"/>
        <v>39</v>
      </c>
      <c r="AM47" s="1323">
        <f t="shared" si="60"/>
        <v>52</v>
      </c>
      <c r="AN47" s="1323">
        <f t="shared" si="60"/>
        <v>32</v>
      </c>
      <c r="AO47" s="1323">
        <f>SUM(AO38:AO46)</f>
        <v>207</v>
      </c>
      <c r="AP47" s="1323">
        <f t="shared" ref="AP47:AV47" si="61">SUM(AP38:AP46)</f>
        <v>109</v>
      </c>
      <c r="AQ47" s="1323">
        <f t="shared" si="61"/>
        <v>211</v>
      </c>
      <c r="AR47" s="1323">
        <f t="shared" si="61"/>
        <v>189</v>
      </c>
      <c r="AS47" s="1323">
        <f t="shared" si="61"/>
        <v>242</v>
      </c>
      <c r="AT47" s="1323">
        <f t="shared" si="61"/>
        <v>278</v>
      </c>
      <c r="AU47" s="1323">
        <f t="shared" si="61"/>
        <v>377</v>
      </c>
      <c r="AV47" s="1323">
        <f t="shared" si="61"/>
        <v>458</v>
      </c>
    </row>
    <row r="48" spans="2:48" s="163" customFormat="1">
      <c r="B48" s="2648"/>
      <c r="C48" s="1328" t="s">
        <v>1103</v>
      </c>
      <c r="D48" s="682">
        <f>D38/D$47</f>
        <v>0</v>
      </c>
      <c r="E48" s="682">
        <f t="shared" ref="E48:J48" si="62">E38/E$47</f>
        <v>0</v>
      </c>
      <c r="F48" s="682">
        <f t="shared" si="62"/>
        <v>0</v>
      </c>
      <c r="G48" s="682">
        <f t="shared" si="62"/>
        <v>1.7543859649122806E-2</v>
      </c>
      <c r="H48" s="682">
        <f t="shared" si="62"/>
        <v>2.5316455696202531E-2</v>
      </c>
      <c r="I48" s="682">
        <f t="shared" si="62"/>
        <v>3.1746031746031744E-2</v>
      </c>
      <c r="J48" s="682">
        <f t="shared" si="62"/>
        <v>1.5873015873015872E-2</v>
      </c>
      <c r="K48" s="682">
        <f t="shared" ref="K48:N48" si="63">K38/K$47</f>
        <v>0</v>
      </c>
      <c r="L48" s="682">
        <f t="shared" si="63"/>
        <v>0</v>
      </c>
      <c r="M48" s="682">
        <f t="shared" si="63"/>
        <v>1.5384615384615385E-2</v>
      </c>
      <c r="N48" s="682">
        <f t="shared" si="63"/>
        <v>0</v>
      </c>
      <c r="O48" s="682">
        <f t="shared" ref="O48:U48" si="64">O38/O$47</f>
        <v>2.4691358024691357E-2</v>
      </c>
      <c r="P48" s="682">
        <f t="shared" si="64"/>
        <v>2.7027027027027029E-2</v>
      </c>
      <c r="Q48" s="682">
        <f t="shared" si="64"/>
        <v>0</v>
      </c>
      <c r="R48" s="682">
        <f t="shared" si="64"/>
        <v>2.4390243902439025E-2</v>
      </c>
      <c r="S48" s="682">
        <f t="shared" si="64"/>
        <v>0.04</v>
      </c>
      <c r="T48" s="682">
        <f t="shared" si="64"/>
        <v>2.564102564102564E-2</v>
      </c>
      <c r="U48" s="682">
        <f t="shared" si="64"/>
        <v>1.2658227848101266E-2</v>
      </c>
      <c r="V48" s="682">
        <f t="shared" ref="V48" si="65">V38/V$47</f>
        <v>1.6949152542372881E-2</v>
      </c>
      <c r="W48" s="682">
        <f t="shared" ref="W48:AJ48" si="66">W38/W$47</f>
        <v>0</v>
      </c>
      <c r="X48" s="682">
        <f t="shared" si="66"/>
        <v>0</v>
      </c>
      <c r="Y48" s="682">
        <f t="shared" si="66"/>
        <v>0</v>
      </c>
      <c r="Z48" s="682">
        <f t="shared" si="66"/>
        <v>0</v>
      </c>
      <c r="AA48" s="682">
        <f t="shared" si="66"/>
        <v>2.1739130434782608E-2</v>
      </c>
      <c r="AB48" s="682">
        <f t="shared" ref="AB48:AC48" si="67">AB38/AB$47</f>
        <v>0</v>
      </c>
      <c r="AC48" s="682">
        <f t="shared" si="67"/>
        <v>0</v>
      </c>
      <c r="AD48" s="682">
        <f t="shared" si="66"/>
        <v>2.9850746268656716E-2</v>
      </c>
      <c r="AE48" s="682">
        <f t="shared" si="66"/>
        <v>0</v>
      </c>
      <c r="AF48" s="682">
        <f t="shared" si="66"/>
        <v>2.7027027027027029E-2</v>
      </c>
      <c r="AG48" s="682">
        <f t="shared" si="66"/>
        <v>4.5454545454545456E-2</v>
      </c>
      <c r="AH48" s="682">
        <f t="shared" si="66"/>
        <v>5.8823529411764705E-2</v>
      </c>
      <c r="AI48" s="682">
        <f t="shared" si="66"/>
        <v>0</v>
      </c>
      <c r="AJ48" s="682">
        <f t="shared" si="66"/>
        <v>0</v>
      </c>
      <c r="AK48" s="682">
        <f t="shared" ref="AK48:AN48" si="68">AK38/AK$47</f>
        <v>3.8461538461538464E-2</v>
      </c>
      <c r="AL48" s="682">
        <f t="shared" si="68"/>
        <v>0</v>
      </c>
      <c r="AM48" s="682">
        <f t="shared" si="68"/>
        <v>1.9230769230769232E-2</v>
      </c>
      <c r="AN48" s="682">
        <f t="shared" si="68"/>
        <v>0</v>
      </c>
      <c r="AO48" s="682">
        <f>AO38/AO$47</f>
        <v>1.932367149758454E-2</v>
      </c>
      <c r="AP48" s="682">
        <f t="shared" ref="AP48:AU48" si="69">AP38/AP$47</f>
        <v>9.1743119266055051E-3</v>
      </c>
      <c r="AQ48" s="682">
        <f t="shared" si="69"/>
        <v>9.4786729857819912E-3</v>
      </c>
      <c r="AR48" s="682">
        <f t="shared" si="69"/>
        <v>2.6455026455026454E-2</v>
      </c>
      <c r="AS48" s="682">
        <f t="shared" si="69"/>
        <v>3.71900826446281E-2</v>
      </c>
      <c r="AT48" s="682">
        <f t="shared" si="69"/>
        <v>1.4388489208633094E-2</v>
      </c>
      <c r="AU48" s="682">
        <f t="shared" si="69"/>
        <v>7.9575596816976128E-3</v>
      </c>
      <c r="AV48" s="682">
        <f>AV38/AV$47</f>
        <v>1.0917030567685589E-2</v>
      </c>
    </row>
    <row r="49" spans="2:48" s="163" customFormat="1">
      <c r="B49" s="2648"/>
      <c r="C49" s="1329" t="s">
        <v>1104</v>
      </c>
      <c r="D49" s="682">
        <f>(SUM(D$38:D39))/D$47</f>
        <v>8.4745762711864403E-2</v>
      </c>
      <c r="E49" s="682">
        <f>(SUM(E$38:E39))/E$47</f>
        <v>0.15151515151515152</v>
      </c>
      <c r="F49" s="682">
        <f>(SUM(F$38:F39))/F$47</f>
        <v>8.3333333333333329E-2</v>
      </c>
      <c r="G49" s="682">
        <f>(SUM(G$38:G39))/G$47</f>
        <v>0.10526315789473684</v>
      </c>
      <c r="H49" s="682">
        <f>(SUM(H$38:H39))/H$47</f>
        <v>0.10126582278481013</v>
      </c>
      <c r="I49" s="682">
        <f>(SUM(I$38:I39))/I$47</f>
        <v>0.14285714285714285</v>
      </c>
      <c r="J49" s="682">
        <f>(SUM(J$38:J39))/J$47</f>
        <v>9.5238095238095233E-2</v>
      </c>
      <c r="K49" s="682">
        <f>(SUM(K$38:K39))/K$47</f>
        <v>0.06</v>
      </c>
      <c r="L49" s="682">
        <f>(SUM(L$38:L39))/L$47</f>
        <v>3.9473684210526314E-2</v>
      </c>
      <c r="M49" s="682">
        <f>(SUM(M$38:M39))/M$47</f>
        <v>6.1538461538461542E-2</v>
      </c>
      <c r="N49" s="682">
        <f>(SUM(N$38:N39))/N$47</f>
        <v>0</v>
      </c>
      <c r="O49" s="682">
        <f>(SUM(O$38:O39))/O$47</f>
        <v>9.8765432098765427E-2</v>
      </c>
      <c r="P49" s="682">
        <f>(SUM(P$38:P39))/P$47</f>
        <v>2.7027027027027029E-2</v>
      </c>
      <c r="Q49" s="682">
        <f>(SUM(Q$38:Q39))/Q$47</f>
        <v>0.14925373134328357</v>
      </c>
      <c r="R49" s="682">
        <f>(SUM(R$38:R39))/R$47</f>
        <v>4.878048780487805E-2</v>
      </c>
      <c r="S49" s="682">
        <f>(SUM(S$38:S39))/S$47</f>
        <v>0.1</v>
      </c>
      <c r="T49" s="682">
        <f>(SUM(T$38:T39))/T$47</f>
        <v>8.9743589743589744E-2</v>
      </c>
      <c r="U49" s="682">
        <f>(SUM(U$38:U39))/U$47</f>
        <v>2.5316455696202531E-2</v>
      </c>
      <c r="V49" s="682">
        <f>(SUM(V$38:V39))/V$47</f>
        <v>3.3898305084745763E-2</v>
      </c>
      <c r="W49" s="682">
        <f>(SUM(W$38:W39))/W$47</f>
        <v>0</v>
      </c>
      <c r="X49" s="682">
        <f>(SUM(X$38:X39))/X$47</f>
        <v>0</v>
      </c>
      <c r="Y49" s="682">
        <f>(SUM(Y$38:Y39))/Y$47</f>
        <v>7.1428571428571425E-2</v>
      </c>
      <c r="Z49" s="682">
        <f>(SUM(Z$38:Z39))/Z$47</f>
        <v>0</v>
      </c>
      <c r="AA49" s="682">
        <f>(SUM(AA$38:AA39))/AA$47</f>
        <v>6.5217391304347824E-2</v>
      </c>
      <c r="AB49" s="682">
        <f>(SUM(AB$38:AB39))/AB$47</f>
        <v>2.7027027027027029E-2</v>
      </c>
      <c r="AC49" s="682">
        <f>(SUM(AC$38:AC39))/AC$47</f>
        <v>2.9411764705882353E-2</v>
      </c>
      <c r="AD49" s="682">
        <f>(SUM(AD$38:AD39))/AD$47</f>
        <v>7.4626865671641784E-2</v>
      </c>
      <c r="AE49" s="682">
        <f>(SUM(AE$38:AE39))/AE$47</f>
        <v>7.6923076923076927E-2</v>
      </c>
      <c r="AF49" s="682">
        <f>(SUM(AF$38:AF39))/AF$47</f>
        <v>5.4054054054054057E-2</v>
      </c>
      <c r="AG49" s="682">
        <f>(SUM(AG$38:AG39))/AG$47</f>
        <v>0.10606060606060606</v>
      </c>
      <c r="AH49" s="682">
        <f>(SUM(AH$38:AH39))/AH$47</f>
        <v>0.15294117647058825</v>
      </c>
      <c r="AI49" s="682">
        <f>(SUM(AI$38:AI39))/AI$47</f>
        <v>0.04</v>
      </c>
      <c r="AJ49" s="682">
        <f>(SUM(AJ$38:AJ39))/AJ$47</f>
        <v>5.4054054054054057E-2</v>
      </c>
      <c r="AK49" s="682">
        <f>(SUM(AK$38:AK39))/AK$47</f>
        <v>9.6153846153846159E-2</v>
      </c>
      <c r="AL49" s="682">
        <f>(SUM(AL$38:AL39))/AL$47</f>
        <v>2.564102564102564E-2</v>
      </c>
      <c r="AM49" s="682">
        <f>(SUM(AM$38:AM39))/AM$47</f>
        <v>9.6153846153846159E-2</v>
      </c>
      <c r="AN49" s="682">
        <f>(SUM(AN$38:AN39))/AN$47</f>
        <v>3.125E-2</v>
      </c>
      <c r="AO49" s="682">
        <f>(SUM(AO$38:AO39))/AO$47</f>
        <v>8.6956521739130432E-2</v>
      </c>
      <c r="AP49" s="682">
        <f>(SUM(AP$38:AP39))/AP$47</f>
        <v>8.2568807339449546E-2</v>
      </c>
      <c r="AQ49" s="682">
        <f>(SUM(AQ$38:AQ39))/AQ$47</f>
        <v>8.5308056872037921E-2</v>
      </c>
      <c r="AR49" s="682">
        <f>(SUM(AR$38:AR39))/AR$47</f>
        <v>7.9365079365079361E-2</v>
      </c>
      <c r="AS49" s="682">
        <f>(SUM(AS$38:AS39))/AS$47</f>
        <v>0.11570247933884298</v>
      </c>
      <c r="AT49" s="682">
        <f>(SUM(AT$38:AT39))/AT$47</f>
        <v>7.1942446043165464E-2</v>
      </c>
      <c r="AU49" s="682">
        <f>(SUM(AU$38:AU39))/AU$47</f>
        <v>5.0397877984084884E-2</v>
      </c>
      <c r="AV49" s="682">
        <f>(SUM(AV$38:AV39))/AV$47</f>
        <v>5.0218340611353711E-2</v>
      </c>
    </row>
    <row r="50" spans="2:48" s="163" customFormat="1">
      <c r="B50" s="2648"/>
      <c r="C50" s="1329" t="s">
        <v>1105</v>
      </c>
      <c r="D50" s="682">
        <f>(SUM(D$38:D40))/D$47</f>
        <v>0.13559322033898305</v>
      </c>
      <c r="E50" s="682">
        <f>(SUM(E$38:E40))/E$47</f>
        <v>0.36363636363636365</v>
      </c>
      <c r="F50" s="682">
        <f>(SUM(F$38:F40))/F$47</f>
        <v>0.16666666666666666</v>
      </c>
      <c r="G50" s="682">
        <f>(SUM(G$38:G40))/G$47</f>
        <v>0.21052631578947367</v>
      </c>
      <c r="H50" s="682">
        <f>(SUM(H$38:H40))/H$47</f>
        <v>0.21518987341772153</v>
      </c>
      <c r="I50" s="682">
        <f>(SUM(I$38:I40))/I$47</f>
        <v>0.23809523809523808</v>
      </c>
      <c r="J50" s="682">
        <f>(SUM(J$38:J40))/J$47</f>
        <v>0.20634920634920634</v>
      </c>
      <c r="K50" s="682">
        <f>(SUM(K$38:K40))/K$47</f>
        <v>0.1</v>
      </c>
      <c r="L50" s="682">
        <f>(SUM(L$38:L40))/L$47</f>
        <v>0.14473684210526316</v>
      </c>
      <c r="M50" s="682">
        <f>(SUM(M$38:M40))/M$47</f>
        <v>0.13846153846153847</v>
      </c>
      <c r="N50" s="682">
        <f>(SUM(N$38:N40))/N$47</f>
        <v>9.3023255813953487E-2</v>
      </c>
      <c r="O50" s="682">
        <f>(SUM(O$38:O40))/O$47</f>
        <v>0.20987654320987653</v>
      </c>
      <c r="P50" s="682">
        <f>(SUM(P$38:P40))/P$47</f>
        <v>0.13513513513513514</v>
      </c>
      <c r="Q50" s="682">
        <f>(SUM(Q$38:Q40))/Q$47</f>
        <v>0.23880597014925373</v>
      </c>
      <c r="R50" s="682">
        <f>(SUM(R$38:R40))/R$47</f>
        <v>0.12195121951219512</v>
      </c>
      <c r="S50" s="682">
        <f>(SUM(S$38:S40))/S$47</f>
        <v>0.14000000000000001</v>
      </c>
      <c r="T50" s="682">
        <f>(SUM(T$38:T40))/T$47</f>
        <v>0.17948717948717949</v>
      </c>
      <c r="U50" s="682">
        <f>(SUM(U$38:U40))/U$47</f>
        <v>5.0632911392405063E-2</v>
      </c>
      <c r="V50" s="682">
        <f>(SUM(V$38:V40))/V$47</f>
        <v>0.13559322033898305</v>
      </c>
      <c r="W50" s="682">
        <f>(SUM(W$38:W40))/W$47</f>
        <v>9.0909090909090912E-2</v>
      </c>
      <c r="X50" s="682">
        <f>(SUM(X$38:X40))/X$47</f>
        <v>0.04</v>
      </c>
      <c r="Y50" s="682">
        <f>(SUM(Y$38:Y40))/Y$47</f>
        <v>7.1428571428571425E-2</v>
      </c>
      <c r="Z50" s="682">
        <f>(SUM(Z$38:Z40))/Z$47</f>
        <v>0.10810810810810811</v>
      </c>
      <c r="AA50" s="682">
        <f>(SUM(AA$38:AA40))/AA$47</f>
        <v>0.10869565217391304</v>
      </c>
      <c r="AB50" s="682">
        <f>(SUM(AB$38:AB40))/AB$47</f>
        <v>5.4054054054054057E-2</v>
      </c>
      <c r="AC50" s="682">
        <f>(SUM(AC$38:AC40))/AC$47</f>
        <v>0.11764705882352941</v>
      </c>
      <c r="AD50" s="682">
        <f>(SUM(AD$38:AD40))/AD$47</f>
        <v>0.1044776119402985</v>
      </c>
      <c r="AE50" s="682">
        <f>(SUM(AE$38:AE40))/AE$47</f>
        <v>0.25641025641025639</v>
      </c>
      <c r="AF50" s="682">
        <f>(SUM(AF$38:AF40))/AF$47</f>
        <v>0.17567567567567569</v>
      </c>
      <c r="AG50" s="682">
        <f>(SUM(AG$38:AG40))/AG$47</f>
        <v>0.22727272727272727</v>
      </c>
      <c r="AH50" s="682">
        <f>(SUM(AH$38:AH40))/AH$47</f>
        <v>0.25882352941176473</v>
      </c>
      <c r="AI50" s="682">
        <f>(SUM(AI$38:AI40))/AI$47</f>
        <v>0.09</v>
      </c>
      <c r="AJ50" s="682">
        <f>(SUM(AJ$38:AJ40))/AJ$47</f>
        <v>8.1081081081081086E-2</v>
      </c>
      <c r="AK50" s="682">
        <f>(SUM(AK$38:AK40))/AK$47</f>
        <v>9.6153846153846159E-2</v>
      </c>
      <c r="AL50" s="682">
        <f>(SUM(AL$38:AL40))/AL$47</f>
        <v>0.10256410256410256</v>
      </c>
      <c r="AM50" s="682">
        <f>(SUM(AM$38:AM40))/AM$47</f>
        <v>0.15384615384615385</v>
      </c>
      <c r="AN50" s="682">
        <f>(SUM(AN$38:AN40))/AN$47</f>
        <v>0.125</v>
      </c>
      <c r="AO50" s="682">
        <f>(SUM(AO$38:AO40))/AO$47</f>
        <v>0.15458937198067632</v>
      </c>
      <c r="AP50" s="682">
        <f>(SUM(AP$38:AP40))/AP$47</f>
        <v>0.24770642201834864</v>
      </c>
      <c r="AQ50" s="682">
        <f>(SUM(AQ$38:AQ40))/AQ$47</f>
        <v>0.18483412322274881</v>
      </c>
      <c r="AR50" s="682">
        <f>(SUM(AR$38:AR40))/AR$47</f>
        <v>0.17460317460317459</v>
      </c>
      <c r="AS50" s="682">
        <f>(SUM(AS$38:AS40))/AS$47</f>
        <v>0.19834710743801653</v>
      </c>
      <c r="AT50" s="682">
        <f>(SUM(AT$38:AT40))/AT$47</f>
        <v>0.15107913669064749</v>
      </c>
      <c r="AU50" s="682">
        <f>(SUM(AU$38:AU40))/AU$47</f>
        <v>0.11405835543766578</v>
      </c>
      <c r="AV50" s="682">
        <f>(SUM(AV$38:AV40))/AV$47</f>
        <v>0.11572052401746726</v>
      </c>
    </row>
    <row r="51" spans="2:48" s="163" customFormat="1">
      <c r="B51" s="2648"/>
      <c r="C51" s="1329" t="s">
        <v>1106</v>
      </c>
      <c r="D51" s="682">
        <f>(SUM(D$38:D41))/D$47</f>
        <v>0.3559322033898305</v>
      </c>
      <c r="E51" s="682">
        <f>(SUM(E$38:E41))/E$47</f>
        <v>0.60606060606060608</v>
      </c>
      <c r="F51" s="682">
        <f>(SUM(F$38:F41))/F$47</f>
        <v>0.3125</v>
      </c>
      <c r="G51" s="682">
        <f>(SUM(G$38:G41))/G$47</f>
        <v>0.45614035087719296</v>
      </c>
      <c r="H51" s="682">
        <f>(SUM(H$38:H41))/H$47</f>
        <v>0.4050632911392405</v>
      </c>
      <c r="I51" s="682">
        <f>(SUM(I$38:I41))/I$47</f>
        <v>0.47619047619047616</v>
      </c>
      <c r="J51" s="682">
        <f>(SUM(J$38:J41))/J$47</f>
        <v>0.36507936507936506</v>
      </c>
      <c r="K51" s="682">
        <f>(SUM(K$38:K41))/K$47</f>
        <v>0.24</v>
      </c>
      <c r="L51" s="682">
        <f>(SUM(L$38:L41))/L$47</f>
        <v>0.39473684210526316</v>
      </c>
      <c r="M51" s="682">
        <f>(SUM(M$38:M41))/M$47</f>
        <v>0.27692307692307694</v>
      </c>
      <c r="N51" s="682">
        <f>(SUM(N$38:N41))/N$47</f>
        <v>0.23255813953488372</v>
      </c>
      <c r="O51" s="682">
        <f>(SUM(O$38:O41))/O$47</f>
        <v>0.33333333333333331</v>
      </c>
      <c r="P51" s="682">
        <f>(SUM(P$38:P41))/P$47</f>
        <v>0.29729729729729731</v>
      </c>
      <c r="Q51" s="682">
        <f>(SUM(Q$38:Q41))/Q$47</f>
        <v>0.4925373134328358</v>
      </c>
      <c r="R51" s="682">
        <f>(SUM(R$38:R41))/R$47</f>
        <v>0.31707317073170732</v>
      </c>
      <c r="S51" s="682">
        <f>(SUM(S$38:S41))/S$47</f>
        <v>0.52</v>
      </c>
      <c r="T51" s="682">
        <f>(SUM(T$38:T41))/T$47</f>
        <v>0.29487179487179488</v>
      </c>
      <c r="U51" s="682">
        <f>(SUM(U$38:U41))/U$47</f>
        <v>0.27848101265822783</v>
      </c>
      <c r="V51" s="682">
        <f>(SUM(V$38:V41))/V$47</f>
        <v>0.2711864406779661</v>
      </c>
      <c r="W51" s="682">
        <f>(SUM(W$38:W41))/W$47</f>
        <v>0.31818181818181818</v>
      </c>
      <c r="X51" s="682">
        <f>(SUM(X$38:X41))/X$47</f>
        <v>0.12</v>
      </c>
      <c r="Y51" s="682">
        <f>(SUM(Y$38:Y41))/Y$47</f>
        <v>0.21428571428571427</v>
      </c>
      <c r="Z51" s="682">
        <f>(SUM(Z$38:Z41))/Z$47</f>
        <v>0.27027027027027029</v>
      </c>
      <c r="AA51" s="682">
        <f>(SUM(AA$38:AA41))/AA$47</f>
        <v>0.2391304347826087</v>
      </c>
      <c r="AB51" s="682">
        <f>(SUM(AB$38:AB41))/AB$47</f>
        <v>0.13513513513513514</v>
      </c>
      <c r="AC51" s="682">
        <f>(SUM(AC$38:AC41))/AC$47</f>
        <v>0.30882352941176472</v>
      </c>
      <c r="AD51" s="682">
        <f>(SUM(AD$38:AD41))/AD$47</f>
        <v>0.2537313432835821</v>
      </c>
      <c r="AE51" s="682">
        <f>(SUM(AE$38:AE41))/AE$47</f>
        <v>0.35897435897435898</v>
      </c>
      <c r="AF51" s="682">
        <f>(SUM(AF$38:AF41))/AF$47</f>
        <v>0.36486486486486486</v>
      </c>
      <c r="AG51" s="682">
        <f>(SUM(AG$38:AG41))/AG$47</f>
        <v>0.53030303030303028</v>
      </c>
      <c r="AH51" s="682">
        <f>(SUM(AH$38:AH41))/AH$47</f>
        <v>0.52941176470588236</v>
      </c>
      <c r="AI51" s="682">
        <f>(SUM(AI$38:AI41))/AI$47</f>
        <v>0.31</v>
      </c>
      <c r="AJ51" s="682">
        <f>(SUM(AJ$38:AJ41))/AJ$47</f>
        <v>0.27027027027027029</v>
      </c>
      <c r="AK51" s="682">
        <f>(SUM(AK$38:AK41))/AK$47</f>
        <v>0.21153846153846154</v>
      </c>
      <c r="AL51" s="682">
        <f>(SUM(AL$38:AL41))/AL$47</f>
        <v>0.25641025641025639</v>
      </c>
      <c r="AM51" s="682">
        <f>(SUM(AM$38:AM41))/AM$47</f>
        <v>0.28846153846153844</v>
      </c>
      <c r="AN51" s="682">
        <f>(SUM(AN$38:AN41))/AN$47</f>
        <v>0.34375</v>
      </c>
      <c r="AO51" s="682">
        <f>(SUM(AO$38:AO41))/AO$47</f>
        <v>0.3140096618357488</v>
      </c>
      <c r="AP51" s="682">
        <f>(SUM(AP$38:AP41))/AP$47</f>
        <v>0.41284403669724773</v>
      </c>
      <c r="AQ51" s="682">
        <f>(SUM(AQ$38:AQ41))/AQ$47</f>
        <v>0.38862559241706163</v>
      </c>
      <c r="AR51" s="682">
        <f>(SUM(AR$38:AR41))/AR$47</f>
        <v>0.40740740740740738</v>
      </c>
      <c r="AS51" s="682">
        <f>(SUM(AS$38:AS41))/AS$47</f>
        <v>0.45041322314049587</v>
      </c>
      <c r="AT51" s="682">
        <f>(SUM(AT$38:AT41))/AT$47</f>
        <v>0.33812949640287771</v>
      </c>
      <c r="AU51" s="682">
        <f>(SUM(AU$38:AU41))/AU$47</f>
        <v>0.30769230769230771</v>
      </c>
      <c r="AV51" s="682">
        <f>(SUM(AV$38:AV41))/AV$47</f>
        <v>0.25982532751091703</v>
      </c>
    </row>
    <row r="52" spans="2:48" s="163" customFormat="1">
      <c r="B52" s="2648"/>
      <c r="C52" s="1329" t="s">
        <v>1107</v>
      </c>
      <c r="D52" s="682">
        <f>(SUM(D$38:D42))/D$47</f>
        <v>0.49152542372881358</v>
      </c>
      <c r="E52" s="682">
        <f>(SUM(E$38:E42))/E$47</f>
        <v>0.78787878787878785</v>
      </c>
      <c r="F52" s="682">
        <f>(SUM(F$38:F42))/F$47</f>
        <v>0.39583333333333331</v>
      </c>
      <c r="G52" s="682">
        <f>(SUM(G$38:G42))/G$47</f>
        <v>0.63157894736842102</v>
      </c>
      <c r="H52" s="682">
        <f>(SUM(H$38:H42))/H$47</f>
        <v>0.59493670886075944</v>
      </c>
      <c r="I52" s="682">
        <f>(SUM(I$38:I42))/I$47</f>
        <v>0.65079365079365081</v>
      </c>
      <c r="J52" s="682">
        <f>(SUM(J$38:J42))/J$47</f>
        <v>0.5714285714285714</v>
      </c>
      <c r="K52" s="682">
        <f>(SUM(K$38:K42))/K$47</f>
        <v>0.46</v>
      </c>
      <c r="L52" s="682">
        <f>(SUM(L$38:L42))/L$47</f>
        <v>0.48684210526315791</v>
      </c>
      <c r="M52" s="682">
        <f>(SUM(M$38:M42))/M$47</f>
        <v>0.46153846153846156</v>
      </c>
      <c r="N52" s="682">
        <f>(SUM(N$38:N42))/N$47</f>
        <v>0.41860465116279072</v>
      </c>
      <c r="O52" s="682">
        <f>(SUM(O$38:O42))/O$47</f>
        <v>0.61728395061728392</v>
      </c>
      <c r="P52" s="682">
        <f>(SUM(P$38:P42))/P$47</f>
        <v>0.48648648648648651</v>
      </c>
      <c r="Q52" s="682">
        <f>(SUM(Q$38:Q42))/Q$47</f>
        <v>0.62686567164179108</v>
      </c>
      <c r="R52" s="682">
        <f>(SUM(R$38:R42))/R$47</f>
        <v>0.58536585365853655</v>
      </c>
      <c r="S52" s="682">
        <f>(SUM(S$38:S42))/S$47</f>
        <v>0.72</v>
      </c>
      <c r="T52" s="682">
        <f>(SUM(T$38:T42))/T$47</f>
        <v>0.46153846153846156</v>
      </c>
      <c r="U52" s="682">
        <f>(SUM(U$38:U42))/U$47</f>
        <v>0.44303797468354428</v>
      </c>
      <c r="V52" s="682">
        <f>(SUM(V$38:V42))/V$47</f>
        <v>0.50847457627118642</v>
      </c>
      <c r="W52" s="682">
        <f>(SUM(W$38:W42))/W$47</f>
        <v>0.54545454545454541</v>
      </c>
      <c r="X52" s="682">
        <f>(SUM(X$38:X42))/X$47</f>
        <v>0.28000000000000003</v>
      </c>
      <c r="Y52" s="682">
        <f>(SUM(Y$38:Y42))/Y$47</f>
        <v>0.32142857142857145</v>
      </c>
      <c r="Z52" s="682">
        <f>(SUM(Z$38:Z42))/Z$47</f>
        <v>0.48648648648648651</v>
      </c>
      <c r="AA52" s="682">
        <f>(SUM(AA$38:AA42))/AA$47</f>
        <v>0.32608695652173914</v>
      </c>
      <c r="AB52" s="682">
        <f>(SUM(AB$38:AB42))/AB$47</f>
        <v>0.1891891891891892</v>
      </c>
      <c r="AC52" s="682">
        <f>(SUM(AC$38:AC42))/AC$47</f>
        <v>0.5</v>
      </c>
      <c r="AD52" s="682">
        <f>(SUM(AD$38:AD42))/AD$47</f>
        <v>0.32835820895522388</v>
      </c>
      <c r="AE52" s="682">
        <f>(SUM(AE$38:AE42))/AE$47</f>
        <v>0.5641025641025641</v>
      </c>
      <c r="AF52" s="682">
        <f>(SUM(AF$38:AF42))/AF$47</f>
        <v>0.54054054054054057</v>
      </c>
      <c r="AG52" s="682">
        <f>(SUM(AG$38:AG42))/AG$47</f>
        <v>0.65151515151515149</v>
      </c>
      <c r="AH52" s="682">
        <f>(SUM(AH$38:AH42))/AH$47</f>
        <v>0.6705882352941176</v>
      </c>
      <c r="AI52" s="682">
        <f>(SUM(AI$38:AI42))/AI$47</f>
        <v>0.47</v>
      </c>
      <c r="AJ52" s="682">
        <f>(SUM(AJ$38:AJ42))/AJ$47</f>
        <v>0.36486486486486486</v>
      </c>
      <c r="AK52" s="682">
        <f>(SUM(AK$38:AK42))/AK$47</f>
        <v>0.40384615384615385</v>
      </c>
      <c r="AL52" s="682">
        <f>(SUM(AL$38:AL42))/AL$47</f>
        <v>0.46153846153846156</v>
      </c>
      <c r="AM52" s="682">
        <f>(SUM(AM$38:AM42))/AM$47</f>
        <v>0.36538461538461536</v>
      </c>
      <c r="AN52" s="682">
        <f>(SUM(AN$38:AN42))/AN$47</f>
        <v>0.375</v>
      </c>
      <c r="AO52" s="682">
        <f>(SUM(AO$38:AO42))/AO$47</f>
        <v>0.48792270531400966</v>
      </c>
      <c r="AP52" s="682">
        <f>(SUM(AP$38:AP42))/AP$47</f>
        <v>0.60550458715596334</v>
      </c>
      <c r="AQ52" s="682">
        <f>(SUM(AQ$38:AQ42))/AQ$47</f>
        <v>0.53554502369668244</v>
      </c>
      <c r="AR52" s="682">
        <f>(SUM(AR$38:AR42))/AR$47</f>
        <v>0.58201058201058198</v>
      </c>
      <c r="AS52" s="682">
        <f>(SUM(AS$38:AS42))/AS$47</f>
        <v>0.61570247933884292</v>
      </c>
      <c r="AT52" s="682">
        <f>(SUM(AT$38:AT42))/AT$47</f>
        <v>0.51079136690647486</v>
      </c>
      <c r="AU52" s="682">
        <f>(SUM(AU$38:AU42))/AU$47</f>
        <v>0.44562334217506633</v>
      </c>
      <c r="AV52" s="682">
        <f>(SUM(AV$38:AV42))/AV$47</f>
        <v>0.42358078602620086</v>
      </c>
    </row>
    <row r="53" spans="2:48" s="163" customFormat="1">
      <c r="B53" s="2648"/>
      <c r="C53" s="1329" t="s">
        <v>1108</v>
      </c>
      <c r="D53" s="682">
        <f>(SUM(D$38:D43))/D$47</f>
        <v>0.6271186440677966</v>
      </c>
      <c r="E53" s="682">
        <f>(SUM(E$38:E43))/E$47</f>
        <v>0.81818181818181823</v>
      </c>
      <c r="F53" s="682">
        <f>(SUM(F$38:F43))/F$47</f>
        <v>0.625</v>
      </c>
      <c r="G53" s="682">
        <f>(SUM(G$38:G43))/G$47</f>
        <v>0.75438596491228072</v>
      </c>
      <c r="H53" s="682">
        <f>(SUM(H$38:H43))/H$47</f>
        <v>0.72151898734177211</v>
      </c>
      <c r="I53" s="682">
        <f>(SUM(I$38:I43))/I$47</f>
        <v>0.76190476190476186</v>
      </c>
      <c r="J53" s="682">
        <f>(SUM(J$38:J43))/J$47</f>
        <v>0.7142857142857143</v>
      </c>
      <c r="K53" s="682">
        <f>(SUM(K$38:K43))/K$47</f>
        <v>0.57999999999999996</v>
      </c>
      <c r="L53" s="682">
        <f>(SUM(L$38:L43))/L$47</f>
        <v>0.63157894736842102</v>
      </c>
      <c r="M53" s="682">
        <f>(SUM(M$38:M43))/M$47</f>
        <v>0.6</v>
      </c>
      <c r="N53" s="682">
        <f>(SUM(N$38:N43))/N$47</f>
        <v>0.55813953488372092</v>
      </c>
      <c r="O53" s="682">
        <f>(SUM(O$38:O43))/O$47</f>
        <v>0.71604938271604934</v>
      </c>
      <c r="P53" s="682">
        <f>(SUM(P$38:P43))/P$47</f>
        <v>0.72972972972972971</v>
      </c>
      <c r="Q53" s="682">
        <f>(SUM(Q$38:Q43))/Q$47</f>
        <v>0.71641791044776115</v>
      </c>
      <c r="R53" s="682">
        <f>(SUM(R$38:R43))/R$47</f>
        <v>0.75609756097560976</v>
      </c>
      <c r="S53" s="682">
        <f>(SUM(S$38:S43))/S$47</f>
        <v>0.82</v>
      </c>
      <c r="T53" s="682">
        <f>(SUM(T$38:T43))/T$47</f>
        <v>0.62820512820512819</v>
      </c>
      <c r="U53" s="682">
        <f>(SUM(U$38:U43))/U$47</f>
        <v>0.54430379746835444</v>
      </c>
      <c r="V53" s="682">
        <f>(SUM(V$38:V43))/V$47</f>
        <v>0.6271186440677966</v>
      </c>
      <c r="W53" s="682">
        <f>(SUM(W$38:W43))/W$47</f>
        <v>0.77272727272727271</v>
      </c>
      <c r="X53" s="682">
        <f>(SUM(X$38:X43))/X$47</f>
        <v>0.4</v>
      </c>
      <c r="Y53" s="682">
        <f>(SUM(Y$38:Y43))/Y$47</f>
        <v>0.39285714285714285</v>
      </c>
      <c r="Z53" s="682">
        <f>(SUM(Z$38:Z43))/Z$47</f>
        <v>0.6216216216216216</v>
      </c>
      <c r="AA53" s="682">
        <f>(SUM(AA$38:AA43))/AA$47</f>
        <v>0.47826086956521741</v>
      </c>
      <c r="AB53" s="682">
        <f>(SUM(AB$38:AB43))/AB$47</f>
        <v>0.40540540540540543</v>
      </c>
      <c r="AC53" s="682">
        <f>(SUM(AC$38:AC43))/AC$47</f>
        <v>0.69117647058823528</v>
      </c>
      <c r="AD53" s="682">
        <f>(SUM(AD$38:AD43))/AD$47</f>
        <v>0.5074626865671642</v>
      </c>
      <c r="AE53" s="682">
        <f>(SUM(AE$38:AE43))/AE$47</f>
        <v>0.69230769230769229</v>
      </c>
      <c r="AF53" s="682">
        <f>(SUM(AF$38:AF43))/AF$47</f>
        <v>0.68918918918918914</v>
      </c>
      <c r="AG53" s="682">
        <f>(SUM(AG$38:AG43))/AG$47</f>
        <v>0.72727272727272729</v>
      </c>
      <c r="AH53" s="682">
        <f>(SUM(AH$38:AH43))/AH$47</f>
        <v>0.77647058823529413</v>
      </c>
      <c r="AI53" s="682">
        <f>(SUM(AI$38:AI43))/AI$47</f>
        <v>0.6</v>
      </c>
      <c r="AJ53" s="682">
        <f>(SUM(AJ$38:AJ43))/AJ$47</f>
        <v>0.55405405405405406</v>
      </c>
      <c r="AK53" s="682">
        <f>(SUM(AK$38:AK43))/AK$47</f>
        <v>0.57692307692307687</v>
      </c>
      <c r="AL53" s="682">
        <f>(SUM(AL$38:AL43))/AL$47</f>
        <v>0.58974358974358976</v>
      </c>
      <c r="AM53" s="682">
        <f>(SUM(AM$38:AM43))/AM$47</f>
        <v>0.53846153846153844</v>
      </c>
      <c r="AN53" s="682">
        <f>(SUM(AN$38:AN43))/AN$47</f>
        <v>0.5</v>
      </c>
      <c r="AO53" s="682">
        <f>(SUM(AO$38:AO43))/AO$47</f>
        <v>0.62318840579710144</v>
      </c>
      <c r="AP53" s="682">
        <f>(SUM(AP$38:AP43))/AP$47</f>
        <v>0.74311926605504586</v>
      </c>
      <c r="AQ53" s="682">
        <f>(SUM(AQ$38:AQ43))/AQ$47</f>
        <v>0.69194312796208535</v>
      </c>
      <c r="AR53" s="682">
        <f>(SUM(AR$38:AR43))/AR$47</f>
        <v>0.69841269841269837</v>
      </c>
      <c r="AS53" s="682">
        <f>(SUM(AS$38:AS43))/AS$47</f>
        <v>0.72314049586776863</v>
      </c>
      <c r="AT53" s="682">
        <f>(SUM(AT$38:AT43))/AT$47</f>
        <v>0.64748201438848918</v>
      </c>
      <c r="AU53" s="682">
        <f>(SUM(AU$38:AU43))/AU$47</f>
        <v>0.58885941644562334</v>
      </c>
      <c r="AV53" s="682">
        <f>(SUM(AV$38:AV43))/AV$47</f>
        <v>0.57860262008733621</v>
      </c>
    </row>
    <row r="54" spans="2:48" s="163" customFormat="1">
      <c r="B54" s="2648"/>
      <c r="C54" s="1329" t="s">
        <v>1109</v>
      </c>
      <c r="D54" s="682">
        <f>(SUM(D$44:D46))/D$47</f>
        <v>0.3728813559322034</v>
      </c>
      <c r="E54" s="682">
        <f>(SUM(E$44:E46))/E$47</f>
        <v>0.18181818181818182</v>
      </c>
      <c r="F54" s="682">
        <f>(SUM(F$44:F46))/F$47</f>
        <v>0.375</v>
      </c>
      <c r="G54" s="682">
        <f>(SUM(G$44:G46))/G$47</f>
        <v>0.24561403508771928</v>
      </c>
      <c r="H54" s="682">
        <f>(SUM(H$44:H46))/H$47</f>
        <v>0.27848101265822783</v>
      </c>
      <c r="I54" s="682">
        <f>(SUM(I$44:I46))/I$47</f>
        <v>0.23809523809523808</v>
      </c>
      <c r="J54" s="682">
        <f>(SUM(J$44:J46))/J$47</f>
        <v>0.2857142857142857</v>
      </c>
      <c r="K54" s="682">
        <f>(SUM(K$44:K46))/K$47</f>
        <v>0.42</v>
      </c>
      <c r="L54" s="682">
        <f>(SUM(L$44:L46))/L$47</f>
        <v>0.36842105263157893</v>
      </c>
      <c r="M54" s="682">
        <f>(SUM(M$44:M46))/M$47</f>
        <v>0.4</v>
      </c>
      <c r="N54" s="682">
        <f>(SUM(N$44:N46))/N$47</f>
        <v>0.44186046511627908</v>
      </c>
      <c r="O54" s="682">
        <f>(SUM(O$44:O46))/O$47</f>
        <v>0.2839506172839506</v>
      </c>
      <c r="P54" s="682">
        <f>(SUM(P$44:P46))/P$47</f>
        <v>0.27027027027027029</v>
      </c>
      <c r="Q54" s="682">
        <f>(SUM(Q$44:Q46))/Q$47</f>
        <v>0.28358208955223879</v>
      </c>
      <c r="R54" s="682">
        <f>(SUM(R$44:R46))/R$47</f>
        <v>0.24390243902439024</v>
      </c>
      <c r="S54" s="682">
        <f>(SUM(S$44:S46))/S$47</f>
        <v>0.18</v>
      </c>
      <c r="T54" s="682">
        <f>(SUM(T$44:T46))/T$47</f>
        <v>0.37179487179487181</v>
      </c>
      <c r="U54" s="682">
        <f>(SUM(U$44:U46))/U$47</f>
        <v>0.45569620253164556</v>
      </c>
      <c r="V54" s="682">
        <f>(SUM(V$44:V46))/V$47</f>
        <v>0.3728813559322034</v>
      </c>
      <c r="W54" s="682">
        <f>(SUM(W$44:W46))/W$47</f>
        <v>0.22727272727272727</v>
      </c>
      <c r="X54" s="682">
        <f>(SUM(X$44:X46))/X$47</f>
        <v>0.6</v>
      </c>
      <c r="Y54" s="682">
        <f>(SUM(Y$44:Y46))/Y$47</f>
        <v>0.6071428571428571</v>
      </c>
      <c r="Z54" s="682">
        <f>(SUM(Z$44:Z46))/Z$47</f>
        <v>0.3783783783783784</v>
      </c>
      <c r="AA54" s="682">
        <f>(SUM(AA$44:AA46))/AA$47</f>
        <v>0.52173913043478259</v>
      </c>
      <c r="AB54" s="682">
        <f>(SUM(AB$44:AB46))/AB$47</f>
        <v>0.59459459459459463</v>
      </c>
      <c r="AC54" s="682">
        <f>(SUM(AC$44:AC46))/AC$47</f>
        <v>0.30882352941176472</v>
      </c>
      <c r="AD54" s="682">
        <f>(SUM(AD$44:AD46))/AD$47</f>
        <v>0.4925373134328358</v>
      </c>
      <c r="AE54" s="682">
        <f>(SUM(AE$44:AE46))/AE$47</f>
        <v>0.30769230769230771</v>
      </c>
      <c r="AF54" s="682">
        <f>(SUM(AF$44:AF46))/AF$47</f>
        <v>0.3108108108108108</v>
      </c>
      <c r="AG54" s="682">
        <f>(SUM(AG$44:AG46))/AG$47</f>
        <v>0.27272727272727271</v>
      </c>
      <c r="AH54" s="682">
        <f>(SUM(AH$44:AH46))/AH$47</f>
        <v>0.22352941176470589</v>
      </c>
      <c r="AI54" s="682">
        <f>(SUM(AI$44:AI46))/AI$47</f>
        <v>0.4</v>
      </c>
      <c r="AJ54" s="682">
        <f>(SUM(AJ$44:AJ46))/AJ$47</f>
        <v>0.44594594594594594</v>
      </c>
      <c r="AK54" s="682">
        <f>(SUM(AK$44:AK46))/AK$47</f>
        <v>0.42307692307692307</v>
      </c>
      <c r="AL54" s="682">
        <f>(SUM(AL$44:AL46))/AL$47</f>
        <v>0.41025641025641024</v>
      </c>
      <c r="AM54" s="682">
        <f>(SUM(AM$44:AM46))/AM$47</f>
        <v>0.46153846153846156</v>
      </c>
      <c r="AN54" s="682">
        <f>(SUM(AN$44:AN46))/AN$47</f>
        <v>0.5</v>
      </c>
      <c r="AO54" s="682">
        <f>(SUM(AO$44:AO46))/AO$47</f>
        <v>0.37681159420289856</v>
      </c>
      <c r="AP54" s="682">
        <f>(SUM(AP$44:AP46))/AP$47</f>
        <v>0.25688073394495414</v>
      </c>
      <c r="AQ54" s="682">
        <f>(SUM(AQ$44:AQ46))/AQ$47</f>
        <v>0.30805687203791471</v>
      </c>
      <c r="AR54" s="682">
        <f>(SUM(AR$44:AR46))/AR$47</f>
        <v>0.30158730158730157</v>
      </c>
      <c r="AS54" s="682">
        <f>(SUM(AS$44:AS46))/AS$47</f>
        <v>0.27685950413223143</v>
      </c>
      <c r="AT54" s="682">
        <f>(SUM(AT$44:AT46))/AT$47</f>
        <v>0.35251798561151076</v>
      </c>
      <c r="AU54" s="682">
        <f>(SUM(AU$44:AU46))/AU$47</f>
        <v>0.41114058355437666</v>
      </c>
      <c r="AV54" s="682">
        <f>(SUM(AV$44:AV46))/AV$47</f>
        <v>0.42139737991266374</v>
      </c>
    </row>
    <row r="55" spans="2:48" s="163" customFormat="1">
      <c r="B55" s="2648" t="s">
        <v>2702</v>
      </c>
      <c r="C55" s="1329" t="s">
        <v>850</v>
      </c>
      <c r="D55" s="1322">
        <v>1</v>
      </c>
      <c r="E55" s="1322">
        <v>0</v>
      </c>
      <c r="F55" s="1322">
        <v>0</v>
      </c>
      <c r="G55" s="1322">
        <v>1</v>
      </c>
      <c r="H55" s="1322">
        <v>0</v>
      </c>
      <c r="I55" s="1322">
        <v>1</v>
      </c>
      <c r="J55" s="1322">
        <v>3</v>
      </c>
      <c r="K55" s="1322">
        <v>3</v>
      </c>
      <c r="L55" s="1322">
        <v>0</v>
      </c>
      <c r="M55" s="1322">
        <v>0</v>
      </c>
      <c r="N55" s="1322">
        <v>1</v>
      </c>
      <c r="O55" s="1322">
        <v>3</v>
      </c>
      <c r="P55" s="1322">
        <v>2</v>
      </c>
      <c r="Q55" s="1322">
        <v>2</v>
      </c>
      <c r="R55" s="1322">
        <v>1</v>
      </c>
      <c r="S55" s="1322">
        <v>1</v>
      </c>
      <c r="T55" s="1322">
        <v>2</v>
      </c>
      <c r="U55" s="1322">
        <v>1</v>
      </c>
      <c r="V55" s="1322">
        <v>4</v>
      </c>
      <c r="W55" s="1322">
        <v>1</v>
      </c>
      <c r="X55" s="1322">
        <v>1</v>
      </c>
      <c r="Y55" s="1322">
        <v>4</v>
      </c>
      <c r="Z55" s="1322">
        <v>4</v>
      </c>
      <c r="AA55" s="1322">
        <v>2</v>
      </c>
      <c r="AB55" s="1322">
        <v>3</v>
      </c>
      <c r="AC55" s="1322">
        <v>0</v>
      </c>
      <c r="AD55" s="1322">
        <v>5</v>
      </c>
      <c r="AE55" s="2444">
        <v>1</v>
      </c>
      <c r="AF55" s="1322">
        <v>6</v>
      </c>
      <c r="AG55" s="1322">
        <v>3</v>
      </c>
      <c r="AH55" s="1322">
        <v>2</v>
      </c>
      <c r="AI55" s="1322">
        <v>10</v>
      </c>
      <c r="AJ55" s="1322">
        <v>2</v>
      </c>
      <c r="AK55" s="1322">
        <v>4</v>
      </c>
      <c r="AL55" s="1322">
        <v>5</v>
      </c>
      <c r="AM55" s="1322">
        <v>4</v>
      </c>
      <c r="AN55" s="1322">
        <v>4</v>
      </c>
      <c r="AO55" s="1322">
        <f>D55+O55+AD55</f>
        <v>9</v>
      </c>
      <c r="AP55" s="1322">
        <f>E55+P55+AE55</f>
        <v>3</v>
      </c>
      <c r="AQ55" s="1322">
        <f>F55+Q55+W55+AF55</f>
        <v>9</v>
      </c>
      <c r="AR55" s="1322">
        <f t="shared" ref="AR55:AT55" si="70">G55+R55+X55+AG55</f>
        <v>6</v>
      </c>
      <c r="AS55" s="1322">
        <f t="shared" si="70"/>
        <v>7</v>
      </c>
      <c r="AT55" s="1322">
        <f t="shared" si="70"/>
        <v>17</v>
      </c>
      <c r="AU55" s="1322">
        <f>J55+L55+U55+AA55+AJ55+AL55</f>
        <v>13</v>
      </c>
      <c r="AV55" s="1322">
        <f>K55+M55+N55+V55+AB55+AC55+AK55+AM55+AN55</f>
        <v>23</v>
      </c>
    </row>
    <row r="56" spans="2:48" s="163" customFormat="1">
      <c r="B56" s="2648"/>
      <c r="C56" s="1329" t="s">
        <v>849</v>
      </c>
      <c r="D56" s="1322">
        <v>12</v>
      </c>
      <c r="E56" s="1322">
        <v>3</v>
      </c>
      <c r="F56" s="1322">
        <v>7</v>
      </c>
      <c r="G56" s="1322">
        <v>9</v>
      </c>
      <c r="H56" s="1322">
        <v>11</v>
      </c>
      <c r="I56" s="1322">
        <v>9</v>
      </c>
      <c r="J56" s="1322">
        <v>13</v>
      </c>
      <c r="K56" s="1322">
        <v>3</v>
      </c>
      <c r="L56" s="1322">
        <v>15</v>
      </c>
      <c r="M56" s="1322">
        <v>13</v>
      </c>
      <c r="N56" s="1322">
        <v>10</v>
      </c>
      <c r="O56" s="1322">
        <v>13</v>
      </c>
      <c r="P56" s="1322">
        <v>2</v>
      </c>
      <c r="Q56" s="1322">
        <v>9</v>
      </c>
      <c r="R56" s="1322">
        <v>6</v>
      </c>
      <c r="S56" s="1322">
        <v>9</v>
      </c>
      <c r="T56" s="1322">
        <v>3</v>
      </c>
      <c r="U56" s="1322">
        <v>18</v>
      </c>
      <c r="V56" s="1322">
        <v>4</v>
      </c>
      <c r="W56" s="1322">
        <v>5</v>
      </c>
      <c r="X56" s="1322">
        <v>6</v>
      </c>
      <c r="Y56" s="1322">
        <v>9</v>
      </c>
      <c r="Z56" s="1322">
        <v>7</v>
      </c>
      <c r="AA56" s="1322">
        <v>12</v>
      </c>
      <c r="AB56" s="1322">
        <v>6</v>
      </c>
      <c r="AC56" s="1322">
        <v>13</v>
      </c>
      <c r="AD56" s="1322">
        <v>14</v>
      </c>
      <c r="AE56" s="1322">
        <v>8</v>
      </c>
      <c r="AF56" s="1322">
        <v>11</v>
      </c>
      <c r="AG56" s="1322">
        <v>14</v>
      </c>
      <c r="AH56" s="1322">
        <v>8</v>
      </c>
      <c r="AI56" s="1322">
        <v>19</v>
      </c>
      <c r="AJ56" s="1322">
        <v>15</v>
      </c>
      <c r="AK56" s="1322">
        <v>12</v>
      </c>
      <c r="AL56" s="1322">
        <v>7</v>
      </c>
      <c r="AM56" s="1322">
        <v>10</v>
      </c>
      <c r="AN56" s="1322">
        <v>8</v>
      </c>
      <c r="AO56" s="1322">
        <f t="shared" ref="AO56:AO60" si="71">D56+O56+AD56</f>
        <v>39</v>
      </c>
      <c r="AP56" s="1322">
        <f t="shared" ref="AP56:AP60" si="72">E56+P56+AE56</f>
        <v>13</v>
      </c>
      <c r="AQ56" s="1322">
        <f t="shared" ref="AQ56:AQ60" si="73">F56+Q56+W56+AF56</f>
        <v>32</v>
      </c>
      <c r="AR56" s="1322">
        <f t="shared" ref="AR56:AR60" si="74">G56+R56+X56+AG56</f>
        <v>35</v>
      </c>
      <c r="AS56" s="1322">
        <f t="shared" ref="AS56:AS60" si="75">H56+S56+Y56+AH56</f>
        <v>37</v>
      </c>
      <c r="AT56" s="1322">
        <f t="shared" ref="AT56:AT60" si="76">I56+T56+Z56+AI56</f>
        <v>38</v>
      </c>
      <c r="AU56" s="1322">
        <f t="shared" ref="AU56:AU60" si="77">J56+L56+U56+AA56+AJ56+AL56</f>
        <v>80</v>
      </c>
      <c r="AV56" s="1322">
        <f t="shared" ref="AV56:AV60" si="78">K56+M56+N56+V56+AB56+AC56+AK56+AM56+AN56</f>
        <v>79</v>
      </c>
    </row>
    <row r="57" spans="2:48" s="163" customFormat="1">
      <c r="B57" s="2648"/>
      <c r="C57" s="1329" t="s">
        <v>1111</v>
      </c>
      <c r="D57" s="1322">
        <v>15</v>
      </c>
      <c r="E57" s="1322">
        <v>10</v>
      </c>
      <c r="F57" s="1322">
        <v>10</v>
      </c>
      <c r="G57" s="1322">
        <v>12</v>
      </c>
      <c r="H57" s="1322">
        <v>27</v>
      </c>
      <c r="I57" s="1322">
        <v>18</v>
      </c>
      <c r="J57" s="1322">
        <v>13</v>
      </c>
      <c r="K57" s="1322">
        <v>11</v>
      </c>
      <c r="L57" s="1322">
        <v>25</v>
      </c>
      <c r="M57" s="1322">
        <v>16</v>
      </c>
      <c r="N57" s="1322">
        <v>13</v>
      </c>
      <c r="O57" s="1322">
        <v>20</v>
      </c>
      <c r="P57" s="1322">
        <v>13</v>
      </c>
      <c r="Q57" s="1322">
        <v>14</v>
      </c>
      <c r="R57" s="1322">
        <v>12</v>
      </c>
      <c r="S57" s="1322">
        <v>13</v>
      </c>
      <c r="T57" s="1322">
        <v>29</v>
      </c>
      <c r="U57" s="1322">
        <v>20</v>
      </c>
      <c r="V57" s="1322">
        <v>18</v>
      </c>
      <c r="W57" s="1322">
        <v>11</v>
      </c>
      <c r="X57" s="1322">
        <v>6</v>
      </c>
      <c r="Y57" s="1322">
        <v>8</v>
      </c>
      <c r="Z57" s="1322">
        <v>8</v>
      </c>
      <c r="AA57" s="1322">
        <v>17</v>
      </c>
      <c r="AB57" s="1322">
        <v>14</v>
      </c>
      <c r="AC57" s="1322">
        <v>14</v>
      </c>
      <c r="AD57" s="1322">
        <v>22</v>
      </c>
      <c r="AE57" s="1322">
        <v>14</v>
      </c>
      <c r="AF57" s="1322">
        <v>24</v>
      </c>
      <c r="AG57" s="1322">
        <v>15</v>
      </c>
      <c r="AH57" s="1322">
        <v>26</v>
      </c>
      <c r="AI57" s="1322">
        <v>30</v>
      </c>
      <c r="AJ57" s="1322">
        <v>23</v>
      </c>
      <c r="AK57" s="1322">
        <v>14</v>
      </c>
      <c r="AL57" s="1322">
        <v>7</v>
      </c>
      <c r="AM57" s="1322">
        <v>15</v>
      </c>
      <c r="AN57" s="1322">
        <v>6</v>
      </c>
      <c r="AO57" s="1322">
        <f t="shared" si="71"/>
        <v>57</v>
      </c>
      <c r="AP57" s="1322">
        <f t="shared" si="72"/>
        <v>37</v>
      </c>
      <c r="AQ57" s="1322">
        <f t="shared" si="73"/>
        <v>59</v>
      </c>
      <c r="AR57" s="1322">
        <f t="shared" si="74"/>
        <v>45</v>
      </c>
      <c r="AS57" s="1322">
        <f t="shared" si="75"/>
        <v>74</v>
      </c>
      <c r="AT57" s="1322">
        <f t="shared" si="76"/>
        <v>85</v>
      </c>
      <c r="AU57" s="1322">
        <f t="shared" si="77"/>
        <v>105</v>
      </c>
      <c r="AV57" s="1322">
        <f t="shared" si="78"/>
        <v>121</v>
      </c>
    </row>
    <row r="58" spans="2:48" s="163" customFormat="1">
      <c r="B58" s="2648"/>
      <c r="C58" s="1329" t="s">
        <v>848</v>
      </c>
      <c r="D58" s="1322">
        <v>16</v>
      </c>
      <c r="E58" s="1322">
        <v>14</v>
      </c>
      <c r="F58" s="1322">
        <v>18</v>
      </c>
      <c r="G58" s="1322">
        <v>19</v>
      </c>
      <c r="H58" s="1322">
        <v>25</v>
      </c>
      <c r="I58" s="1322">
        <v>16</v>
      </c>
      <c r="J58" s="1322">
        <v>21</v>
      </c>
      <c r="K58" s="1322">
        <v>23</v>
      </c>
      <c r="L58" s="1322">
        <v>25</v>
      </c>
      <c r="M58" s="1322">
        <v>21</v>
      </c>
      <c r="N58" s="1322">
        <v>14</v>
      </c>
      <c r="O58" s="1322">
        <v>31</v>
      </c>
      <c r="P58" s="1322">
        <v>15</v>
      </c>
      <c r="Q58" s="1322">
        <v>29</v>
      </c>
      <c r="R58" s="1322">
        <v>14</v>
      </c>
      <c r="S58" s="1322">
        <v>18</v>
      </c>
      <c r="T58" s="1322">
        <v>35</v>
      </c>
      <c r="U58" s="1322">
        <v>24</v>
      </c>
      <c r="V58" s="1322">
        <v>21</v>
      </c>
      <c r="W58" s="1322">
        <v>5</v>
      </c>
      <c r="X58" s="1322">
        <v>9</v>
      </c>
      <c r="Y58" s="1322">
        <v>2</v>
      </c>
      <c r="Z58" s="1322">
        <v>14</v>
      </c>
      <c r="AA58" s="1322">
        <v>12</v>
      </c>
      <c r="AB58" s="1322">
        <v>11</v>
      </c>
      <c r="AC58" s="1322">
        <v>25</v>
      </c>
      <c r="AD58" s="1322">
        <v>17</v>
      </c>
      <c r="AE58" s="1322">
        <v>10</v>
      </c>
      <c r="AF58" s="1322">
        <v>22</v>
      </c>
      <c r="AG58" s="1322">
        <v>21</v>
      </c>
      <c r="AH58" s="1322">
        <v>31</v>
      </c>
      <c r="AI58" s="1322">
        <v>26</v>
      </c>
      <c r="AJ58" s="1322">
        <v>21</v>
      </c>
      <c r="AK58" s="1322">
        <v>13</v>
      </c>
      <c r="AL58" s="1322">
        <v>12</v>
      </c>
      <c r="AM58" s="1322">
        <v>12</v>
      </c>
      <c r="AN58" s="1322">
        <v>11</v>
      </c>
      <c r="AO58" s="1322">
        <f t="shared" si="71"/>
        <v>64</v>
      </c>
      <c r="AP58" s="1322">
        <f t="shared" si="72"/>
        <v>39</v>
      </c>
      <c r="AQ58" s="1322">
        <f t="shared" si="73"/>
        <v>74</v>
      </c>
      <c r="AR58" s="1322">
        <f t="shared" si="74"/>
        <v>63</v>
      </c>
      <c r="AS58" s="1322">
        <f t="shared" si="75"/>
        <v>76</v>
      </c>
      <c r="AT58" s="1322">
        <f t="shared" si="76"/>
        <v>91</v>
      </c>
      <c r="AU58" s="1322">
        <f t="shared" si="77"/>
        <v>115</v>
      </c>
      <c r="AV58" s="1322">
        <f t="shared" si="78"/>
        <v>151</v>
      </c>
    </row>
    <row r="59" spans="2:48" s="163" customFormat="1">
      <c r="B59" s="2648"/>
      <c r="C59" s="1329" t="s">
        <v>852</v>
      </c>
      <c r="D59" s="1322">
        <v>4</v>
      </c>
      <c r="E59" s="1322">
        <v>3</v>
      </c>
      <c r="F59" s="1322">
        <v>5</v>
      </c>
      <c r="G59" s="1322">
        <v>12</v>
      </c>
      <c r="H59" s="1322">
        <v>11</v>
      </c>
      <c r="I59" s="1322">
        <v>15</v>
      </c>
      <c r="J59" s="1322">
        <v>9</v>
      </c>
      <c r="K59" s="1322">
        <v>7</v>
      </c>
      <c r="L59" s="1322">
        <v>5</v>
      </c>
      <c r="M59" s="1322">
        <v>11</v>
      </c>
      <c r="N59" s="1322">
        <v>4</v>
      </c>
      <c r="O59" s="1322">
        <v>8</v>
      </c>
      <c r="P59" s="1322">
        <v>2</v>
      </c>
      <c r="Q59" s="1322">
        <v>9</v>
      </c>
      <c r="R59" s="1322">
        <v>7</v>
      </c>
      <c r="S59" s="1322">
        <v>7</v>
      </c>
      <c r="T59" s="1322">
        <v>5</v>
      </c>
      <c r="U59" s="1322">
        <v>12</v>
      </c>
      <c r="V59" s="1322">
        <v>1</v>
      </c>
      <c r="W59" s="1322">
        <v>0</v>
      </c>
      <c r="X59" s="1322">
        <v>2</v>
      </c>
      <c r="Y59" s="1322">
        <v>5</v>
      </c>
      <c r="Z59" s="1322">
        <v>1</v>
      </c>
      <c r="AA59" s="1322">
        <v>3</v>
      </c>
      <c r="AB59" s="1322">
        <v>2</v>
      </c>
      <c r="AC59" s="1322">
        <v>10</v>
      </c>
      <c r="AD59" s="1322">
        <v>5</v>
      </c>
      <c r="AE59" s="1322">
        <v>4</v>
      </c>
      <c r="AF59" s="1322">
        <v>5</v>
      </c>
      <c r="AG59" s="1322">
        <v>7</v>
      </c>
      <c r="AH59" s="1322">
        <v>13</v>
      </c>
      <c r="AI59" s="1322">
        <v>6</v>
      </c>
      <c r="AJ59" s="1322">
        <v>6</v>
      </c>
      <c r="AK59" s="1322">
        <v>5</v>
      </c>
      <c r="AL59" s="1322">
        <v>5</v>
      </c>
      <c r="AM59" s="1322">
        <v>3</v>
      </c>
      <c r="AN59" s="1322">
        <v>2</v>
      </c>
      <c r="AO59" s="1322">
        <f t="shared" si="71"/>
        <v>17</v>
      </c>
      <c r="AP59" s="1322">
        <f t="shared" si="72"/>
        <v>9</v>
      </c>
      <c r="AQ59" s="1322">
        <f t="shared" si="73"/>
        <v>19</v>
      </c>
      <c r="AR59" s="1322">
        <f t="shared" si="74"/>
        <v>28</v>
      </c>
      <c r="AS59" s="1322">
        <f t="shared" si="75"/>
        <v>36</v>
      </c>
      <c r="AT59" s="1322">
        <f t="shared" si="76"/>
        <v>27</v>
      </c>
      <c r="AU59" s="1322">
        <f t="shared" si="77"/>
        <v>40</v>
      </c>
      <c r="AV59" s="1322">
        <f t="shared" si="78"/>
        <v>45</v>
      </c>
    </row>
    <row r="60" spans="2:48" s="163" customFormat="1">
      <c r="B60" s="2648"/>
      <c r="C60" s="1328" t="s">
        <v>851</v>
      </c>
      <c r="D60" s="1322">
        <v>11</v>
      </c>
      <c r="E60" s="1322">
        <v>3</v>
      </c>
      <c r="F60" s="1322">
        <v>8</v>
      </c>
      <c r="G60" s="1322">
        <v>4</v>
      </c>
      <c r="H60" s="1322">
        <v>5</v>
      </c>
      <c r="I60" s="1322">
        <v>4</v>
      </c>
      <c r="J60" s="1322">
        <v>4</v>
      </c>
      <c r="K60" s="1322">
        <v>2</v>
      </c>
      <c r="L60" s="1322">
        <v>6</v>
      </c>
      <c r="M60" s="1322">
        <v>3</v>
      </c>
      <c r="N60" s="1322">
        <v>1</v>
      </c>
      <c r="O60" s="1322">
        <v>6</v>
      </c>
      <c r="P60" s="1322">
        <v>3</v>
      </c>
      <c r="Q60" s="1322">
        <v>4</v>
      </c>
      <c r="R60" s="1322">
        <v>1</v>
      </c>
      <c r="S60" s="1322">
        <v>2</v>
      </c>
      <c r="T60" s="1322">
        <v>4</v>
      </c>
      <c r="U60" s="1322">
        <v>4</v>
      </c>
      <c r="V60" s="1322">
        <v>10</v>
      </c>
      <c r="W60" s="1322">
        <v>0</v>
      </c>
      <c r="X60" s="1322">
        <v>1</v>
      </c>
      <c r="Y60" s="1322">
        <v>0</v>
      </c>
      <c r="Z60" s="1322">
        <v>3</v>
      </c>
      <c r="AA60" s="1322">
        <v>0</v>
      </c>
      <c r="AB60" s="1322">
        <v>0</v>
      </c>
      <c r="AC60" s="1322">
        <v>6</v>
      </c>
      <c r="AD60" s="1322">
        <v>4</v>
      </c>
      <c r="AE60" s="1322">
        <v>2</v>
      </c>
      <c r="AF60" s="1322">
        <v>6</v>
      </c>
      <c r="AG60" s="1322">
        <v>6</v>
      </c>
      <c r="AH60" s="1322">
        <v>5</v>
      </c>
      <c r="AI60" s="1322">
        <v>9</v>
      </c>
      <c r="AJ60" s="1322">
        <v>7</v>
      </c>
      <c r="AK60" s="1322">
        <v>4</v>
      </c>
      <c r="AL60" s="1322">
        <v>3</v>
      </c>
      <c r="AM60" s="1322">
        <v>4</v>
      </c>
      <c r="AN60" s="1322">
        <v>1</v>
      </c>
      <c r="AO60" s="1322">
        <f t="shared" si="71"/>
        <v>21</v>
      </c>
      <c r="AP60" s="1322">
        <f t="shared" si="72"/>
        <v>8</v>
      </c>
      <c r="AQ60" s="1322">
        <f t="shared" si="73"/>
        <v>18</v>
      </c>
      <c r="AR60" s="1322">
        <f t="shared" si="74"/>
        <v>12</v>
      </c>
      <c r="AS60" s="1322">
        <f t="shared" si="75"/>
        <v>12</v>
      </c>
      <c r="AT60" s="1322">
        <f t="shared" si="76"/>
        <v>20</v>
      </c>
      <c r="AU60" s="1322">
        <f t="shared" si="77"/>
        <v>24</v>
      </c>
      <c r="AV60" s="1322">
        <f t="shared" si="78"/>
        <v>31</v>
      </c>
    </row>
    <row r="61" spans="2:48" s="163" customFormat="1">
      <c r="B61" s="2648"/>
      <c r="C61" s="1321" t="s">
        <v>8</v>
      </c>
      <c r="D61" s="1323">
        <f>SUM(D55:D60)</f>
        <v>59</v>
      </c>
      <c r="E61" s="1323">
        <f>SUM(E55:E60)</f>
        <v>33</v>
      </c>
      <c r="F61" s="1323">
        <f t="shared" ref="F61:AM61" si="79">SUM(F55:F60)</f>
        <v>48</v>
      </c>
      <c r="G61" s="1323">
        <f t="shared" si="79"/>
        <v>57</v>
      </c>
      <c r="H61" s="1323">
        <f t="shared" si="79"/>
        <v>79</v>
      </c>
      <c r="I61" s="1323">
        <f t="shared" si="79"/>
        <v>63</v>
      </c>
      <c r="J61" s="1323">
        <f t="shared" si="79"/>
        <v>63</v>
      </c>
      <c r="K61" s="1323">
        <f t="shared" si="79"/>
        <v>49</v>
      </c>
      <c r="L61" s="1323">
        <f t="shared" si="79"/>
        <v>76</v>
      </c>
      <c r="M61" s="1323">
        <f t="shared" si="79"/>
        <v>64</v>
      </c>
      <c r="N61" s="1323">
        <f t="shared" si="79"/>
        <v>43</v>
      </c>
      <c r="O61" s="1323">
        <f t="shared" si="79"/>
        <v>81</v>
      </c>
      <c r="P61" s="1323">
        <f t="shared" si="79"/>
        <v>37</v>
      </c>
      <c r="Q61" s="1323">
        <f t="shared" si="79"/>
        <v>67</v>
      </c>
      <c r="R61" s="1323">
        <f t="shared" si="79"/>
        <v>41</v>
      </c>
      <c r="S61" s="1323">
        <f t="shared" si="79"/>
        <v>50</v>
      </c>
      <c r="T61" s="1323">
        <f t="shared" si="79"/>
        <v>78</v>
      </c>
      <c r="U61" s="1323">
        <f t="shared" si="79"/>
        <v>79</v>
      </c>
      <c r="V61" s="1323">
        <f t="shared" si="79"/>
        <v>58</v>
      </c>
      <c r="W61" s="1323">
        <f t="shared" si="79"/>
        <v>22</v>
      </c>
      <c r="X61" s="1323">
        <f t="shared" si="79"/>
        <v>25</v>
      </c>
      <c r="Y61" s="1323">
        <f t="shared" si="79"/>
        <v>28</v>
      </c>
      <c r="Z61" s="1323">
        <f t="shared" si="79"/>
        <v>37</v>
      </c>
      <c r="AA61" s="1323">
        <f t="shared" si="79"/>
        <v>46</v>
      </c>
      <c r="AB61" s="1323">
        <f t="shared" si="79"/>
        <v>36</v>
      </c>
      <c r="AC61" s="1323">
        <f t="shared" si="79"/>
        <v>68</v>
      </c>
      <c r="AD61" s="1323">
        <f t="shared" si="79"/>
        <v>67</v>
      </c>
      <c r="AE61" s="1323">
        <f t="shared" si="79"/>
        <v>39</v>
      </c>
      <c r="AF61" s="1323">
        <f t="shared" si="79"/>
        <v>74</v>
      </c>
      <c r="AG61" s="1323">
        <f t="shared" si="79"/>
        <v>66</v>
      </c>
      <c r="AH61" s="1323">
        <f t="shared" si="79"/>
        <v>85</v>
      </c>
      <c r="AI61" s="1323">
        <f t="shared" si="79"/>
        <v>100</v>
      </c>
      <c r="AJ61" s="1323">
        <f t="shared" si="79"/>
        <v>74</v>
      </c>
      <c r="AK61" s="1323">
        <f t="shared" si="79"/>
        <v>52</v>
      </c>
      <c r="AL61" s="1323">
        <f t="shared" si="79"/>
        <v>39</v>
      </c>
      <c r="AM61" s="1323">
        <f t="shared" si="79"/>
        <v>48</v>
      </c>
      <c r="AN61" s="1323">
        <f>SUM(AN55:AN60)</f>
        <v>32</v>
      </c>
      <c r="AO61" s="1323">
        <f t="shared" ref="AO61:AV61" si="80">SUM(AO55:AO60)</f>
        <v>207</v>
      </c>
      <c r="AP61" s="1323">
        <f t="shared" si="80"/>
        <v>109</v>
      </c>
      <c r="AQ61" s="1323">
        <f t="shared" si="80"/>
        <v>211</v>
      </c>
      <c r="AR61" s="1323">
        <f t="shared" si="80"/>
        <v>189</v>
      </c>
      <c r="AS61" s="1323">
        <f t="shared" si="80"/>
        <v>242</v>
      </c>
      <c r="AT61" s="1323">
        <f t="shared" si="80"/>
        <v>278</v>
      </c>
      <c r="AU61" s="1323">
        <f t="shared" si="80"/>
        <v>377</v>
      </c>
      <c r="AV61" s="1323">
        <f t="shared" si="80"/>
        <v>450</v>
      </c>
    </row>
    <row r="62" spans="2:48" s="163" customFormat="1">
      <c r="B62" s="2648"/>
      <c r="C62" s="1329" t="s">
        <v>1112</v>
      </c>
      <c r="D62" s="682">
        <f>D55/D61</f>
        <v>1.6949152542372881E-2</v>
      </c>
      <c r="E62" s="682">
        <f t="shared" ref="E62:AT62" si="81">E55/E61</f>
        <v>0</v>
      </c>
      <c r="F62" s="682">
        <f t="shared" si="81"/>
        <v>0</v>
      </c>
      <c r="G62" s="682">
        <f t="shared" si="81"/>
        <v>1.7543859649122806E-2</v>
      </c>
      <c r="H62" s="682">
        <f t="shared" si="81"/>
        <v>0</v>
      </c>
      <c r="I62" s="682">
        <f t="shared" si="81"/>
        <v>1.5873015873015872E-2</v>
      </c>
      <c r="J62" s="682">
        <f>J55/J61</f>
        <v>4.7619047619047616E-2</v>
      </c>
      <c r="K62" s="682">
        <f t="shared" ref="K62:N62" si="82">K55/K61</f>
        <v>6.1224489795918366E-2</v>
      </c>
      <c r="L62" s="682">
        <f t="shared" si="82"/>
        <v>0</v>
      </c>
      <c r="M62" s="682">
        <f t="shared" si="82"/>
        <v>0</v>
      </c>
      <c r="N62" s="682">
        <f t="shared" si="82"/>
        <v>2.3255813953488372E-2</v>
      </c>
      <c r="O62" s="682">
        <f t="shared" si="81"/>
        <v>3.7037037037037035E-2</v>
      </c>
      <c r="P62" s="682">
        <f t="shared" si="81"/>
        <v>5.4054054054054057E-2</v>
      </c>
      <c r="Q62" s="682">
        <f t="shared" si="81"/>
        <v>2.9850746268656716E-2</v>
      </c>
      <c r="R62" s="682">
        <f t="shared" si="81"/>
        <v>2.4390243902439025E-2</v>
      </c>
      <c r="S62" s="682">
        <f t="shared" si="81"/>
        <v>0.02</v>
      </c>
      <c r="T62" s="682">
        <f t="shared" si="81"/>
        <v>2.564102564102564E-2</v>
      </c>
      <c r="U62" s="682">
        <f>U55/U61</f>
        <v>1.2658227848101266E-2</v>
      </c>
      <c r="V62" s="682">
        <f>V55/V61</f>
        <v>6.8965517241379309E-2</v>
      </c>
      <c r="W62" s="682">
        <f t="shared" si="81"/>
        <v>4.5454545454545456E-2</v>
      </c>
      <c r="X62" s="682">
        <f t="shared" si="81"/>
        <v>0.04</v>
      </c>
      <c r="Y62" s="682">
        <f t="shared" si="81"/>
        <v>0.14285714285714285</v>
      </c>
      <c r="Z62" s="682">
        <f t="shared" si="81"/>
        <v>0.10810810810810811</v>
      </c>
      <c r="AA62" s="682">
        <f>AA55/AA61</f>
        <v>4.3478260869565216E-2</v>
      </c>
      <c r="AB62" s="682">
        <f t="shared" ref="AB62:AC62" si="83">AB55/AB61</f>
        <v>8.3333333333333329E-2</v>
      </c>
      <c r="AC62" s="682">
        <f t="shared" si="83"/>
        <v>0</v>
      </c>
      <c r="AD62" s="682">
        <f t="shared" si="81"/>
        <v>7.4626865671641784E-2</v>
      </c>
      <c r="AE62" s="682">
        <f t="shared" si="81"/>
        <v>2.564102564102564E-2</v>
      </c>
      <c r="AF62" s="682">
        <f t="shared" si="81"/>
        <v>8.1081081081081086E-2</v>
      </c>
      <c r="AG62" s="682">
        <f t="shared" si="81"/>
        <v>4.5454545454545456E-2</v>
      </c>
      <c r="AH62" s="682">
        <f t="shared" si="81"/>
        <v>2.3529411764705882E-2</v>
      </c>
      <c r="AI62" s="682">
        <f t="shared" si="81"/>
        <v>0.1</v>
      </c>
      <c r="AJ62" s="682">
        <f>AJ55/AJ61</f>
        <v>2.7027027027027029E-2</v>
      </c>
      <c r="AK62" s="682">
        <f t="shared" ref="AK62:AN62" si="84">AK55/AK61</f>
        <v>7.6923076923076927E-2</v>
      </c>
      <c r="AL62" s="682">
        <f t="shared" si="84"/>
        <v>0.12820512820512819</v>
      </c>
      <c r="AM62" s="682">
        <f t="shared" si="84"/>
        <v>8.3333333333333329E-2</v>
      </c>
      <c r="AN62" s="682">
        <f t="shared" si="84"/>
        <v>0.125</v>
      </c>
      <c r="AO62" s="682">
        <f t="shared" si="81"/>
        <v>4.3478260869565216E-2</v>
      </c>
      <c r="AP62" s="682">
        <f t="shared" si="81"/>
        <v>2.7522935779816515E-2</v>
      </c>
      <c r="AQ62" s="682">
        <f t="shared" si="81"/>
        <v>4.2654028436018961E-2</v>
      </c>
      <c r="AR62" s="682">
        <f t="shared" si="81"/>
        <v>3.1746031746031744E-2</v>
      </c>
      <c r="AS62" s="682">
        <f t="shared" si="81"/>
        <v>2.8925619834710745E-2</v>
      </c>
      <c r="AT62" s="682">
        <f t="shared" si="81"/>
        <v>6.1151079136690649E-2</v>
      </c>
      <c r="AU62" s="682">
        <f>AU55/AU61</f>
        <v>3.4482758620689655E-2</v>
      </c>
      <c r="AV62" s="682">
        <f>AV55/AV61</f>
        <v>5.1111111111111114E-2</v>
      </c>
    </row>
    <row r="63" spans="2:48" s="163" customFormat="1">
      <c r="B63" s="2648"/>
      <c r="C63" s="1329" t="s">
        <v>1113</v>
      </c>
      <c r="D63" s="682">
        <f>SUM(D$55:D56)/D$61</f>
        <v>0.22033898305084745</v>
      </c>
      <c r="E63" s="682">
        <f>SUM(E$55:E56)/E$61</f>
        <v>9.0909090909090912E-2</v>
      </c>
      <c r="F63" s="682">
        <f>SUM(F$55:F56)/F$61</f>
        <v>0.14583333333333334</v>
      </c>
      <c r="G63" s="682">
        <f>SUM(G$55:G56)/G$61</f>
        <v>0.17543859649122806</v>
      </c>
      <c r="H63" s="682">
        <f>SUM(H$55:H56)/H$61</f>
        <v>0.13924050632911392</v>
      </c>
      <c r="I63" s="682">
        <f>SUM(I$55:I56)/I$61</f>
        <v>0.15873015873015872</v>
      </c>
      <c r="J63" s="682">
        <f>SUM(J$55:J56)/J$61</f>
        <v>0.25396825396825395</v>
      </c>
      <c r="K63" s="682">
        <f>SUM(K$55:K56)/K$61</f>
        <v>0.12244897959183673</v>
      </c>
      <c r="L63" s="682">
        <f>SUM(L$55:L56)/L$61</f>
        <v>0.19736842105263158</v>
      </c>
      <c r="M63" s="682">
        <f>SUM(M$55:M56)/M$61</f>
        <v>0.203125</v>
      </c>
      <c r="N63" s="682">
        <f>SUM(N$55:N56)/N$61</f>
        <v>0.2558139534883721</v>
      </c>
      <c r="O63" s="682">
        <f>SUM(O$55:O56)/O$61</f>
        <v>0.19753086419753085</v>
      </c>
      <c r="P63" s="682">
        <f>SUM(P$55:P56)/P$61</f>
        <v>0.10810810810810811</v>
      </c>
      <c r="Q63" s="682">
        <f>SUM(Q$55:Q56)/Q$61</f>
        <v>0.16417910447761194</v>
      </c>
      <c r="R63" s="682">
        <f>SUM(R$55:R56)/R$61</f>
        <v>0.17073170731707318</v>
      </c>
      <c r="S63" s="682">
        <f>SUM(S$55:S56)/S$61</f>
        <v>0.2</v>
      </c>
      <c r="T63" s="682">
        <f>SUM(T$55:T56)/T$61</f>
        <v>6.4102564102564097E-2</v>
      </c>
      <c r="U63" s="682">
        <f>SUM(U$55:U56)/U$61</f>
        <v>0.24050632911392406</v>
      </c>
      <c r="V63" s="682">
        <f>SUM(V$55:V56)/V$61</f>
        <v>0.13793103448275862</v>
      </c>
      <c r="W63" s="682">
        <f>SUM(W$55:W56)/W$61</f>
        <v>0.27272727272727271</v>
      </c>
      <c r="X63" s="682">
        <f>SUM(X$55:X56)/X$61</f>
        <v>0.28000000000000003</v>
      </c>
      <c r="Y63" s="682">
        <f>SUM(Y$55:Y56)/Y$61</f>
        <v>0.4642857142857143</v>
      </c>
      <c r="Z63" s="682">
        <f>SUM(Z$55:Z56)/Z$61</f>
        <v>0.29729729729729731</v>
      </c>
      <c r="AA63" s="682">
        <f>SUM(AA$55:AA56)/AA$61</f>
        <v>0.30434782608695654</v>
      </c>
      <c r="AB63" s="682">
        <f>SUM(AB$55:AB56)/AB$61</f>
        <v>0.25</v>
      </c>
      <c r="AC63" s="682">
        <f>SUM(AC$55:AC56)/AC$61</f>
        <v>0.19117647058823528</v>
      </c>
      <c r="AD63" s="682">
        <f>SUM(AD$55:AD56)/AD$61</f>
        <v>0.28358208955223879</v>
      </c>
      <c r="AE63" s="682">
        <f>SUM(AE$55:AE56)/AE$61</f>
        <v>0.23076923076923078</v>
      </c>
      <c r="AF63" s="682">
        <f>SUM(AF$55:AF56)/AF$61</f>
        <v>0.22972972972972974</v>
      </c>
      <c r="AG63" s="682">
        <f>SUM(AG$55:AG56)/AG$61</f>
        <v>0.25757575757575757</v>
      </c>
      <c r="AH63" s="682">
        <f>SUM(AH$55:AH56)/AH$61</f>
        <v>0.11764705882352941</v>
      </c>
      <c r="AI63" s="682">
        <f>SUM(AI$55:AI56)/AI$61</f>
        <v>0.28999999999999998</v>
      </c>
      <c r="AJ63" s="682">
        <f>SUM(AJ$55:AJ56)/AJ$61</f>
        <v>0.22972972972972974</v>
      </c>
      <c r="AK63" s="682">
        <f>SUM(AK$55:AK56)/AK$61</f>
        <v>0.30769230769230771</v>
      </c>
      <c r="AL63" s="682">
        <f>SUM(AL$55:AL56)/AL$61</f>
        <v>0.30769230769230771</v>
      </c>
      <c r="AM63" s="682">
        <f>SUM(AM$55:AM56)/AM$61</f>
        <v>0.29166666666666669</v>
      </c>
      <c r="AN63" s="682">
        <f>SUM(AN$55:AN56)/AN$61</f>
        <v>0.375</v>
      </c>
      <c r="AO63" s="682">
        <f>SUM(AO$55:AO56)/AO$61</f>
        <v>0.2318840579710145</v>
      </c>
      <c r="AP63" s="682">
        <f>SUM(AP$55:AP56)/AP$61</f>
        <v>0.14678899082568808</v>
      </c>
      <c r="AQ63" s="682">
        <f>SUM(AQ$55:AQ56)/AQ$61</f>
        <v>0.19431279620853081</v>
      </c>
      <c r="AR63" s="682">
        <f>SUM(AR$55:AR56)/AR$61</f>
        <v>0.21693121693121692</v>
      </c>
      <c r="AS63" s="682">
        <f>SUM(AS$55:AS56)/AS$61</f>
        <v>0.18181818181818182</v>
      </c>
      <c r="AT63" s="682">
        <f>SUM(AT$55:AT56)/AT$61</f>
        <v>0.19784172661870503</v>
      </c>
      <c r="AU63" s="682">
        <f>SUM(AU$55:AU56)/AU$61</f>
        <v>0.24668435013262599</v>
      </c>
      <c r="AV63" s="682">
        <f>SUM(AV$55:AV56)/AV$61</f>
        <v>0.22666666666666666</v>
      </c>
    </row>
    <row r="64" spans="2:48" s="163" customFormat="1" ht="28.8">
      <c r="B64" s="2648"/>
      <c r="C64" s="1329" t="s">
        <v>1114</v>
      </c>
      <c r="D64" s="682">
        <f>SUM(D$55:D57)/D$61</f>
        <v>0.47457627118644069</v>
      </c>
      <c r="E64" s="682">
        <f>SUM(E$55:E57)/E$61</f>
        <v>0.39393939393939392</v>
      </c>
      <c r="F64" s="682">
        <f>SUM(F$55:F57)/F$61</f>
        <v>0.35416666666666669</v>
      </c>
      <c r="G64" s="682">
        <f>SUM(G$55:G57)/G$61</f>
        <v>0.38596491228070173</v>
      </c>
      <c r="H64" s="682">
        <f>SUM(H$55:H57)/H$61</f>
        <v>0.48101265822784811</v>
      </c>
      <c r="I64" s="682">
        <f>SUM(I$55:I57)/I$61</f>
        <v>0.44444444444444442</v>
      </c>
      <c r="J64" s="682">
        <f>SUM(J$55:J57)/J$61</f>
        <v>0.46031746031746029</v>
      </c>
      <c r="K64" s="682">
        <f>SUM(K$55:K57)/K$61</f>
        <v>0.34693877551020408</v>
      </c>
      <c r="L64" s="682">
        <f>SUM(L$55:L57)/L$61</f>
        <v>0.52631578947368418</v>
      </c>
      <c r="M64" s="682">
        <f>SUM(M$55:M57)/M$61</f>
        <v>0.453125</v>
      </c>
      <c r="N64" s="682">
        <f>SUM(N$55:N57)/N$61</f>
        <v>0.55813953488372092</v>
      </c>
      <c r="O64" s="682">
        <f>SUM(O$55:O57)/O$61</f>
        <v>0.44444444444444442</v>
      </c>
      <c r="P64" s="682">
        <f>SUM(P$55:P57)/P$61</f>
        <v>0.45945945945945948</v>
      </c>
      <c r="Q64" s="682">
        <f>SUM(Q$55:Q57)/Q$61</f>
        <v>0.37313432835820898</v>
      </c>
      <c r="R64" s="682">
        <f>SUM(R$55:R57)/R$61</f>
        <v>0.46341463414634149</v>
      </c>
      <c r="S64" s="682">
        <f>SUM(S$55:S57)/S$61</f>
        <v>0.46</v>
      </c>
      <c r="T64" s="682">
        <f>SUM(T$55:T57)/T$61</f>
        <v>0.4358974358974359</v>
      </c>
      <c r="U64" s="682">
        <f>SUM(U$55:U57)/U$61</f>
        <v>0.49367088607594939</v>
      </c>
      <c r="V64" s="682">
        <f>SUM(V$55:V57)/V$61</f>
        <v>0.44827586206896552</v>
      </c>
      <c r="W64" s="682">
        <f>SUM(W$55:W57)/W$61</f>
        <v>0.77272727272727271</v>
      </c>
      <c r="X64" s="682">
        <f>SUM(X$55:X57)/X$61</f>
        <v>0.52</v>
      </c>
      <c r="Y64" s="682">
        <f>SUM(Y$55:Y57)/Y$61</f>
        <v>0.75</v>
      </c>
      <c r="Z64" s="682">
        <f>SUM(Z$55:Z57)/Z$61</f>
        <v>0.51351351351351349</v>
      </c>
      <c r="AA64" s="682">
        <f>SUM(AA$55:AA57)/AA$61</f>
        <v>0.67391304347826086</v>
      </c>
      <c r="AB64" s="682">
        <f>SUM(AB$55:AB57)/AB$61</f>
        <v>0.63888888888888884</v>
      </c>
      <c r="AC64" s="682">
        <f>SUM(AC$55:AC57)/AC$61</f>
        <v>0.39705882352941174</v>
      </c>
      <c r="AD64" s="682">
        <f>SUM(AD$55:AD57)/AD$61</f>
        <v>0.61194029850746268</v>
      </c>
      <c r="AE64" s="682">
        <f>SUM(AE$55:AE57)/AE$61</f>
        <v>0.58974358974358976</v>
      </c>
      <c r="AF64" s="682">
        <f>SUM(AF$55:AF57)/AF$61</f>
        <v>0.55405405405405406</v>
      </c>
      <c r="AG64" s="682">
        <f>SUM(AG$55:AG57)/AG$61</f>
        <v>0.48484848484848486</v>
      </c>
      <c r="AH64" s="682">
        <f>SUM(AH$55:AH57)/AH$61</f>
        <v>0.42352941176470588</v>
      </c>
      <c r="AI64" s="682">
        <f>SUM(AI$55:AI57)/AI$61</f>
        <v>0.59</v>
      </c>
      <c r="AJ64" s="682">
        <f>SUM(AJ$55:AJ57)/AJ$61</f>
        <v>0.54054054054054057</v>
      </c>
      <c r="AK64" s="682">
        <f>SUM(AK$55:AK57)/AK$61</f>
        <v>0.57692307692307687</v>
      </c>
      <c r="AL64" s="682">
        <f>SUM(AL$55:AL57)/AL$61</f>
        <v>0.48717948717948717</v>
      </c>
      <c r="AM64" s="682">
        <f>SUM(AM$55:AM57)/AM$61</f>
        <v>0.60416666666666663</v>
      </c>
      <c r="AN64" s="682">
        <f>SUM(AN$55:AN57)/AN$61</f>
        <v>0.5625</v>
      </c>
      <c r="AO64" s="682">
        <f>SUM(AO$55:AO57)/AO$61</f>
        <v>0.50724637681159424</v>
      </c>
      <c r="AP64" s="682">
        <f>SUM(AP$55:AP57)/AP$61</f>
        <v>0.48623853211009177</v>
      </c>
      <c r="AQ64" s="682">
        <f>SUM(AQ$55:AQ57)/AQ$61</f>
        <v>0.47393364928909953</v>
      </c>
      <c r="AR64" s="682">
        <f>SUM(AR$55:AR57)/AR$61</f>
        <v>0.455026455026455</v>
      </c>
      <c r="AS64" s="682">
        <f>SUM(AS$55:AS57)/AS$61</f>
        <v>0.48760330578512395</v>
      </c>
      <c r="AT64" s="682">
        <f>SUM(AT$55:AT57)/AT$61</f>
        <v>0.50359712230215825</v>
      </c>
      <c r="AU64" s="682">
        <f>SUM(AU$55:AU57)/AU$61</f>
        <v>0.5251989389920424</v>
      </c>
      <c r="AV64" s="682">
        <f>SUM(AV$55:AV57)/AV$61</f>
        <v>0.49555555555555558</v>
      </c>
    </row>
    <row r="65" spans="2:48" s="163" customFormat="1">
      <c r="B65" s="2648"/>
      <c r="C65" s="1329" t="s">
        <v>1115</v>
      </c>
      <c r="D65" s="682">
        <f>SUM(D$55:D58)/D$61</f>
        <v>0.74576271186440679</v>
      </c>
      <c r="E65" s="682">
        <f>SUM(E$55:E58)/E$61</f>
        <v>0.81818181818181823</v>
      </c>
      <c r="F65" s="682">
        <f>SUM(F$55:F58)/F$61</f>
        <v>0.72916666666666663</v>
      </c>
      <c r="G65" s="682">
        <f>SUM(G$55:G58)/G$61</f>
        <v>0.7192982456140351</v>
      </c>
      <c r="H65" s="682">
        <f>SUM(H$55:H58)/H$61</f>
        <v>0.79746835443037978</v>
      </c>
      <c r="I65" s="682">
        <f>SUM(I$55:I58)/I$61</f>
        <v>0.69841269841269837</v>
      </c>
      <c r="J65" s="682">
        <f>SUM(J$55:J58)/J$61</f>
        <v>0.79365079365079361</v>
      </c>
      <c r="K65" s="682">
        <f>SUM(K$55:K58)/K$61</f>
        <v>0.81632653061224492</v>
      </c>
      <c r="L65" s="682">
        <f>SUM(L$55:L58)/L$61</f>
        <v>0.85526315789473684</v>
      </c>
      <c r="M65" s="682">
        <f>SUM(M$55:M58)/M$61</f>
        <v>0.78125</v>
      </c>
      <c r="N65" s="682">
        <f>SUM(N$55:N58)/N$61</f>
        <v>0.88372093023255816</v>
      </c>
      <c r="O65" s="682">
        <f>SUM(O$55:O58)/O$61</f>
        <v>0.8271604938271605</v>
      </c>
      <c r="P65" s="682">
        <f>SUM(P$55:P58)/P$61</f>
        <v>0.86486486486486491</v>
      </c>
      <c r="Q65" s="682">
        <f>SUM(Q$55:Q58)/Q$61</f>
        <v>0.80597014925373134</v>
      </c>
      <c r="R65" s="682">
        <f>SUM(R$55:R58)/R$61</f>
        <v>0.80487804878048785</v>
      </c>
      <c r="S65" s="682">
        <f>SUM(S$55:S58)/S$61</f>
        <v>0.82</v>
      </c>
      <c r="T65" s="682">
        <f>SUM(T$55:T58)/T$61</f>
        <v>0.88461538461538458</v>
      </c>
      <c r="U65" s="682">
        <f>SUM(U$55:U58)/U$61</f>
        <v>0.79746835443037978</v>
      </c>
      <c r="V65" s="682">
        <f>SUM(V$55:V58)/V$61</f>
        <v>0.81034482758620685</v>
      </c>
      <c r="W65" s="682">
        <f>SUM(W$55:W58)/W$61</f>
        <v>1</v>
      </c>
      <c r="X65" s="682">
        <f>SUM(X$55:X58)/X$61</f>
        <v>0.88</v>
      </c>
      <c r="Y65" s="682">
        <f>SUM(Y$55:Y58)/Y$61</f>
        <v>0.8214285714285714</v>
      </c>
      <c r="Z65" s="682">
        <f>SUM(Z$55:Z58)/Z$61</f>
        <v>0.89189189189189189</v>
      </c>
      <c r="AA65" s="682">
        <f>SUM(AA$55:AA58)/AA$61</f>
        <v>0.93478260869565222</v>
      </c>
      <c r="AB65" s="682">
        <f>SUM(AB$55:AB58)/AB$61</f>
        <v>0.94444444444444442</v>
      </c>
      <c r="AC65" s="682">
        <f>SUM(AC$55:AC58)/AC$61</f>
        <v>0.76470588235294112</v>
      </c>
      <c r="AD65" s="682">
        <f>SUM(AD$55:AD58)/AD$61</f>
        <v>0.86567164179104472</v>
      </c>
      <c r="AE65" s="682">
        <f>SUM(AE$55:AE58)/AE$61</f>
        <v>0.84615384615384615</v>
      </c>
      <c r="AF65" s="682">
        <f>SUM(AF$55:AF58)/AF$61</f>
        <v>0.85135135135135132</v>
      </c>
      <c r="AG65" s="682">
        <f>SUM(AG$55:AG58)/AG$61</f>
        <v>0.80303030303030298</v>
      </c>
      <c r="AH65" s="682">
        <f>SUM(AH$55:AH58)/AH$61</f>
        <v>0.78823529411764703</v>
      </c>
      <c r="AI65" s="682">
        <f>SUM(AI$55:AI58)/AI$61</f>
        <v>0.85</v>
      </c>
      <c r="AJ65" s="682">
        <f>SUM(AJ$55:AJ58)/AJ$61</f>
        <v>0.82432432432432434</v>
      </c>
      <c r="AK65" s="682">
        <f>SUM(AK$55:AK58)/AK$61</f>
        <v>0.82692307692307687</v>
      </c>
      <c r="AL65" s="682">
        <f>SUM(AL$55:AL58)/AL$61</f>
        <v>0.79487179487179482</v>
      </c>
      <c r="AM65" s="682">
        <f>SUM(AM$55:AM58)/AM$61</f>
        <v>0.85416666666666663</v>
      </c>
      <c r="AN65" s="682">
        <f>SUM(AN$55:AN58)/AN$61</f>
        <v>0.90625</v>
      </c>
      <c r="AO65" s="682">
        <f>SUM(AO$55:AO58)/AO$61</f>
        <v>0.81642512077294682</v>
      </c>
      <c r="AP65" s="682">
        <f>SUM(AP$55:AP58)/AP$61</f>
        <v>0.84403669724770647</v>
      </c>
      <c r="AQ65" s="682">
        <f>SUM(AQ$55:AQ58)/AQ$61</f>
        <v>0.82464454976303314</v>
      </c>
      <c r="AR65" s="682">
        <f>SUM(AR$55:AR58)/AR$61</f>
        <v>0.78835978835978837</v>
      </c>
      <c r="AS65" s="682">
        <f>SUM(AS$55:AS58)/AS$61</f>
        <v>0.80165289256198347</v>
      </c>
      <c r="AT65" s="682">
        <f>SUM(AT$55:AT58)/AT$61</f>
        <v>0.8309352517985612</v>
      </c>
      <c r="AU65" s="682">
        <f>SUM(AU$55:AU58)/AU$61</f>
        <v>0.83023872679045096</v>
      </c>
      <c r="AV65" s="682">
        <f>SUM(AV$55:AV58)/AV$61</f>
        <v>0.83111111111111113</v>
      </c>
    </row>
    <row r="66" spans="2:48" s="163" customFormat="1">
      <c r="B66" s="2648"/>
      <c r="C66" s="1329" t="s">
        <v>1116</v>
      </c>
      <c r="D66" s="682">
        <f>SUM(D$55:D59)/D$61</f>
        <v>0.81355932203389836</v>
      </c>
      <c r="E66" s="682">
        <f>SUM(E$55:E59)/E$61</f>
        <v>0.90909090909090906</v>
      </c>
      <c r="F66" s="682">
        <f>SUM(F$55:F59)/F$61</f>
        <v>0.83333333333333337</v>
      </c>
      <c r="G66" s="682">
        <f>SUM(G$55:G59)/G$61</f>
        <v>0.92982456140350878</v>
      </c>
      <c r="H66" s="682">
        <f>SUM(H$55:H59)/H$61</f>
        <v>0.93670886075949367</v>
      </c>
      <c r="I66" s="682">
        <f>SUM(I$55:I59)/I$61</f>
        <v>0.93650793650793651</v>
      </c>
      <c r="J66" s="682">
        <f>SUM(J$55:J59)/J$61</f>
        <v>0.93650793650793651</v>
      </c>
      <c r="K66" s="682">
        <f>SUM(K$55:K59)/K$61</f>
        <v>0.95918367346938771</v>
      </c>
      <c r="L66" s="682">
        <f>SUM(L$55:L59)/L$61</f>
        <v>0.92105263157894735</v>
      </c>
      <c r="M66" s="682">
        <f>SUM(M$55:M59)/M$61</f>
        <v>0.953125</v>
      </c>
      <c r="N66" s="682">
        <f>SUM(N$55:N59)/N$61</f>
        <v>0.97674418604651159</v>
      </c>
      <c r="O66" s="682">
        <f>SUM(O$55:O59)/O$61</f>
        <v>0.92592592592592593</v>
      </c>
      <c r="P66" s="682">
        <f>SUM(P$55:P59)/P$61</f>
        <v>0.91891891891891897</v>
      </c>
      <c r="Q66" s="682">
        <f>SUM(Q$55:Q59)/Q$61</f>
        <v>0.94029850746268662</v>
      </c>
      <c r="R66" s="682">
        <f>SUM(R$55:R59)/R$61</f>
        <v>0.97560975609756095</v>
      </c>
      <c r="S66" s="682">
        <f>SUM(S$55:S59)/S$61</f>
        <v>0.96</v>
      </c>
      <c r="T66" s="682">
        <f>SUM(T$55:T59)/T$61</f>
        <v>0.94871794871794868</v>
      </c>
      <c r="U66" s="682">
        <f>SUM(U$55:U59)/U$61</f>
        <v>0.94936708860759489</v>
      </c>
      <c r="V66" s="682">
        <f>SUM(V$55:V59)/V$61</f>
        <v>0.82758620689655171</v>
      </c>
      <c r="W66" s="682">
        <f>SUM(W$55:W59)/W$61</f>
        <v>1</v>
      </c>
      <c r="X66" s="682">
        <f>SUM(X$55:X59)/X$61</f>
        <v>0.96</v>
      </c>
      <c r="Y66" s="682">
        <f>SUM(Y$55:Y59)/Y$61</f>
        <v>1</v>
      </c>
      <c r="Z66" s="682">
        <f>SUM(Z$55:Z59)/Z$61</f>
        <v>0.91891891891891897</v>
      </c>
      <c r="AA66" s="682">
        <f>SUM(AA$55:AA59)/AA$61</f>
        <v>1</v>
      </c>
      <c r="AB66" s="682">
        <f>SUM(AB$55:AB59)/AB$61</f>
        <v>1</v>
      </c>
      <c r="AC66" s="682">
        <f>SUM(AC$55:AC59)/AC$61</f>
        <v>0.91176470588235292</v>
      </c>
      <c r="AD66" s="682">
        <f>SUM(AD$55:AD59)/AD$61</f>
        <v>0.94029850746268662</v>
      </c>
      <c r="AE66" s="682">
        <f>SUM(AE$55:AE59)/AE$61</f>
        <v>0.94871794871794868</v>
      </c>
      <c r="AF66" s="682">
        <f>SUM(AF$55:AF59)/AF$61</f>
        <v>0.91891891891891897</v>
      </c>
      <c r="AG66" s="682">
        <f>SUM(AG$55:AG59)/AG$61</f>
        <v>0.90909090909090906</v>
      </c>
      <c r="AH66" s="682">
        <f>SUM(AH$55:AH59)/AH$61</f>
        <v>0.94117647058823528</v>
      </c>
      <c r="AI66" s="682">
        <f>SUM(AI$55:AI59)/AI$61</f>
        <v>0.91</v>
      </c>
      <c r="AJ66" s="682">
        <f>SUM(AJ$55:AJ59)/AJ$61</f>
        <v>0.90540540540540537</v>
      </c>
      <c r="AK66" s="682">
        <f>SUM(AK$55:AK59)/AK$61</f>
        <v>0.92307692307692313</v>
      </c>
      <c r="AL66" s="682">
        <f>SUM(AL$55:AL59)/AL$61</f>
        <v>0.92307692307692313</v>
      </c>
      <c r="AM66" s="682">
        <f>SUM(AM$55:AM59)/AM$61</f>
        <v>0.91666666666666663</v>
      </c>
      <c r="AN66" s="682">
        <f>SUM(AN$55:AN59)/AN$61</f>
        <v>0.96875</v>
      </c>
      <c r="AO66" s="682">
        <f>SUM(AO$55:AO59)/AO$61</f>
        <v>0.89855072463768115</v>
      </c>
      <c r="AP66" s="682">
        <f>SUM(AP$55:AP59)/AP$61</f>
        <v>0.92660550458715596</v>
      </c>
      <c r="AQ66" s="682">
        <f>SUM(AQ$55:AQ59)/AQ$61</f>
        <v>0.91469194312796209</v>
      </c>
      <c r="AR66" s="682">
        <f>SUM(AR$55:AR59)/AR$61</f>
        <v>0.93650793650793651</v>
      </c>
      <c r="AS66" s="682">
        <f>SUM(AS$55:AS59)/AS$61</f>
        <v>0.95041322314049592</v>
      </c>
      <c r="AT66" s="682">
        <f>SUM(AT$55:AT59)/AT$61</f>
        <v>0.92805755395683454</v>
      </c>
      <c r="AU66" s="682">
        <f>SUM(AU$55:AU59)/AU$61</f>
        <v>0.93633952254641906</v>
      </c>
      <c r="AV66" s="682">
        <f>SUM(AV$55:AV59)/AV$61</f>
        <v>0.93111111111111111</v>
      </c>
    </row>
    <row r="67" spans="2:48" s="163" customFormat="1">
      <c r="B67" s="2648"/>
      <c r="C67" s="1328" t="s">
        <v>851</v>
      </c>
      <c r="D67" s="682">
        <f>SUM(D$60:D60)/D$61</f>
        <v>0.1864406779661017</v>
      </c>
      <c r="E67" s="682">
        <f>SUM(E$60:E60)/E$61</f>
        <v>9.0909090909090912E-2</v>
      </c>
      <c r="F67" s="682">
        <f>SUM(F$60:F60)/F$61</f>
        <v>0.16666666666666666</v>
      </c>
      <c r="G67" s="682">
        <f>SUM(G$60:G60)/G$61</f>
        <v>7.0175438596491224E-2</v>
      </c>
      <c r="H67" s="682">
        <f>SUM(H$60:H60)/H$61</f>
        <v>6.3291139240506333E-2</v>
      </c>
      <c r="I67" s="682">
        <f>SUM(I$60:I60)/I$61</f>
        <v>6.3492063492063489E-2</v>
      </c>
      <c r="J67" s="682">
        <f>SUM(J$60:J60)/J$61</f>
        <v>6.3492063492063489E-2</v>
      </c>
      <c r="K67" s="682">
        <f>SUM(K$60:K60)/K$61</f>
        <v>4.0816326530612242E-2</v>
      </c>
      <c r="L67" s="682">
        <f>SUM(L$60:L60)/L$61</f>
        <v>7.8947368421052627E-2</v>
      </c>
      <c r="M67" s="682">
        <f>SUM(M$60:M60)/M$61</f>
        <v>4.6875E-2</v>
      </c>
      <c r="N67" s="682">
        <f>SUM(N$60:N60)/N$61</f>
        <v>2.3255813953488372E-2</v>
      </c>
      <c r="O67" s="682">
        <f>SUM(O$60:O60)/O$61</f>
        <v>7.407407407407407E-2</v>
      </c>
      <c r="P67" s="682">
        <f>SUM(P$60:P60)/P$61</f>
        <v>8.1081081081081086E-2</v>
      </c>
      <c r="Q67" s="682">
        <f>SUM(Q$60:Q60)/Q$61</f>
        <v>5.9701492537313432E-2</v>
      </c>
      <c r="R67" s="682">
        <f>SUM(R$60:R60)/R$61</f>
        <v>2.4390243902439025E-2</v>
      </c>
      <c r="S67" s="682">
        <f>SUM(S$60:S60)/S$61</f>
        <v>0.04</v>
      </c>
      <c r="T67" s="682">
        <f>SUM(T$60:T60)/T$61</f>
        <v>5.128205128205128E-2</v>
      </c>
      <c r="U67" s="682">
        <f>SUM(U$60:U60)/U$61</f>
        <v>5.0632911392405063E-2</v>
      </c>
      <c r="V67" s="682">
        <f>SUM(V$60:V60)/V$61</f>
        <v>0.17241379310344829</v>
      </c>
      <c r="W67" s="682">
        <f>SUM(W$60:W60)/W$61</f>
        <v>0</v>
      </c>
      <c r="X67" s="682">
        <f>SUM(X$60:X60)/X$61</f>
        <v>0.04</v>
      </c>
      <c r="Y67" s="682">
        <f>SUM(Y$60:Y60)/Y$61</f>
        <v>0</v>
      </c>
      <c r="Z67" s="682">
        <f>SUM(Z$60:Z60)/Z$61</f>
        <v>8.1081081081081086E-2</v>
      </c>
      <c r="AA67" s="682">
        <f>SUM(AA$60:AA60)/AA$61</f>
        <v>0</v>
      </c>
      <c r="AB67" s="682">
        <f>SUM(AB$60:AB60)/AB$61</f>
        <v>0</v>
      </c>
      <c r="AC67" s="682">
        <f>SUM(AC$60:AC60)/AC$61</f>
        <v>8.8235294117647065E-2</v>
      </c>
      <c r="AD67" s="682">
        <f>SUM(AD$60:AD60)/AD$61</f>
        <v>5.9701492537313432E-2</v>
      </c>
      <c r="AE67" s="682">
        <f>SUM(AE$60:AE60)/AE$61</f>
        <v>5.128205128205128E-2</v>
      </c>
      <c r="AF67" s="682">
        <f>SUM(AF$60:AF60)/AF$61</f>
        <v>8.1081081081081086E-2</v>
      </c>
      <c r="AG67" s="682">
        <f>SUM(AG$60:AG60)/AG$61</f>
        <v>9.0909090909090912E-2</v>
      </c>
      <c r="AH67" s="682">
        <f>SUM(AH$60:AH60)/AH$61</f>
        <v>5.8823529411764705E-2</v>
      </c>
      <c r="AI67" s="682">
        <f>SUM(AI$60:AI60)/AI$61</f>
        <v>0.09</v>
      </c>
      <c r="AJ67" s="682">
        <f>SUM(AJ$60:AJ60)/AJ$61</f>
        <v>9.45945945945946E-2</v>
      </c>
      <c r="AK67" s="682">
        <f>SUM(AK$60:AK60)/AK$61</f>
        <v>7.6923076923076927E-2</v>
      </c>
      <c r="AL67" s="682">
        <f>SUM(AL$60:AL60)/AL$61</f>
        <v>7.6923076923076927E-2</v>
      </c>
      <c r="AM67" s="682">
        <f>SUM(AM$60:AM60)/AM$61</f>
        <v>8.3333333333333329E-2</v>
      </c>
      <c r="AN67" s="682">
        <f>SUM(AN$60:AN60)/AN$61</f>
        <v>3.125E-2</v>
      </c>
      <c r="AO67" s="682">
        <f>SUM(AO$60:AO60)/AO$61</f>
        <v>0.10144927536231885</v>
      </c>
      <c r="AP67" s="682">
        <f>SUM(AP$60:AP60)/AP$61</f>
        <v>7.3394495412844041E-2</v>
      </c>
      <c r="AQ67" s="682">
        <f>SUM(AQ$60:AQ60)/AQ$61</f>
        <v>8.5308056872037921E-2</v>
      </c>
      <c r="AR67" s="682">
        <f>SUM(AR$60:AR60)/AR$61</f>
        <v>6.3492063492063489E-2</v>
      </c>
      <c r="AS67" s="682">
        <f>SUM(AS$60:AS60)/AS$61</f>
        <v>4.9586776859504134E-2</v>
      </c>
      <c r="AT67" s="682">
        <f>SUM(AT$60:AT60)/AT$61</f>
        <v>7.1942446043165464E-2</v>
      </c>
      <c r="AU67" s="682">
        <f>SUM(AU$60:AU60)/AU$61</f>
        <v>6.3660477453580902E-2</v>
      </c>
      <c r="AV67" s="682">
        <f>SUM(AV$60:AV60)/AV$61</f>
        <v>6.8888888888888888E-2</v>
      </c>
    </row>
    <row r="68" spans="2:48" s="163" customFormat="1">
      <c r="B68" s="2648" t="s">
        <v>2703</v>
      </c>
      <c r="C68" s="1329" t="s">
        <v>850</v>
      </c>
      <c r="D68" s="1322">
        <v>1</v>
      </c>
      <c r="E68" s="1322">
        <v>0</v>
      </c>
      <c r="F68" s="1322">
        <v>1</v>
      </c>
      <c r="G68" s="1322">
        <v>2</v>
      </c>
      <c r="H68" s="1322">
        <v>0</v>
      </c>
      <c r="I68" s="1322">
        <v>2</v>
      </c>
      <c r="J68" s="1322">
        <v>1</v>
      </c>
      <c r="K68" s="1322">
        <v>0</v>
      </c>
      <c r="L68" s="1322">
        <v>1</v>
      </c>
      <c r="M68" s="1322">
        <v>0</v>
      </c>
      <c r="N68" s="1322">
        <v>2</v>
      </c>
      <c r="O68" s="1322">
        <v>2</v>
      </c>
      <c r="P68" s="1322">
        <v>0</v>
      </c>
      <c r="Q68" s="1322">
        <v>2</v>
      </c>
      <c r="R68" s="1322">
        <v>0</v>
      </c>
      <c r="S68" s="1322">
        <v>1</v>
      </c>
      <c r="T68" s="1322">
        <v>0</v>
      </c>
      <c r="U68" s="1322">
        <v>1</v>
      </c>
      <c r="V68" s="1322">
        <v>5</v>
      </c>
      <c r="W68" s="1322">
        <v>2</v>
      </c>
      <c r="X68" s="1322">
        <v>0</v>
      </c>
      <c r="Y68" s="1322">
        <v>3</v>
      </c>
      <c r="Z68" s="1322">
        <v>3</v>
      </c>
      <c r="AA68" s="1322">
        <v>2</v>
      </c>
      <c r="AB68" s="1322">
        <v>2</v>
      </c>
      <c r="AC68" s="1322">
        <v>1</v>
      </c>
      <c r="AD68" s="1322">
        <v>4</v>
      </c>
      <c r="AE68" s="1322">
        <v>1</v>
      </c>
      <c r="AF68" s="1322">
        <v>4</v>
      </c>
      <c r="AG68" s="1322">
        <v>2</v>
      </c>
      <c r="AH68" s="1322">
        <v>1</v>
      </c>
      <c r="AI68" s="1322">
        <v>7</v>
      </c>
      <c r="AJ68" s="1322">
        <v>3</v>
      </c>
      <c r="AK68" s="1322">
        <v>3</v>
      </c>
      <c r="AL68" s="1322">
        <v>1</v>
      </c>
      <c r="AM68" s="1322">
        <v>7</v>
      </c>
      <c r="AN68" s="1322">
        <v>1</v>
      </c>
      <c r="AO68" s="1322">
        <f>D68+O68+AD68</f>
        <v>7</v>
      </c>
      <c r="AP68" s="1322">
        <f>E68+P68+AE68</f>
        <v>1</v>
      </c>
      <c r="AQ68" s="1322">
        <f>F68+Q68+W68+AF68</f>
        <v>9</v>
      </c>
      <c r="AR68" s="1322">
        <f t="shared" ref="AR68:AT68" si="85">G68+R68+X68+AG68</f>
        <v>4</v>
      </c>
      <c r="AS68" s="1322">
        <f t="shared" si="85"/>
        <v>5</v>
      </c>
      <c r="AT68" s="1322">
        <f t="shared" si="85"/>
        <v>12</v>
      </c>
      <c r="AU68" s="1322">
        <f>J68+L68+U68+AA68+AJ68+AL68</f>
        <v>9</v>
      </c>
      <c r="AV68" s="1322">
        <f>K68+M68+N68+V68+AB68+AC68+AK68+AM68+AN68</f>
        <v>21</v>
      </c>
    </row>
    <row r="69" spans="2:48" s="163" customFormat="1">
      <c r="B69" s="2648"/>
      <c r="C69" s="1329" t="s">
        <v>849</v>
      </c>
      <c r="D69" s="1322">
        <v>10</v>
      </c>
      <c r="E69" s="1322">
        <v>2</v>
      </c>
      <c r="F69" s="1322">
        <v>4</v>
      </c>
      <c r="G69" s="1322">
        <v>4</v>
      </c>
      <c r="H69" s="1322">
        <v>8</v>
      </c>
      <c r="I69" s="1322">
        <v>3</v>
      </c>
      <c r="J69" s="1322">
        <v>10</v>
      </c>
      <c r="K69" s="1322">
        <v>6</v>
      </c>
      <c r="L69" s="1322">
        <v>10</v>
      </c>
      <c r="M69" s="1322">
        <v>7</v>
      </c>
      <c r="N69" s="1322">
        <v>7</v>
      </c>
      <c r="O69" s="1322">
        <v>8</v>
      </c>
      <c r="P69" s="1322">
        <v>3</v>
      </c>
      <c r="Q69" s="1322">
        <v>5</v>
      </c>
      <c r="R69" s="1322">
        <v>5</v>
      </c>
      <c r="S69" s="1322">
        <v>6</v>
      </c>
      <c r="T69" s="1322">
        <v>8</v>
      </c>
      <c r="U69" s="1322">
        <v>5</v>
      </c>
      <c r="V69" s="1322">
        <v>8</v>
      </c>
      <c r="W69" s="1322">
        <v>5</v>
      </c>
      <c r="X69" s="1322">
        <v>2</v>
      </c>
      <c r="Y69" s="1322">
        <v>7</v>
      </c>
      <c r="Z69" s="1322">
        <v>7</v>
      </c>
      <c r="AA69" s="1322">
        <v>9</v>
      </c>
      <c r="AB69" s="1322">
        <v>12</v>
      </c>
      <c r="AC69" s="1322">
        <v>7</v>
      </c>
      <c r="AD69" s="1322">
        <v>15</v>
      </c>
      <c r="AE69" s="1322">
        <v>4</v>
      </c>
      <c r="AF69" s="1322">
        <v>11</v>
      </c>
      <c r="AG69" s="1322">
        <v>5</v>
      </c>
      <c r="AH69" s="1322">
        <v>6</v>
      </c>
      <c r="AI69" s="1322">
        <v>22</v>
      </c>
      <c r="AJ69" s="1322">
        <v>9</v>
      </c>
      <c r="AK69" s="1322">
        <v>12</v>
      </c>
      <c r="AL69" s="1322">
        <v>5</v>
      </c>
      <c r="AM69" s="1322">
        <v>10</v>
      </c>
      <c r="AN69" s="1322">
        <v>8</v>
      </c>
      <c r="AO69" s="1322">
        <f t="shared" ref="AO69:AO73" si="86">D69+O69+AD69</f>
        <v>33</v>
      </c>
      <c r="AP69" s="1322">
        <f t="shared" ref="AP69:AP73" si="87">E69+P69+AE69</f>
        <v>9</v>
      </c>
      <c r="AQ69" s="1322">
        <f t="shared" ref="AQ69:AQ73" si="88">F69+Q69+W69+AF69</f>
        <v>25</v>
      </c>
      <c r="AR69" s="1322">
        <f t="shared" ref="AR69:AR73" si="89">G69+R69+X69+AG69</f>
        <v>16</v>
      </c>
      <c r="AS69" s="1322">
        <f t="shared" ref="AS69:AS73" si="90">H69+S69+Y69+AH69</f>
        <v>27</v>
      </c>
      <c r="AT69" s="1322">
        <f t="shared" ref="AT69:AT73" si="91">I69+T69+Z69+AI69</f>
        <v>40</v>
      </c>
      <c r="AU69" s="1322">
        <f t="shared" ref="AU69:AU73" si="92">J69+L69+U69+AA69+AJ69+AL69</f>
        <v>48</v>
      </c>
      <c r="AV69" s="1322">
        <f t="shared" ref="AV69:AV73" si="93">K69+M69+N69+V69+AB69+AC69+AK69+AM69+AN69</f>
        <v>77</v>
      </c>
    </row>
    <row r="70" spans="2:48" s="163" customFormat="1">
      <c r="B70" s="2648"/>
      <c r="C70" s="1329" t="s">
        <v>1111</v>
      </c>
      <c r="D70" s="1322">
        <v>15</v>
      </c>
      <c r="E70" s="1322">
        <v>13</v>
      </c>
      <c r="F70" s="1322">
        <v>14</v>
      </c>
      <c r="G70" s="1322">
        <v>12</v>
      </c>
      <c r="H70" s="1322">
        <v>17</v>
      </c>
      <c r="I70" s="1322">
        <v>20</v>
      </c>
      <c r="J70" s="1322">
        <v>13</v>
      </c>
      <c r="K70" s="1322">
        <v>13</v>
      </c>
      <c r="L70" s="1322">
        <v>18</v>
      </c>
      <c r="M70" s="1322">
        <v>20</v>
      </c>
      <c r="N70" s="1322">
        <v>15</v>
      </c>
      <c r="O70" s="1322">
        <v>28</v>
      </c>
      <c r="P70" s="1322">
        <v>8</v>
      </c>
      <c r="Q70" s="1322">
        <v>15</v>
      </c>
      <c r="R70" s="1322">
        <v>16</v>
      </c>
      <c r="S70" s="1322">
        <v>20</v>
      </c>
      <c r="T70" s="1322">
        <v>25</v>
      </c>
      <c r="U70" s="1322">
        <v>26</v>
      </c>
      <c r="V70" s="1322">
        <v>17</v>
      </c>
      <c r="W70" s="1322">
        <v>9</v>
      </c>
      <c r="X70" s="1322">
        <v>14</v>
      </c>
      <c r="Y70" s="1322">
        <v>10</v>
      </c>
      <c r="Z70" s="1322">
        <v>13</v>
      </c>
      <c r="AA70" s="1322">
        <v>18</v>
      </c>
      <c r="AB70" s="1322">
        <v>11</v>
      </c>
      <c r="AC70" s="1322">
        <v>29</v>
      </c>
      <c r="AD70" s="1322">
        <v>18</v>
      </c>
      <c r="AE70" s="1322">
        <v>13</v>
      </c>
      <c r="AF70" s="1322">
        <v>21</v>
      </c>
      <c r="AG70" s="1322">
        <v>23</v>
      </c>
      <c r="AH70" s="1322">
        <v>22</v>
      </c>
      <c r="AI70" s="1322">
        <v>26</v>
      </c>
      <c r="AJ70" s="1322">
        <v>21</v>
      </c>
      <c r="AK70" s="1322">
        <v>15</v>
      </c>
      <c r="AL70" s="1322">
        <v>17</v>
      </c>
      <c r="AM70" s="1322">
        <v>20</v>
      </c>
      <c r="AN70" s="1322">
        <v>9</v>
      </c>
      <c r="AO70" s="1322">
        <f t="shared" si="86"/>
        <v>61</v>
      </c>
      <c r="AP70" s="1322">
        <f t="shared" si="87"/>
        <v>34</v>
      </c>
      <c r="AQ70" s="1322">
        <f t="shared" si="88"/>
        <v>59</v>
      </c>
      <c r="AR70" s="1322">
        <f t="shared" si="89"/>
        <v>65</v>
      </c>
      <c r="AS70" s="1322">
        <f t="shared" si="90"/>
        <v>69</v>
      </c>
      <c r="AT70" s="1322">
        <f t="shared" si="91"/>
        <v>84</v>
      </c>
      <c r="AU70" s="1322">
        <f t="shared" si="92"/>
        <v>113</v>
      </c>
      <c r="AV70" s="1322">
        <f>K70+M70+N70+V70+AB70+AC70+AK70+AM70+AN70</f>
        <v>149</v>
      </c>
    </row>
    <row r="71" spans="2:48" s="163" customFormat="1">
      <c r="B71" s="2648"/>
      <c r="C71" s="1329" t="s">
        <v>848</v>
      </c>
      <c r="D71" s="1322">
        <v>14</v>
      </c>
      <c r="E71" s="1322">
        <v>6</v>
      </c>
      <c r="F71" s="1322">
        <v>13</v>
      </c>
      <c r="G71" s="1322">
        <v>17</v>
      </c>
      <c r="H71" s="1322">
        <v>31</v>
      </c>
      <c r="I71" s="1322">
        <v>17</v>
      </c>
      <c r="J71" s="1322">
        <v>23</v>
      </c>
      <c r="K71" s="1322">
        <v>19</v>
      </c>
      <c r="L71" s="1322">
        <v>30</v>
      </c>
      <c r="M71" s="1322">
        <v>29</v>
      </c>
      <c r="N71" s="1322">
        <v>12</v>
      </c>
      <c r="O71" s="1322">
        <v>26</v>
      </c>
      <c r="P71" s="1322">
        <v>12</v>
      </c>
      <c r="Q71" s="1322">
        <v>24</v>
      </c>
      <c r="R71" s="1322">
        <v>16</v>
      </c>
      <c r="S71" s="1322">
        <v>14</v>
      </c>
      <c r="T71" s="1322">
        <v>32</v>
      </c>
      <c r="U71" s="1322">
        <v>28</v>
      </c>
      <c r="V71" s="1322">
        <v>23</v>
      </c>
      <c r="W71" s="1322">
        <v>4</v>
      </c>
      <c r="X71" s="1322">
        <v>8</v>
      </c>
      <c r="Y71" s="1322">
        <v>6</v>
      </c>
      <c r="Z71" s="1322">
        <v>9</v>
      </c>
      <c r="AA71" s="1322">
        <v>12</v>
      </c>
      <c r="AB71" s="1322">
        <v>7</v>
      </c>
      <c r="AC71" s="1322">
        <v>22</v>
      </c>
      <c r="AD71" s="1322">
        <v>14</v>
      </c>
      <c r="AE71" s="1322">
        <v>13</v>
      </c>
      <c r="AF71" s="1322">
        <v>23</v>
      </c>
      <c r="AG71" s="1322">
        <v>21</v>
      </c>
      <c r="AH71" s="1322">
        <v>31</v>
      </c>
      <c r="AI71" s="1322">
        <v>28</v>
      </c>
      <c r="AJ71" s="1322">
        <v>26</v>
      </c>
      <c r="AK71" s="1322">
        <v>13</v>
      </c>
      <c r="AL71" s="1322">
        <v>10</v>
      </c>
      <c r="AM71" s="1322">
        <v>11</v>
      </c>
      <c r="AN71" s="1322">
        <v>10</v>
      </c>
      <c r="AO71" s="1322">
        <f t="shared" si="86"/>
        <v>54</v>
      </c>
      <c r="AP71" s="1322">
        <f t="shared" si="87"/>
        <v>31</v>
      </c>
      <c r="AQ71" s="1322">
        <f t="shared" si="88"/>
        <v>64</v>
      </c>
      <c r="AR71" s="1322">
        <f t="shared" si="89"/>
        <v>62</v>
      </c>
      <c r="AS71" s="1322">
        <f t="shared" si="90"/>
        <v>82</v>
      </c>
      <c r="AT71" s="1322">
        <f t="shared" si="91"/>
        <v>86</v>
      </c>
      <c r="AU71" s="1322">
        <f t="shared" si="92"/>
        <v>129</v>
      </c>
      <c r="AV71" s="1322">
        <f t="shared" si="93"/>
        <v>146</v>
      </c>
    </row>
    <row r="72" spans="2:48" s="163" customFormat="1">
      <c r="B72" s="2648"/>
      <c r="C72" s="1329" t="s">
        <v>852</v>
      </c>
      <c r="D72" s="1322">
        <v>10</v>
      </c>
      <c r="E72" s="1322">
        <v>8</v>
      </c>
      <c r="F72" s="1322">
        <v>10</v>
      </c>
      <c r="G72" s="1322">
        <v>18</v>
      </c>
      <c r="H72" s="1322">
        <v>15</v>
      </c>
      <c r="I72" s="1322">
        <v>11</v>
      </c>
      <c r="J72" s="1322">
        <v>12</v>
      </c>
      <c r="K72" s="1322">
        <v>10</v>
      </c>
      <c r="L72" s="1322">
        <v>9</v>
      </c>
      <c r="M72" s="1322">
        <v>8</v>
      </c>
      <c r="N72" s="1322">
        <v>5</v>
      </c>
      <c r="O72" s="1322">
        <v>12</v>
      </c>
      <c r="P72" s="1322">
        <v>8</v>
      </c>
      <c r="Q72" s="1322">
        <v>13</v>
      </c>
      <c r="R72" s="1322">
        <v>4</v>
      </c>
      <c r="S72" s="1322">
        <v>6</v>
      </c>
      <c r="T72" s="1322">
        <v>8</v>
      </c>
      <c r="U72" s="1322">
        <v>12</v>
      </c>
      <c r="V72" s="1322">
        <v>4</v>
      </c>
      <c r="W72" s="1322">
        <v>2</v>
      </c>
      <c r="X72" s="1322">
        <v>0</v>
      </c>
      <c r="Y72" s="1322">
        <v>1</v>
      </c>
      <c r="Z72" s="1322">
        <v>4</v>
      </c>
      <c r="AA72" s="1322">
        <v>5</v>
      </c>
      <c r="AB72" s="1322">
        <v>5</v>
      </c>
      <c r="AC72" s="1322">
        <v>4</v>
      </c>
      <c r="AD72" s="1322">
        <v>8</v>
      </c>
      <c r="AE72" s="1322">
        <v>4</v>
      </c>
      <c r="AF72" s="1322">
        <v>13</v>
      </c>
      <c r="AG72" s="1322">
        <v>10</v>
      </c>
      <c r="AH72" s="1322">
        <v>16</v>
      </c>
      <c r="AI72" s="1322">
        <v>11</v>
      </c>
      <c r="AJ72" s="1322">
        <v>11</v>
      </c>
      <c r="AK72" s="1322">
        <v>3</v>
      </c>
      <c r="AL72" s="1322">
        <v>4</v>
      </c>
      <c r="AM72" s="1322">
        <v>3</v>
      </c>
      <c r="AN72" s="1322">
        <v>2</v>
      </c>
      <c r="AO72" s="1322">
        <f t="shared" si="86"/>
        <v>30</v>
      </c>
      <c r="AP72" s="1322">
        <f t="shared" si="87"/>
        <v>20</v>
      </c>
      <c r="AQ72" s="1322">
        <f t="shared" si="88"/>
        <v>38</v>
      </c>
      <c r="AR72" s="1322">
        <f t="shared" si="89"/>
        <v>32</v>
      </c>
      <c r="AS72" s="1322">
        <f t="shared" si="90"/>
        <v>38</v>
      </c>
      <c r="AT72" s="1322">
        <f t="shared" si="91"/>
        <v>34</v>
      </c>
      <c r="AU72" s="1322">
        <f t="shared" si="92"/>
        <v>53</v>
      </c>
      <c r="AV72" s="1322">
        <f t="shared" si="93"/>
        <v>44</v>
      </c>
    </row>
    <row r="73" spans="2:48" s="163" customFormat="1">
      <c r="B73" s="2648"/>
      <c r="C73" s="1328" t="s">
        <v>851</v>
      </c>
      <c r="D73" s="1322">
        <v>9</v>
      </c>
      <c r="E73" s="1322">
        <v>4</v>
      </c>
      <c r="F73" s="1322">
        <v>6</v>
      </c>
      <c r="G73" s="1322">
        <v>4</v>
      </c>
      <c r="H73" s="1322">
        <v>8</v>
      </c>
      <c r="I73" s="1322">
        <v>10</v>
      </c>
      <c r="J73" s="1322">
        <v>4</v>
      </c>
      <c r="K73" s="1322">
        <v>2</v>
      </c>
      <c r="L73" s="1322">
        <v>8</v>
      </c>
      <c r="M73" s="1322">
        <v>1</v>
      </c>
      <c r="N73" s="1322">
        <v>2</v>
      </c>
      <c r="O73" s="1322">
        <v>5</v>
      </c>
      <c r="P73" s="1322">
        <v>6</v>
      </c>
      <c r="Q73" s="1322">
        <v>8</v>
      </c>
      <c r="R73" s="1322">
        <v>0</v>
      </c>
      <c r="S73" s="1322">
        <v>3</v>
      </c>
      <c r="T73" s="1322">
        <v>5</v>
      </c>
      <c r="U73" s="1322">
        <v>7</v>
      </c>
      <c r="V73" s="1322">
        <v>2</v>
      </c>
      <c r="W73" s="1322">
        <v>0</v>
      </c>
      <c r="X73" s="1322">
        <v>1</v>
      </c>
      <c r="Y73" s="1322">
        <v>1</v>
      </c>
      <c r="Z73" s="1322">
        <v>1</v>
      </c>
      <c r="AA73" s="1322">
        <v>0</v>
      </c>
      <c r="AB73" s="1322">
        <v>0</v>
      </c>
      <c r="AC73" s="1322">
        <v>5</v>
      </c>
      <c r="AD73" s="1322">
        <v>8</v>
      </c>
      <c r="AE73" s="1322">
        <v>4</v>
      </c>
      <c r="AF73" s="1322">
        <v>2</v>
      </c>
      <c r="AG73" s="1322">
        <v>5</v>
      </c>
      <c r="AH73" s="1322">
        <v>9</v>
      </c>
      <c r="AI73" s="1322">
        <v>6</v>
      </c>
      <c r="AJ73" s="1322">
        <v>4</v>
      </c>
      <c r="AK73" s="1322">
        <v>6</v>
      </c>
      <c r="AL73" s="1322">
        <v>2</v>
      </c>
      <c r="AM73" s="1322">
        <v>1</v>
      </c>
      <c r="AN73" s="1322">
        <v>2</v>
      </c>
      <c r="AO73" s="1322">
        <f t="shared" si="86"/>
        <v>22</v>
      </c>
      <c r="AP73" s="1322">
        <f t="shared" si="87"/>
        <v>14</v>
      </c>
      <c r="AQ73" s="1322">
        <f t="shared" si="88"/>
        <v>16</v>
      </c>
      <c r="AR73" s="1322">
        <f t="shared" si="89"/>
        <v>10</v>
      </c>
      <c r="AS73" s="1322">
        <f t="shared" si="90"/>
        <v>21</v>
      </c>
      <c r="AT73" s="1322">
        <f t="shared" si="91"/>
        <v>22</v>
      </c>
      <c r="AU73" s="1322">
        <f t="shared" si="92"/>
        <v>25</v>
      </c>
      <c r="AV73" s="1322">
        <f t="shared" si="93"/>
        <v>21</v>
      </c>
    </row>
    <row r="74" spans="2:48" s="163" customFormat="1">
      <c r="B74" s="2648"/>
      <c r="C74" s="1321" t="s">
        <v>8</v>
      </c>
      <c r="D74" s="1323">
        <f>SUM(D68:D73)</f>
        <v>59</v>
      </c>
      <c r="E74" s="1323">
        <f t="shared" ref="E74:AT74" si="94">SUM(E68:E73)</f>
        <v>33</v>
      </c>
      <c r="F74" s="1323">
        <f t="shared" si="94"/>
        <v>48</v>
      </c>
      <c r="G74" s="1323">
        <f t="shared" si="94"/>
        <v>57</v>
      </c>
      <c r="H74" s="1323">
        <f t="shared" si="94"/>
        <v>79</v>
      </c>
      <c r="I74" s="1323">
        <f t="shared" si="94"/>
        <v>63</v>
      </c>
      <c r="J74" s="1323">
        <f>SUM(J68:J73)</f>
        <v>63</v>
      </c>
      <c r="K74" s="1323">
        <f>SUM(K68:K73)</f>
        <v>50</v>
      </c>
      <c r="L74" s="1323">
        <f>SUM(L68:L73)</f>
        <v>76</v>
      </c>
      <c r="M74" s="1323">
        <f>SUM(M68:M73)</f>
        <v>65</v>
      </c>
      <c r="N74" s="1323">
        <f>SUM(N68:N73)</f>
        <v>43</v>
      </c>
      <c r="O74" s="1323">
        <f t="shared" si="94"/>
        <v>81</v>
      </c>
      <c r="P74" s="1323">
        <f t="shared" si="94"/>
        <v>37</v>
      </c>
      <c r="Q74" s="1323">
        <f t="shared" si="94"/>
        <v>67</v>
      </c>
      <c r="R74" s="1323">
        <f t="shared" si="94"/>
        <v>41</v>
      </c>
      <c r="S74" s="1323">
        <f t="shared" si="94"/>
        <v>50</v>
      </c>
      <c r="T74" s="1323">
        <f t="shared" si="94"/>
        <v>78</v>
      </c>
      <c r="U74" s="1323">
        <f>SUM(U68:U73)</f>
        <v>79</v>
      </c>
      <c r="V74" s="1323">
        <f>SUM(V68:V73)</f>
        <v>59</v>
      </c>
      <c r="W74" s="1323">
        <f t="shared" si="94"/>
        <v>22</v>
      </c>
      <c r="X74" s="1323">
        <f t="shared" si="94"/>
        <v>25</v>
      </c>
      <c r="Y74" s="1323">
        <f t="shared" si="94"/>
        <v>28</v>
      </c>
      <c r="Z74" s="1323">
        <f t="shared" si="94"/>
        <v>37</v>
      </c>
      <c r="AA74" s="1323">
        <f>SUM(AA68:AA73)</f>
        <v>46</v>
      </c>
      <c r="AB74" s="1323">
        <f>SUM(AB68:AB73)</f>
        <v>37</v>
      </c>
      <c r="AC74" s="1323">
        <f>SUM(AC68:AC73)</f>
        <v>68</v>
      </c>
      <c r="AD74" s="1323">
        <f t="shared" si="94"/>
        <v>67</v>
      </c>
      <c r="AE74" s="1323">
        <f t="shared" si="94"/>
        <v>39</v>
      </c>
      <c r="AF74" s="1323">
        <f t="shared" si="94"/>
        <v>74</v>
      </c>
      <c r="AG74" s="1323">
        <f t="shared" si="94"/>
        <v>66</v>
      </c>
      <c r="AH74" s="1323">
        <f t="shared" si="94"/>
        <v>85</v>
      </c>
      <c r="AI74" s="1323">
        <f t="shared" si="94"/>
        <v>100</v>
      </c>
      <c r="AJ74" s="1323">
        <f t="shared" ref="AJ74:AO74" si="95">SUM(AJ68:AJ73)</f>
        <v>74</v>
      </c>
      <c r="AK74" s="1323">
        <f t="shared" si="95"/>
        <v>52</v>
      </c>
      <c r="AL74" s="1323">
        <f t="shared" si="95"/>
        <v>39</v>
      </c>
      <c r="AM74" s="1323">
        <f t="shared" si="95"/>
        <v>52</v>
      </c>
      <c r="AN74" s="1323">
        <f t="shared" si="95"/>
        <v>32</v>
      </c>
      <c r="AO74" s="1323">
        <f t="shared" si="95"/>
        <v>207</v>
      </c>
      <c r="AP74" s="1323">
        <f t="shared" si="94"/>
        <v>109</v>
      </c>
      <c r="AQ74" s="1323">
        <f t="shared" si="94"/>
        <v>211</v>
      </c>
      <c r="AR74" s="1323">
        <f t="shared" si="94"/>
        <v>189</v>
      </c>
      <c r="AS74" s="1323">
        <f t="shared" si="94"/>
        <v>242</v>
      </c>
      <c r="AT74" s="1323">
        <f t="shared" si="94"/>
        <v>278</v>
      </c>
      <c r="AU74" s="1323">
        <f>SUM(AU68:AU73)</f>
        <v>377</v>
      </c>
      <c r="AV74" s="1323">
        <f>SUM(AV68:AV73)</f>
        <v>458</v>
      </c>
    </row>
    <row r="75" spans="2:48" s="163" customFormat="1">
      <c r="B75" s="2648"/>
      <c r="C75" s="1329" t="s">
        <v>1112</v>
      </c>
      <c r="D75" s="682">
        <f t="shared" ref="D75:T75" si="96">D68/D74</f>
        <v>1.6949152542372881E-2</v>
      </c>
      <c r="E75" s="682">
        <f t="shared" si="96"/>
        <v>0</v>
      </c>
      <c r="F75" s="682">
        <f t="shared" si="96"/>
        <v>2.0833333333333332E-2</v>
      </c>
      <c r="G75" s="682">
        <f t="shared" si="96"/>
        <v>3.5087719298245612E-2</v>
      </c>
      <c r="H75" s="682">
        <f t="shared" si="96"/>
        <v>0</v>
      </c>
      <c r="I75" s="682">
        <f t="shared" si="96"/>
        <v>3.1746031746031744E-2</v>
      </c>
      <c r="J75" s="682">
        <f>J68/J74</f>
        <v>1.5873015873015872E-2</v>
      </c>
      <c r="K75" s="682">
        <f t="shared" ref="K75:N75" si="97">K68/K74</f>
        <v>0</v>
      </c>
      <c r="L75" s="682">
        <f t="shared" si="97"/>
        <v>1.3157894736842105E-2</v>
      </c>
      <c r="M75" s="682">
        <f t="shared" si="97"/>
        <v>0</v>
      </c>
      <c r="N75" s="682">
        <f t="shared" si="97"/>
        <v>4.6511627906976744E-2</v>
      </c>
      <c r="O75" s="682">
        <f t="shared" si="96"/>
        <v>2.4691358024691357E-2</v>
      </c>
      <c r="P75" s="682">
        <f t="shared" si="96"/>
        <v>0</v>
      </c>
      <c r="Q75" s="682">
        <f t="shared" si="96"/>
        <v>2.9850746268656716E-2</v>
      </c>
      <c r="R75" s="682">
        <f t="shared" si="96"/>
        <v>0</v>
      </c>
      <c r="S75" s="682">
        <f t="shared" si="96"/>
        <v>0.02</v>
      </c>
      <c r="T75" s="682">
        <f t="shared" si="96"/>
        <v>0</v>
      </c>
      <c r="U75" s="682">
        <f>U68/U74</f>
        <v>1.2658227848101266E-2</v>
      </c>
      <c r="V75" s="682">
        <f>V68/V74</f>
        <v>8.4745762711864403E-2</v>
      </c>
      <c r="W75" s="682">
        <f t="shared" ref="W75:AT75" si="98">W68/W74</f>
        <v>9.0909090909090912E-2</v>
      </c>
      <c r="X75" s="682">
        <f t="shared" si="98"/>
        <v>0</v>
      </c>
      <c r="Y75" s="682">
        <f t="shared" si="98"/>
        <v>0.10714285714285714</v>
      </c>
      <c r="Z75" s="682">
        <f t="shared" si="98"/>
        <v>8.1081081081081086E-2</v>
      </c>
      <c r="AA75" s="682">
        <f>AA68/AA74</f>
        <v>4.3478260869565216E-2</v>
      </c>
      <c r="AB75" s="682">
        <f t="shared" ref="AB75:AC75" si="99">AB68/AB74</f>
        <v>5.4054054054054057E-2</v>
      </c>
      <c r="AC75" s="682">
        <f t="shared" si="99"/>
        <v>1.4705882352941176E-2</v>
      </c>
      <c r="AD75" s="682">
        <f t="shared" si="98"/>
        <v>5.9701492537313432E-2</v>
      </c>
      <c r="AE75" s="682">
        <f t="shared" si="98"/>
        <v>2.564102564102564E-2</v>
      </c>
      <c r="AF75" s="682">
        <f t="shared" si="98"/>
        <v>5.4054054054054057E-2</v>
      </c>
      <c r="AG75" s="682">
        <f t="shared" si="98"/>
        <v>3.0303030303030304E-2</v>
      </c>
      <c r="AH75" s="682">
        <f t="shared" si="98"/>
        <v>1.1764705882352941E-2</v>
      </c>
      <c r="AI75" s="682">
        <f t="shared" si="98"/>
        <v>7.0000000000000007E-2</v>
      </c>
      <c r="AJ75" s="682">
        <f>AJ68/AJ74</f>
        <v>4.0540540540540543E-2</v>
      </c>
      <c r="AK75" s="682">
        <f t="shared" ref="AK75:AN75" si="100">AK68/AK74</f>
        <v>5.7692307692307696E-2</v>
      </c>
      <c r="AL75" s="682">
        <f t="shared" si="100"/>
        <v>2.564102564102564E-2</v>
      </c>
      <c r="AM75" s="682">
        <f t="shared" si="100"/>
        <v>0.13461538461538461</v>
      </c>
      <c r="AN75" s="682">
        <f t="shared" si="100"/>
        <v>3.125E-2</v>
      </c>
      <c r="AO75" s="682">
        <f t="shared" si="98"/>
        <v>3.3816425120772944E-2</v>
      </c>
      <c r="AP75" s="682">
        <f t="shared" si="98"/>
        <v>9.1743119266055051E-3</v>
      </c>
      <c r="AQ75" s="682">
        <f t="shared" si="98"/>
        <v>4.2654028436018961E-2</v>
      </c>
      <c r="AR75" s="682">
        <f t="shared" si="98"/>
        <v>2.1164021164021163E-2</v>
      </c>
      <c r="AS75" s="682">
        <f t="shared" si="98"/>
        <v>2.0661157024793389E-2</v>
      </c>
      <c r="AT75" s="682">
        <f t="shared" si="98"/>
        <v>4.3165467625899283E-2</v>
      </c>
      <c r="AU75" s="682">
        <f>AU68/AU74</f>
        <v>2.3872679045092837E-2</v>
      </c>
      <c r="AV75" s="682">
        <f>AV68/AV74</f>
        <v>4.5851528384279479E-2</v>
      </c>
    </row>
    <row r="76" spans="2:48" s="163" customFormat="1">
      <c r="B76" s="2648"/>
      <c r="C76" s="1329" t="s">
        <v>1113</v>
      </c>
      <c r="D76" s="682">
        <f>SUM(D$68:D69)/D$74</f>
        <v>0.1864406779661017</v>
      </c>
      <c r="E76" s="682">
        <f>SUM(E$68:E69)/E$74</f>
        <v>6.0606060606060608E-2</v>
      </c>
      <c r="F76" s="682">
        <f>SUM(F$68:F69)/F$74</f>
        <v>0.10416666666666667</v>
      </c>
      <c r="G76" s="682">
        <f>SUM(G$68:G69)/G$74</f>
        <v>0.10526315789473684</v>
      </c>
      <c r="H76" s="682">
        <f>SUM(H$68:H69)/H$74</f>
        <v>0.10126582278481013</v>
      </c>
      <c r="I76" s="682">
        <f>SUM(I$68:I69)/I$74</f>
        <v>7.9365079365079361E-2</v>
      </c>
      <c r="J76" s="682">
        <f>SUM(J$68:J69)/J$74</f>
        <v>0.17460317460317459</v>
      </c>
      <c r="K76" s="682">
        <f>SUM(K$68:K69)/K$74</f>
        <v>0.12</v>
      </c>
      <c r="L76" s="682">
        <f>SUM(L$68:L69)/L$74</f>
        <v>0.14473684210526316</v>
      </c>
      <c r="M76" s="682">
        <f>SUM(M$68:M69)/M$74</f>
        <v>0.1076923076923077</v>
      </c>
      <c r="N76" s="682">
        <f>SUM(N$68:N69)/N$74</f>
        <v>0.20930232558139536</v>
      </c>
      <c r="O76" s="682">
        <f>SUM(O$68:O69)/O$74</f>
        <v>0.12345679012345678</v>
      </c>
      <c r="P76" s="682">
        <f>SUM(P$68:P69)/P$74</f>
        <v>8.1081081081081086E-2</v>
      </c>
      <c r="Q76" s="682">
        <f>SUM(Q$68:Q69)/Q$74</f>
        <v>0.1044776119402985</v>
      </c>
      <c r="R76" s="682">
        <f>SUM(R$68:R69)/R$74</f>
        <v>0.12195121951219512</v>
      </c>
      <c r="S76" s="682">
        <f>SUM(S$68:S69)/S$74</f>
        <v>0.14000000000000001</v>
      </c>
      <c r="T76" s="682">
        <f>SUM(T$68:T69)/T$74</f>
        <v>0.10256410256410256</v>
      </c>
      <c r="U76" s="682">
        <f>SUM(U$68:U69)/U$74</f>
        <v>7.5949367088607597E-2</v>
      </c>
      <c r="V76" s="682">
        <f>SUM(V$68:V69)/V$74</f>
        <v>0.22033898305084745</v>
      </c>
      <c r="W76" s="682">
        <f>SUM(W$68:W69)/W$74</f>
        <v>0.31818181818181818</v>
      </c>
      <c r="X76" s="682">
        <f>SUM(X$68:X69)/X$74</f>
        <v>0.08</v>
      </c>
      <c r="Y76" s="682">
        <f>SUM(Y$68:Y69)/Y$74</f>
        <v>0.35714285714285715</v>
      </c>
      <c r="Z76" s="682">
        <f>SUM(Z$68:Z69)/Z$74</f>
        <v>0.27027027027027029</v>
      </c>
      <c r="AA76" s="682">
        <f>SUM(AA$68:AA69)/AA$74</f>
        <v>0.2391304347826087</v>
      </c>
      <c r="AB76" s="682">
        <f>SUM(AB$68:AB69)/AB$74</f>
        <v>0.3783783783783784</v>
      </c>
      <c r="AC76" s="682">
        <f>SUM(AC$68:AC69)/AC$74</f>
        <v>0.11764705882352941</v>
      </c>
      <c r="AD76" s="682">
        <f>SUM(AD$68:AD69)/AD$74</f>
        <v>0.28358208955223879</v>
      </c>
      <c r="AE76" s="682">
        <f>SUM(AE$68:AE69)/AE$74</f>
        <v>0.12820512820512819</v>
      </c>
      <c r="AF76" s="682">
        <f>SUM(AF$68:AF69)/AF$74</f>
        <v>0.20270270270270271</v>
      </c>
      <c r="AG76" s="682">
        <f>SUM(AG$68:AG69)/AG$74</f>
        <v>0.10606060606060606</v>
      </c>
      <c r="AH76" s="682">
        <f>SUM(AH$68:AH69)/AH$74</f>
        <v>8.2352941176470587E-2</v>
      </c>
      <c r="AI76" s="682">
        <f>SUM(AI$68:AI69)/AI$74</f>
        <v>0.28999999999999998</v>
      </c>
      <c r="AJ76" s="682">
        <f>SUM(AJ$68:AJ69)/AJ$74</f>
        <v>0.16216216216216217</v>
      </c>
      <c r="AK76" s="682">
        <f>SUM(AK$68:AK69)/AK$74</f>
        <v>0.28846153846153844</v>
      </c>
      <c r="AL76" s="682">
        <f>SUM(AL$68:AL69)/AL$74</f>
        <v>0.15384615384615385</v>
      </c>
      <c r="AM76" s="682">
        <f>SUM(AM$68:AM69)/AM$74</f>
        <v>0.32692307692307693</v>
      </c>
      <c r="AN76" s="682">
        <f>SUM(AN$68:AN69)/AN$74</f>
        <v>0.28125</v>
      </c>
      <c r="AO76" s="682">
        <f>SUM(AO$68:AO69)/AO$74</f>
        <v>0.19323671497584541</v>
      </c>
      <c r="AP76" s="682">
        <f>SUM(AP$68:AP69)/AP$74</f>
        <v>9.1743119266055051E-2</v>
      </c>
      <c r="AQ76" s="682">
        <f>SUM(AQ$68:AQ69)/AQ$74</f>
        <v>0.16113744075829384</v>
      </c>
      <c r="AR76" s="682">
        <f>SUM(AR$68:AR69)/AR$74</f>
        <v>0.10582010582010581</v>
      </c>
      <c r="AS76" s="682">
        <f>SUM(AS$68:AS69)/AS$74</f>
        <v>0.13223140495867769</v>
      </c>
      <c r="AT76" s="682">
        <f>SUM(AT$68:AT69)/AT$74</f>
        <v>0.18705035971223022</v>
      </c>
      <c r="AU76" s="682">
        <f>SUM(AU$68:AU69)/AU$74</f>
        <v>0.15119363395225463</v>
      </c>
      <c r="AV76" s="682">
        <f>SUM(AV$68:AV69)/AV$74</f>
        <v>0.21397379912663755</v>
      </c>
    </row>
    <row r="77" spans="2:48" s="163" customFormat="1" ht="28.8">
      <c r="B77" s="2648"/>
      <c r="C77" s="1329" t="s">
        <v>1114</v>
      </c>
      <c r="D77" s="682">
        <f>SUM(D$68:D70)/D$74</f>
        <v>0.44067796610169491</v>
      </c>
      <c r="E77" s="682">
        <f>SUM(E$68:E70)/E$74</f>
        <v>0.45454545454545453</v>
      </c>
      <c r="F77" s="682">
        <f>SUM(F$68:F70)/F$74</f>
        <v>0.39583333333333331</v>
      </c>
      <c r="G77" s="682">
        <f>SUM(G$68:G70)/G$74</f>
        <v>0.31578947368421051</v>
      </c>
      <c r="H77" s="682">
        <f>SUM(H$68:H70)/H$74</f>
        <v>0.31645569620253167</v>
      </c>
      <c r="I77" s="682">
        <f>SUM(I$68:I70)/I$74</f>
        <v>0.3968253968253968</v>
      </c>
      <c r="J77" s="682">
        <f>SUM(J$68:J70)/J$74</f>
        <v>0.38095238095238093</v>
      </c>
      <c r="K77" s="682">
        <f>SUM(K$68:K70)/K$74</f>
        <v>0.38</v>
      </c>
      <c r="L77" s="682">
        <f>SUM(L$68:L70)/L$74</f>
        <v>0.38157894736842107</v>
      </c>
      <c r="M77" s="682">
        <f>SUM(M$68:M70)/M$74</f>
        <v>0.41538461538461541</v>
      </c>
      <c r="N77" s="682">
        <f>SUM(N$68:N70)/N$74</f>
        <v>0.55813953488372092</v>
      </c>
      <c r="O77" s="682">
        <f>SUM(O$68:O70)/O$74</f>
        <v>0.46913580246913578</v>
      </c>
      <c r="P77" s="682">
        <f>SUM(P$68:P70)/P$74</f>
        <v>0.29729729729729731</v>
      </c>
      <c r="Q77" s="682">
        <f>SUM(Q$68:Q70)/Q$74</f>
        <v>0.32835820895522388</v>
      </c>
      <c r="R77" s="682">
        <f>SUM(R$68:R70)/R$74</f>
        <v>0.51219512195121952</v>
      </c>
      <c r="S77" s="682">
        <f>SUM(S$68:S70)/S$74</f>
        <v>0.54</v>
      </c>
      <c r="T77" s="682">
        <f>SUM(T$68:T70)/T$74</f>
        <v>0.42307692307692307</v>
      </c>
      <c r="U77" s="682">
        <f>SUM(U$68:U70)/U$74</f>
        <v>0.4050632911392405</v>
      </c>
      <c r="V77" s="682">
        <f>SUM(V$68:V70)/V$74</f>
        <v>0.50847457627118642</v>
      </c>
      <c r="W77" s="682">
        <f>SUM(W$68:W70)/W$74</f>
        <v>0.72727272727272729</v>
      </c>
      <c r="X77" s="682">
        <f>SUM(X$68:X70)/X$74</f>
        <v>0.64</v>
      </c>
      <c r="Y77" s="682">
        <f>SUM(Y$68:Y70)/Y$74</f>
        <v>0.7142857142857143</v>
      </c>
      <c r="Z77" s="682">
        <f>SUM(Z$68:Z70)/Z$74</f>
        <v>0.6216216216216216</v>
      </c>
      <c r="AA77" s="682">
        <f>SUM(AA$68:AA70)/AA$74</f>
        <v>0.63043478260869568</v>
      </c>
      <c r="AB77" s="682">
        <f>SUM(AB$68:AB70)/AB$74</f>
        <v>0.67567567567567566</v>
      </c>
      <c r="AC77" s="682">
        <f>SUM(AC$68:AC70)/AC$74</f>
        <v>0.54411764705882348</v>
      </c>
      <c r="AD77" s="682">
        <f>SUM(AD$68:AD70)/AD$74</f>
        <v>0.55223880597014929</v>
      </c>
      <c r="AE77" s="682">
        <f>SUM(AE$68:AE70)/AE$74</f>
        <v>0.46153846153846156</v>
      </c>
      <c r="AF77" s="682">
        <f>SUM(AF$68:AF70)/AF$74</f>
        <v>0.48648648648648651</v>
      </c>
      <c r="AG77" s="682">
        <f>SUM(AG$68:AG70)/AG$74</f>
        <v>0.45454545454545453</v>
      </c>
      <c r="AH77" s="682">
        <f>SUM(AH$68:AH70)/AH$74</f>
        <v>0.3411764705882353</v>
      </c>
      <c r="AI77" s="682">
        <f>SUM(AI$68:AI70)/AI$74</f>
        <v>0.55000000000000004</v>
      </c>
      <c r="AJ77" s="682">
        <f>SUM(AJ$68:AJ70)/AJ$74</f>
        <v>0.44594594594594594</v>
      </c>
      <c r="AK77" s="682">
        <f>SUM(AK$68:AK70)/AK$74</f>
        <v>0.57692307692307687</v>
      </c>
      <c r="AL77" s="682">
        <f>SUM(AL$68:AL70)/AL$74</f>
        <v>0.58974358974358976</v>
      </c>
      <c r="AM77" s="682">
        <f>SUM(AM$68:AM70)/AM$74</f>
        <v>0.71153846153846156</v>
      </c>
      <c r="AN77" s="682">
        <f>SUM(AN$68:AN70)/AN$74</f>
        <v>0.5625</v>
      </c>
      <c r="AO77" s="682">
        <f>SUM(AO$68:AO70)/AO$74</f>
        <v>0.48792270531400966</v>
      </c>
      <c r="AP77" s="682">
        <f>SUM(AP$68:AP70)/AP$74</f>
        <v>0.40366972477064222</v>
      </c>
      <c r="AQ77" s="682">
        <f>SUM(AQ$68:AQ70)/AQ$74</f>
        <v>0.44075829383886256</v>
      </c>
      <c r="AR77" s="682">
        <f>SUM(AR$68:AR70)/AR$74</f>
        <v>0.44973544973544971</v>
      </c>
      <c r="AS77" s="682">
        <f>SUM(AS$68:AS70)/AS$74</f>
        <v>0.41735537190082644</v>
      </c>
      <c r="AT77" s="682">
        <f>SUM(AT$68:AT70)/AT$74</f>
        <v>0.48920863309352519</v>
      </c>
      <c r="AU77" s="682">
        <f>SUM(AU$68:AU70)/AU$74</f>
        <v>0.45092838196286472</v>
      </c>
      <c r="AV77" s="682">
        <f>SUM(AV$68:AV70)/AV$74</f>
        <v>0.5393013100436681</v>
      </c>
    </row>
    <row r="78" spans="2:48" s="163" customFormat="1">
      <c r="B78" s="2648"/>
      <c r="C78" s="1329" t="s">
        <v>1115</v>
      </c>
      <c r="D78" s="682">
        <f>SUM(D$68:D71)/D$74</f>
        <v>0.67796610169491522</v>
      </c>
      <c r="E78" s="682">
        <f>SUM(E$68:E71)/E$74</f>
        <v>0.63636363636363635</v>
      </c>
      <c r="F78" s="682">
        <f>SUM(F$68:F71)/F$74</f>
        <v>0.66666666666666663</v>
      </c>
      <c r="G78" s="682">
        <f>SUM(G$68:G71)/G$74</f>
        <v>0.61403508771929827</v>
      </c>
      <c r="H78" s="682">
        <f>SUM(H$68:H71)/H$74</f>
        <v>0.70886075949367089</v>
      </c>
      <c r="I78" s="682">
        <f>SUM(I$68:I71)/I$74</f>
        <v>0.66666666666666663</v>
      </c>
      <c r="J78" s="682">
        <f>SUM(J$68:J71)/J$74</f>
        <v>0.74603174603174605</v>
      </c>
      <c r="K78" s="682">
        <f>SUM(K$68:K71)/K$74</f>
        <v>0.76</v>
      </c>
      <c r="L78" s="682">
        <f>SUM(L$68:L71)/L$74</f>
        <v>0.77631578947368418</v>
      </c>
      <c r="M78" s="682">
        <f>SUM(M$68:M71)/M$74</f>
        <v>0.86153846153846159</v>
      </c>
      <c r="N78" s="682">
        <f>SUM(N$68:N71)/N$74</f>
        <v>0.83720930232558144</v>
      </c>
      <c r="O78" s="682">
        <f>SUM(O$68:O71)/O$74</f>
        <v>0.79012345679012341</v>
      </c>
      <c r="P78" s="682">
        <f>SUM(P$68:P71)/P$74</f>
        <v>0.6216216216216216</v>
      </c>
      <c r="Q78" s="682">
        <f>SUM(Q$68:Q71)/Q$74</f>
        <v>0.68656716417910446</v>
      </c>
      <c r="R78" s="682">
        <f>SUM(R$68:R71)/R$74</f>
        <v>0.90243902439024393</v>
      </c>
      <c r="S78" s="682">
        <f>SUM(S$68:S71)/S$74</f>
        <v>0.82</v>
      </c>
      <c r="T78" s="682">
        <f>SUM(T$68:T71)/T$74</f>
        <v>0.83333333333333337</v>
      </c>
      <c r="U78" s="682">
        <f>SUM(U$68:U71)/U$74</f>
        <v>0.759493670886076</v>
      </c>
      <c r="V78" s="682">
        <f>SUM(V$68:V71)/V$74</f>
        <v>0.89830508474576276</v>
      </c>
      <c r="W78" s="682">
        <f>SUM(W$68:W71)/W$74</f>
        <v>0.90909090909090906</v>
      </c>
      <c r="X78" s="682">
        <f>SUM(X$68:X71)/X$74</f>
        <v>0.96</v>
      </c>
      <c r="Y78" s="682">
        <f>SUM(Y$68:Y71)/Y$74</f>
        <v>0.9285714285714286</v>
      </c>
      <c r="Z78" s="682">
        <f>SUM(Z$68:Z71)/Z$74</f>
        <v>0.86486486486486491</v>
      </c>
      <c r="AA78" s="682">
        <f>SUM(AA$68:AA71)/AA$74</f>
        <v>0.89130434782608692</v>
      </c>
      <c r="AB78" s="682">
        <f>SUM(AB$68:AB71)/AB$74</f>
        <v>0.86486486486486491</v>
      </c>
      <c r="AC78" s="682">
        <f>SUM(AC$68:AC71)/AC$74</f>
        <v>0.86764705882352944</v>
      </c>
      <c r="AD78" s="682">
        <f>SUM(AD$68:AD71)/AD$74</f>
        <v>0.76119402985074625</v>
      </c>
      <c r="AE78" s="682">
        <f>SUM(AE$68:AE71)/AE$74</f>
        <v>0.79487179487179482</v>
      </c>
      <c r="AF78" s="682">
        <f>SUM(AF$68:AF71)/AF$74</f>
        <v>0.79729729729729726</v>
      </c>
      <c r="AG78" s="682">
        <f>SUM(AG$68:AG71)/AG$74</f>
        <v>0.77272727272727271</v>
      </c>
      <c r="AH78" s="682">
        <f>SUM(AH$68:AH71)/AH$74</f>
        <v>0.70588235294117652</v>
      </c>
      <c r="AI78" s="682">
        <f>SUM(AI$68:AI71)/AI$74</f>
        <v>0.83</v>
      </c>
      <c r="AJ78" s="682">
        <f>SUM(AJ$68:AJ71)/AJ$74</f>
        <v>0.79729729729729726</v>
      </c>
      <c r="AK78" s="682">
        <f>SUM(AK$68:AK71)/AK$74</f>
        <v>0.82692307692307687</v>
      </c>
      <c r="AL78" s="682">
        <f>SUM(AL$68:AL71)/AL$74</f>
        <v>0.84615384615384615</v>
      </c>
      <c r="AM78" s="682">
        <f>SUM(AM$68:AM71)/AM$74</f>
        <v>0.92307692307692313</v>
      </c>
      <c r="AN78" s="682">
        <f>SUM(AN$68:AN71)/AN$74</f>
        <v>0.875</v>
      </c>
      <c r="AO78" s="682">
        <f>SUM(AO$68:AO71)/AO$74</f>
        <v>0.74879227053140096</v>
      </c>
      <c r="AP78" s="682">
        <f>SUM(AP$68:AP71)/AP$74</f>
        <v>0.68807339449541283</v>
      </c>
      <c r="AQ78" s="682">
        <f>SUM(AQ$68:AQ71)/AQ$74</f>
        <v>0.74407582938388628</v>
      </c>
      <c r="AR78" s="682">
        <f>SUM(AR$68:AR71)/AR$74</f>
        <v>0.77777777777777779</v>
      </c>
      <c r="AS78" s="682">
        <f>SUM(AS$68:AS71)/AS$74</f>
        <v>0.75619834710743805</v>
      </c>
      <c r="AT78" s="682">
        <f>SUM(AT$68:AT71)/AT$74</f>
        <v>0.79856115107913672</v>
      </c>
      <c r="AU78" s="682">
        <f>SUM(AU$68:AU71)/AU$74</f>
        <v>0.7931034482758621</v>
      </c>
      <c r="AV78" s="682">
        <f>SUM(AV$68:AV71)/AV$74</f>
        <v>0.85807860262008728</v>
      </c>
    </row>
    <row r="79" spans="2:48" s="163" customFormat="1">
      <c r="B79" s="2648"/>
      <c r="C79" s="1329" t="s">
        <v>1116</v>
      </c>
      <c r="D79" s="682">
        <f>SUM(D$68:D72)/D$74</f>
        <v>0.84745762711864403</v>
      </c>
      <c r="E79" s="682">
        <f>SUM(E$68:E72)/E$74</f>
        <v>0.87878787878787878</v>
      </c>
      <c r="F79" s="682">
        <f>SUM(F$68:F72)/F$74</f>
        <v>0.875</v>
      </c>
      <c r="G79" s="682">
        <f>SUM(G$68:G72)/G$74</f>
        <v>0.92982456140350878</v>
      </c>
      <c r="H79" s="682">
        <f>SUM(H$68:H72)/H$74</f>
        <v>0.89873417721518989</v>
      </c>
      <c r="I79" s="682">
        <f>SUM(I$68:I72)/I$74</f>
        <v>0.84126984126984128</v>
      </c>
      <c r="J79" s="682">
        <f>SUM(J$68:J72)/J$74</f>
        <v>0.93650793650793651</v>
      </c>
      <c r="K79" s="682">
        <f>SUM(K$68:K72)/K$74</f>
        <v>0.96</v>
      </c>
      <c r="L79" s="682">
        <f>SUM(L$68:L72)/L$74</f>
        <v>0.89473684210526316</v>
      </c>
      <c r="M79" s="682">
        <f>SUM(M$68:M72)/M$74</f>
        <v>0.98461538461538467</v>
      </c>
      <c r="N79" s="682">
        <f>SUM(N$68:N72)/N$74</f>
        <v>0.95348837209302328</v>
      </c>
      <c r="O79" s="682">
        <f>SUM(O$68:O72)/O$74</f>
        <v>0.93827160493827155</v>
      </c>
      <c r="P79" s="682">
        <f>SUM(P$68:P72)/P$74</f>
        <v>0.83783783783783783</v>
      </c>
      <c r="Q79" s="682">
        <f>SUM(Q$68:Q72)/Q$74</f>
        <v>0.88059701492537312</v>
      </c>
      <c r="R79" s="682">
        <f>SUM(R$68:R72)/R$74</f>
        <v>1</v>
      </c>
      <c r="S79" s="682">
        <f>SUM(S$68:S72)/S$74</f>
        <v>0.94</v>
      </c>
      <c r="T79" s="682">
        <f>SUM(T$68:T72)/T$74</f>
        <v>0.9358974358974359</v>
      </c>
      <c r="U79" s="682">
        <f>SUM(U$68:U72)/U$74</f>
        <v>0.91139240506329111</v>
      </c>
      <c r="V79" s="682">
        <f>SUM(V$68:V72)/V$74</f>
        <v>0.96610169491525422</v>
      </c>
      <c r="W79" s="682">
        <f>SUM(W$68:W72)/W$74</f>
        <v>1</v>
      </c>
      <c r="X79" s="682">
        <f>SUM(X$68:X72)/X$74</f>
        <v>0.96</v>
      </c>
      <c r="Y79" s="682">
        <f>SUM(Y$68:Y72)/Y$74</f>
        <v>0.9642857142857143</v>
      </c>
      <c r="Z79" s="682">
        <f>SUM(Z$68:Z72)/Z$74</f>
        <v>0.97297297297297303</v>
      </c>
      <c r="AA79" s="682">
        <f>SUM(AA$68:AA72)/AA$74</f>
        <v>1</v>
      </c>
      <c r="AB79" s="682">
        <f>SUM(AB$68:AB72)/AB$74</f>
        <v>1</v>
      </c>
      <c r="AC79" s="682">
        <f>SUM(AC$68:AC72)/AC$74</f>
        <v>0.92647058823529416</v>
      </c>
      <c r="AD79" s="682">
        <f>SUM(AD$68:AD72)/AD$74</f>
        <v>0.88059701492537312</v>
      </c>
      <c r="AE79" s="682">
        <f>SUM(AE$68:AE72)/AE$74</f>
        <v>0.89743589743589747</v>
      </c>
      <c r="AF79" s="682">
        <f>SUM(AF$68:AF72)/AF$74</f>
        <v>0.97297297297297303</v>
      </c>
      <c r="AG79" s="682">
        <f>SUM(AG$68:AG72)/AG$74</f>
        <v>0.9242424242424242</v>
      </c>
      <c r="AH79" s="682">
        <f>SUM(AH$68:AH72)/AH$74</f>
        <v>0.89411764705882357</v>
      </c>
      <c r="AI79" s="682">
        <f>SUM(AI$68:AI72)/AI$74</f>
        <v>0.94</v>
      </c>
      <c r="AJ79" s="682">
        <f>SUM(AJ$68:AJ72)/AJ$74</f>
        <v>0.94594594594594594</v>
      </c>
      <c r="AK79" s="682">
        <f>SUM(AK$68:AK72)/AK$74</f>
        <v>0.88461538461538458</v>
      </c>
      <c r="AL79" s="682">
        <f>SUM(AL$68:AL72)/AL$74</f>
        <v>0.94871794871794868</v>
      </c>
      <c r="AM79" s="682">
        <f>SUM(AM$68:AM72)/AM$74</f>
        <v>0.98076923076923073</v>
      </c>
      <c r="AN79" s="682">
        <f>SUM(AN$68:AN72)/AN$74</f>
        <v>0.9375</v>
      </c>
      <c r="AO79" s="682">
        <f>SUM(AO$68:AO72)/AO$74</f>
        <v>0.893719806763285</v>
      </c>
      <c r="AP79" s="682">
        <f>SUM(AP$68:AP72)/AP$74</f>
        <v>0.87155963302752293</v>
      </c>
      <c r="AQ79" s="682">
        <f>SUM(AQ$68:AQ72)/AQ$74</f>
        <v>0.92417061611374407</v>
      </c>
      <c r="AR79" s="682">
        <f>SUM(AR$68:AR72)/AR$74</f>
        <v>0.94708994708994709</v>
      </c>
      <c r="AS79" s="682">
        <f>SUM(AS$68:AS72)/AS$74</f>
        <v>0.91322314049586772</v>
      </c>
      <c r="AT79" s="682">
        <f>SUM(AT$68:AT72)/AT$74</f>
        <v>0.92086330935251803</v>
      </c>
      <c r="AU79" s="682">
        <f>SUM(AU$68:AU72)/AU$74</f>
        <v>0.93368700265251992</v>
      </c>
      <c r="AV79" s="682">
        <f>SUM(AV$68:AV72)/AV$74</f>
        <v>0.95414847161572047</v>
      </c>
    </row>
    <row r="80" spans="2:48" s="163" customFormat="1">
      <c r="B80" s="2648"/>
      <c r="C80" s="1328" t="s">
        <v>851</v>
      </c>
      <c r="D80" s="682">
        <f>SUM(D$73:D73)/D$74</f>
        <v>0.15254237288135594</v>
      </c>
      <c r="E80" s="682">
        <f>SUM(E$73:E73)/E$74</f>
        <v>0.12121212121212122</v>
      </c>
      <c r="F80" s="682">
        <f>SUM(F$73:F73)/F$74</f>
        <v>0.125</v>
      </c>
      <c r="G80" s="682">
        <f>SUM(G$73:G73)/G$74</f>
        <v>7.0175438596491224E-2</v>
      </c>
      <c r="H80" s="682">
        <f>SUM(H$73:H73)/H$74</f>
        <v>0.10126582278481013</v>
      </c>
      <c r="I80" s="682">
        <f>SUM(I$73:I73)/I$74</f>
        <v>0.15873015873015872</v>
      </c>
      <c r="J80" s="682">
        <f>SUM(J$73:J73)/J$74</f>
        <v>6.3492063492063489E-2</v>
      </c>
      <c r="K80" s="682">
        <f>SUM(K$73:K73)/K$74</f>
        <v>0.04</v>
      </c>
      <c r="L80" s="682">
        <f>SUM(L$73:L73)/L$74</f>
        <v>0.10526315789473684</v>
      </c>
      <c r="M80" s="682">
        <f>SUM(M$73:M73)/M$74</f>
        <v>1.5384615384615385E-2</v>
      </c>
      <c r="N80" s="682">
        <f>SUM(N$73:N73)/N$74</f>
        <v>4.6511627906976744E-2</v>
      </c>
      <c r="O80" s="682">
        <f>SUM(O$73:O73)/O$74</f>
        <v>6.1728395061728392E-2</v>
      </c>
      <c r="P80" s="682">
        <f>SUM(P$73:P73)/P$74</f>
        <v>0.16216216216216217</v>
      </c>
      <c r="Q80" s="682">
        <f>SUM(Q$73:Q73)/Q$74</f>
        <v>0.11940298507462686</v>
      </c>
      <c r="R80" s="682">
        <f>SUM(R$73:R73)/R$74</f>
        <v>0</v>
      </c>
      <c r="S80" s="682">
        <f>SUM(S$73:S73)/S$74</f>
        <v>0.06</v>
      </c>
      <c r="T80" s="682">
        <f>SUM(T$73:T73)/T$74</f>
        <v>6.4102564102564097E-2</v>
      </c>
      <c r="U80" s="682">
        <f>SUM(U$73:U73)/U$74</f>
        <v>8.8607594936708861E-2</v>
      </c>
      <c r="V80" s="682">
        <f>SUM(V$73:V73)/V$74</f>
        <v>3.3898305084745763E-2</v>
      </c>
      <c r="W80" s="682">
        <f>SUM(W$73:W73)/W$74</f>
        <v>0</v>
      </c>
      <c r="X80" s="682">
        <f>SUM(X$73:X73)/X$74</f>
        <v>0.04</v>
      </c>
      <c r="Y80" s="682">
        <f>SUM(Y$73:Y73)/Y$74</f>
        <v>3.5714285714285712E-2</v>
      </c>
      <c r="Z80" s="682">
        <f>SUM(Z$73:Z73)/Z$74</f>
        <v>2.7027027027027029E-2</v>
      </c>
      <c r="AA80" s="682">
        <f>SUM(AA$73:AA73)/AA$74</f>
        <v>0</v>
      </c>
      <c r="AB80" s="682">
        <f>SUM(AB$73:AB73)/AB$74</f>
        <v>0</v>
      </c>
      <c r="AC80" s="682">
        <f>SUM(AC$73:AC73)/AC$74</f>
        <v>7.3529411764705885E-2</v>
      </c>
      <c r="AD80" s="682">
        <f>SUM(AD$73:AD73)/AD$74</f>
        <v>0.11940298507462686</v>
      </c>
      <c r="AE80" s="682">
        <f>SUM(AE$73:AE73)/AE$74</f>
        <v>0.10256410256410256</v>
      </c>
      <c r="AF80" s="682">
        <f>SUM(AF$73:AF73)/AF$74</f>
        <v>2.7027027027027029E-2</v>
      </c>
      <c r="AG80" s="682">
        <f>SUM(AG$73:AG73)/AG$74</f>
        <v>7.575757575757576E-2</v>
      </c>
      <c r="AH80" s="682">
        <f>SUM(AH$73:AH73)/AH$74</f>
        <v>0.10588235294117647</v>
      </c>
      <c r="AI80" s="682">
        <f>SUM(AI$73:AI73)/AI$74</f>
        <v>0.06</v>
      </c>
      <c r="AJ80" s="682">
        <f>SUM(AJ$73:AJ73)/AJ$74</f>
        <v>5.4054054054054057E-2</v>
      </c>
      <c r="AK80" s="682">
        <f>SUM(AK$73:AK73)/AK$74</f>
        <v>0.11538461538461539</v>
      </c>
      <c r="AL80" s="682">
        <f>SUM(AL$73:AL73)/AL$74</f>
        <v>5.128205128205128E-2</v>
      </c>
      <c r="AM80" s="682">
        <f>SUM(AM$73:AM73)/AM$74</f>
        <v>1.9230769230769232E-2</v>
      </c>
      <c r="AN80" s="682">
        <f>SUM(AN$73:AN73)/AN$74</f>
        <v>6.25E-2</v>
      </c>
      <c r="AO80" s="682">
        <f>SUM(AO$73:AO73)/AO$74</f>
        <v>0.10628019323671498</v>
      </c>
      <c r="AP80" s="682">
        <f>SUM(AP$73:AP73)/AP$74</f>
        <v>0.12844036697247707</v>
      </c>
      <c r="AQ80" s="682">
        <f>SUM(AQ$73:AQ73)/AQ$74</f>
        <v>7.582938388625593E-2</v>
      </c>
      <c r="AR80" s="682">
        <f>SUM(AR$73:AR73)/AR$74</f>
        <v>5.2910052910052907E-2</v>
      </c>
      <c r="AS80" s="682">
        <f>SUM(AS$73:AS73)/AS$74</f>
        <v>8.6776859504132234E-2</v>
      </c>
      <c r="AT80" s="682">
        <f>SUM(AT$73:AT73)/AT$74</f>
        <v>7.9136690647482008E-2</v>
      </c>
      <c r="AU80" s="682">
        <f>SUM(AU$73:AU73)/AU$74</f>
        <v>6.6312997347480113E-2</v>
      </c>
      <c r="AV80" s="682">
        <f>SUM(AV$73:AV73)/AV$74</f>
        <v>4.5851528384279479E-2</v>
      </c>
    </row>
    <row r="81" spans="3:47">
      <c r="C81" s="1330" t="s">
        <v>2704</v>
      </c>
      <c r="D81" s="1331"/>
      <c r="E81" s="1331"/>
      <c r="F81" s="1331"/>
      <c r="G81" s="1331"/>
      <c r="H81" s="1331"/>
      <c r="I81" s="1331"/>
      <c r="J81" s="1331"/>
      <c r="K81" s="1331"/>
      <c r="L81" s="1331"/>
      <c r="M81" s="1331"/>
      <c r="N81" s="1331"/>
      <c r="O81" s="1331"/>
      <c r="P81" s="1331"/>
      <c r="Q81" s="1331"/>
      <c r="R81" s="1331"/>
      <c r="S81" s="1331"/>
      <c r="T81" s="1331"/>
      <c r="U81" s="1331"/>
      <c r="V81" s="1331"/>
      <c r="W81" s="1331"/>
      <c r="X81" s="1331"/>
      <c r="Y81" s="1331"/>
      <c r="Z81" s="1331"/>
      <c r="AA81" s="1331"/>
      <c r="AB81" s="1331"/>
      <c r="AC81" s="1331"/>
      <c r="AD81" s="1331"/>
      <c r="AE81" s="1331"/>
      <c r="AF81" s="1331"/>
      <c r="AG81" s="1331"/>
      <c r="AH81" s="1331"/>
      <c r="AI81" s="1331"/>
      <c r="AJ81" s="1331"/>
      <c r="AK81" s="1331"/>
      <c r="AL81" s="1331"/>
      <c r="AM81" s="1331"/>
      <c r="AN81" s="1331"/>
      <c r="AO81" s="1331"/>
      <c r="AP81" s="1331"/>
      <c r="AQ81" s="1331"/>
      <c r="AR81" s="1331"/>
      <c r="AS81" s="1331"/>
      <c r="AT81" s="1331"/>
      <c r="AU81" s="1331"/>
    </row>
  </sheetData>
  <mergeCells count="16">
    <mergeCell ref="AD5:AN5"/>
    <mergeCell ref="AO5:AV6"/>
    <mergeCell ref="D4:AV4"/>
    <mergeCell ref="O6:V6"/>
    <mergeCell ref="W6:AB6"/>
    <mergeCell ref="AD6:AK6"/>
    <mergeCell ref="AL6:AM6"/>
    <mergeCell ref="D6:K6"/>
    <mergeCell ref="L6:M6"/>
    <mergeCell ref="D5:N5"/>
    <mergeCell ref="O5:AC5"/>
    <mergeCell ref="B68:B80"/>
    <mergeCell ref="B55:B67"/>
    <mergeCell ref="B38:B54"/>
    <mergeCell ref="B21:B37"/>
    <mergeCell ref="B9:B20"/>
  </mergeCells>
  <hyperlinks>
    <hyperlink ref="A1" location="Índice!A1" display="ÍNDICE" xr:uid="{00000000-0004-0000-0C00-000000000000}"/>
  </hyperlinks>
  <pageMargins left="0.7" right="0.7" top="0.75" bottom="0.75" header="0.3" footer="0.3"/>
  <pageSetup orientation="portrait" r:id="rId1"/>
  <ignoredErrors>
    <ignoredError sqref="AO76:AT79 D76:I79 AD76:AI79 O77:T77 W76:Z79 O76:S76 O79:S79 O78:S78 J32:J36 J49:J53 T76 T78:T79 U32:U36 U49 U63:U66 U76:U79 AA32:AA36 AA49:AA53 AA63:AA66 AA76:AA79 AJ32:AJ36 AJ49:AJ53 AJ63:AJ66 AJ76:AJ79 AL32:AL36 U51"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D25A8"/>
  </sheetPr>
  <dimension ref="A1:Z55"/>
  <sheetViews>
    <sheetView showGridLines="0" topLeftCell="AE37" zoomScaleNormal="100" workbookViewId="0">
      <selection activeCell="A3" sqref="A3:XFD3"/>
    </sheetView>
  </sheetViews>
  <sheetFormatPr baseColWidth="10" defaultRowHeight="13.2"/>
  <cols>
    <col min="1" max="1" width="7.109375" style="248" customWidth="1"/>
    <col min="2" max="2" width="28.6640625" style="248" bestFit="1" customWidth="1"/>
    <col min="3" max="3" width="8.6640625" style="48" customWidth="1"/>
    <col min="4" max="4" width="9.88671875" style="48" bestFit="1" customWidth="1"/>
    <col min="5" max="5" width="10.33203125" style="48" customWidth="1"/>
    <col min="6" max="8" width="9.88671875" style="48" bestFit="1" customWidth="1"/>
    <col min="9" max="9" width="10.33203125" style="248" customWidth="1"/>
    <col min="10" max="10" width="9.109375" style="248" customWidth="1"/>
    <col min="11" max="11" width="9.88671875" style="248" customWidth="1"/>
    <col min="12" max="12" width="10.33203125" style="248" customWidth="1"/>
    <col min="13" max="14" width="7.33203125" style="248" bestFit="1" customWidth="1"/>
    <col min="15" max="15" width="6.88671875" style="248" bestFit="1" customWidth="1"/>
    <col min="16" max="17" width="7.33203125" style="248" bestFit="1" customWidth="1"/>
    <col min="18" max="18" width="10.33203125" style="48" bestFit="1" customWidth="1"/>
    <col min="19" max="20" width="7.33203125" style="48" bestFit="1" customWidth="1"/>
    <col min="21" max="22" width="5.6640625" style="248" bestFit="1" customWidth="1"/>
    <col min="23" max="23" width="7.44140625" style="248" bestFit="1" customWidth="1"/>
    <col min="24" max="24" width="7.6640625" style="248" customWidth="1"/>
    <col min="25" max="25" width="8.88671875" style="248" customWidth="1"/>
    <col min="26" max="230" width="10.88671875" style="248"/>
    <col min="231" max="231" width="0.33203125" style="248" customWidth="1"/>
    <col min="232" max="232" width="19" style="248" customWidth="1"/>
    <col min="233" max="233" width="7.109375" style="248" customWidth="1"/>
    <col min="234" max="234" width="41.33203125" style="248" customWidth="1"/>
    <col min="235" max="236" width="9" style="248" customWidth="1"/>
    <col min="237" max="237" width="10.5546875" style="248" customWidth="1"/>
    <col min="238" max="238" width="9.44140625" style="248" customWidth="1"/>
    <col min="239" max="239" width="9.88671875" style="248" customWidth="1"/>
    <col min="240" max="240" width="10.5546875" style="248" customWidth="1"/>
    <col min="241" max="242" width="9.44140625" style="248" customWidth="1"/>
    <col min="243" max="243" width="10.5546875" style="248" customWidth="1"/>
    <col min="244" max="245" width="9" style="248" customWidth="1"/>
    <col min="246" max="246" width="10.5546875" style="248" customWidth="1"/>
    <col min="247" max="248" width="9.44140625" style="248" customWidth="1"/>
    <col min="249" max="249" width="10.5546875" style="248" customWidth="1"/>
    <col min="250" max="250" width="9.44140625" style="248" customWidth="1"/>
    <col min="251" max="251" width="9.88671875" style="248" customWidth="1"/>
    <col min="252" max="252" width="10.5546875" style="248" customWidth="1"/>
    <col min="253" max="253" width="9" style="248" customWidth="1"/>
    <col min="254" max="254" width="9.88671875" style="248" customWidth="1"/>
    <col min="255" max="255" width="12" style="248" customWidth="1"/>
    <col min="256" max="486" width="10.88671875" style="248"/>
    <col min="487" max="487" width="0.33203125" style="248" customWidth="1"/>
    <col min="488" max="488" width="19" style="248" customWidth="1"/>
    <col min="489" max="489" width="7.109375" style="248" customWidth="1"/>
    <col min="490" max="490" width="41.33203125" style="248" customWidth="1"/>
    <col min="491" max="492" width="9" style="248" customWidth="1"/>
    <col min="493" max="493" width="10.5546875" style="248" customWidth="1"/>
    <col min="494" max="494" width="9.44140625" style="248" customWidth="1"/>
    <col min="495" max="495" width="9.88671875" style="248" customWidth="1"/>
    <col min="496" max="496" width="10.5546875" style="248" customWidth="1"/>
    <col min="497" max="498" width="9.44140625" style="248" customWidth="1"/>
    <col min="499" max="499" width="10.5546875" style="248" customWidth="1"/>
    <col min="500" max="501" width="9" style="248" customWidth="1"/>
    <col min="502" max="502" width="10.5546875" style="248" customWidth="1"/>
    <col min="503" max="504" width="9.44140625" style="248" customWidth="1"/>
    <col min="505" max="505" width="10.5546875" style="248" customWidth="1"/>
    <col min="506" max="506" width="9.44140625" style="248" customWidth="1"/>
    <col min="507" max="507" width="9.88671875" style="248" customWidth="1"/>
    <col min="508" max="508" width="10.5546875" style="248" customWidth="1"/>
    <col min="509" max="509" width="9" style="248" customWidth="1"/>
    <col min="510" max="510" width="9.88671875" style="248" customWidth="1"/>
    <col min="511" max="511" width="12" style="248" customWidth="1"/>
    <col min="512" max="742" width="10.88671875" style="248"/>
    <col min="743" max="743" width="0.33203125" style="248" customWidth="1"/>
    <col min="744" max="744" width="19" style="248" customWidth="1"/>
    <col min="745" max="745" width="7.109375" style="248" customWidth="1"/>
    <col min="746" max="746" width="41.33203125" style="248" customWidth="1"/>
    <col min="747" max="748" width="9" style="248" customWidth="1"/>
    <col min="749" max="749" width="10.5546875" style="248" customWidth="1"/>
    <col min="750" max="750" width="9.44140625" style="248" customWidth="1"/>
    <col min="751" max="751" width="9.88671875" style="248" customWidth="1"/>
    <col min="752" max="752" width="10.5546875" style="248" customWidth="1"/>
    <col min="753" max="754" width="9.44140625" style="248" customWidth="1"/>
    <col min="755" max="755" width="10.5546875" style="248" customWidth="1"/>
    <col min="756" max="757" width="9" style="248" customWidth="1"/>
    <col min="758" max="758" width="10.5546875" style="248" customWidth="1"/>
    <col min="759" max="760" width="9.44140625" style="248" customWidth="1"/>
    <col min="761" max="761" width="10.5546875" style="248" customWidth="1"/>
    <col min="762" max="762" width="9.44140625" style="248" customWidth="1"/>
    <col min="763" max="763" width="9.88671875" style="248" customWidth="1"/>
    <col min="764" max="764" width="10.5546875" style="248" customWidth="1"/>
    <col min="765" max="765" width="9" style="248" customWidth="1"/>
    <col min="766" max="766" width="9.88671875" style="248" customWidth="1"/>
    <col min="767" max="767" width="12" style="248" customWidth="1"/>
    <col min="768" max="998" width="10.88671875" style="248"/>
    <col min="999" max="999" width="0.33203125" style="248" customWidth="1"/>
    <col min="1000" max="1000" width="19" style="248" customWidth="1"/>
    <col min="1001" max="1001" width="7.109375" style="248" customWidth="1"/>
    <col min="1002" max="1002" width="41.33203125" style="248" customWidth="1"/>
    <col min="1003" max="1004" width="9" style="248" customWidth="1"/>
    <col min="1005" max="1005" width="10.5546875" style="248" customWidth="1"/>
    <col min="1006" max="1006" width="9.44140625" style="248" customWidth="1"/>
    <col min="1007" max="1007" width="9.88671875" style="248" customWidth="1"/>
    <col min="1008" max="1008" width="10.5546875" style="248" customWidth="1"/>
    <col min="1009" max="1010" width="9.44140625" style="248" customWidth="1"/>
    <col min="1011" max="1011" width="10.5546875" style="248" customWidth="1"/>
    <col min="1012" max="1013" width="9" style="248" customWidth="1"/>
    <col min="1014" max="1014" width="10.5546875" style="248" customWidth="1"/>
    <col min="1015" max="1016" width="9.44140625" style="248" customWidth="1"/>
    <col min="1017" max="1017" width="10.5546875" style="248" customWidth="1"/>
    <col min="1018" max="1018" width="9.44140625" style="248" customWidth="1"/>
    <col min="1019" max="1019" width="9.88671875" style="248" customWidth="1"/>
    <col min="1020" max="1020" width="10.5546875" style="248" customWidth="1"/>
    <col min="1021" max="1021" width="9" style="248" customWidth="1"/>
    <col min="1022" max="1022" width="9.88671875" style="248" customWidth="1"/>
    <col min="1023" max="1023" width="12" style="248" customWidth="1"/>
    <col min="1024" max="1254" width="10.88671875" style="248"/>
    <col min="1255" max="1255" width="0.33203125" style="248" customWidth="1"/>
    <col min="1256" max="1256" width="19" style="248" customWidth="1"/>
    <col min="1257" max="1257" width="7.109375" style="248" customWidth="1"/>
    <col min="1258" max="1258" width="41.33203125" style="248" customWidth="1"/>
    <col min="1259" max="1260" width="9" style="248" customWidth="1"/>
    <col min="1261" max="1261" width="10.5546875" style="248" customWidth="1"/>
    <col min="1262" max="1262" width="9.44140625" style="248" customWidth="1"/>
    <col min="1263" max="1263" width="9.88671875" style="248" customWidth="1"/>
    <col min="1264" max="1264" width="10.5546875" style="248" customWidth="1"/>
    <col min="1265" max="1266" width="9.44140625" style="248" customWidth="1"/>
    <col min="1267" max="1267" width="10.5546875" style="248" customWidth="1"/>
    <col min="1268" max="1269" width="9" style="248" customWidth="1"/>
    <col min="1270" max="1270" width="10.5546875" style="248" customWidth="1"/>
    <col min="1271" max="1272" width="9.44140625" style="248" customWidth="1"/>
    <col min="1273" max="1273" width="10.5546875" style="248" customWidth="1"/>
    <col min="1274" max="1274" width="9.44140625" style="248" customWidth="1"/>
    <col min="1275" max="1275" width="9.88671875" style="248" customWidth="1"/>
    <col min="1276" max="1276" width="10.5546875" style="248" customWidth="1"/>
    <col min="1277" max="1277" width="9" style="248" customWidth="1"/>
    <col min="1278" max="1278" width="9.88671875" style="248" customWidth="1"/>
    <col min="1279" max="1279" width="12" style="248" customWidth="1"/>
    <col min="1280" max="1510" width="10.88671875" style="248"/>
    <col min="1511" max="1511" width="0.33203125" style="248" customWidth="1"/>
    <col min="1512" max="1512" width="19" style="248" customWidth="1"/>
    <col min="1513" max="1513" width="7.109375" style="248" customWidth="1"/>
    <col min="1514" max="1514" width="41.33203125" style="248" customWidth="1"/>
    <col min="1515" max="1516" width="9" style="248" customWidth="1"/>
    <col min="1517" max="1517" width="10.5546875" style="248" customWidth="1"/>
    <col min="1518" max="1518" width="9.44140625" style="248" customWidth="1"/>
    <col min="1519" max="1519" width="9.88671875" style="248" customWidth="1"/>
    <col min="1520" max="1520" width="10.5546875" style="248" customWidth="1"/>
    <col min="1521" max="1522" width="9.44140625" style="248" customWidth="1"/>
    <col min="1523" max="1523" width="10.5546875" style="248" customWidth="1"/>
    <col min="1524" max="1525" width="9" style="248" customWidth="1"/>
    <col min="1526" max="1526" width="10.5546875" style="248" customWidth="1"/>
    <col min="1527" max="1528" width="9.44140625" style="248" customWidth="1"/>
    <col min="1529" max="1529" width="10.5546875" style="248" customWidth="1"/>
    <col min="1530" max="1530" width="9.44140625" style="248" customWidth="1"/>
    <col min="1531" max="1531" width="9.88671875" style="248" customWidth="1"/>
    <col min="1532" max="1532" width="10.5546875" style="248" customWidth="1"/>
    <col min="1533" max="1533" width="9" style="248" customWidth="1"/>
    <col min="1534" max="1534" width="9.88671875" style="248" customWidth="1"/>
    <col min="1535" max="1535" width="12" style="248" customWidth="1"/>
    <col min="1536" max="1766" width="10.88671875" style="248"/>
    <col min="1767" max="1767" width="0.33203125" style="248" customWidth="1"/>
    <col min="1768" max="1768" width="19" style="248" customWidth="1"/>
    <col min="1769" max="1769" width="7.109375" style="248" customWidth="1"/>
    <col min="1770" max="1770" width="41.33203125" style="248" customWidth="1"/>
    <col min="1771" max="1772" width="9" style="248" customWidth="1"/>
    <col min="1773" max="1773" width="10.5546875" style="248" customWidth="1"/>
    <col min="1774" max="1774" width="9.44140625" style="248" customWidth="1"/>
    <col min="1775" max="1775" width="9.88671875" style="248" customWidth="1"/>
    <col min="1776" max="1776" width="10.5546875" style="248" customWidth="1"/>
    <col min="1777" max="1778" width="9.44140625" style="248" customWidth="1"/>
    <col min="1779" max="1779" width="10.5546875" style="248" customWidth="1"/>
    <col min="1780" max="1781" width="9" style="248" customWidth="1"/>
    <col min="1782" max="1782" width="10.5546875" style="248" customWidth="1"/>
    <col min="1783" max="1784" width="9.44140625" style="248" customWidth="1"/>
    <col min="1785" max="1785" width="10.5546875" style="248" customWidth="1"/>
    <col min="1786" max="1786" width="9.44140625" style="248" customWidth="1"/>
    <col min="1787" max="1787" width="9.88671875" style="248" customWidth="1"/>
    <col min="1788" max="1788" width="10.5546875" style="248" customWidth="1"/>
    <col min="1789" max="1789" width="9" style="248" customWidth="1"/>
    <col min="1790" max="1790" width="9.88671875" style="248" customWidth="1"/>
    <col min="1791" max="1791" width="12" style="248" customWidth="1"/>
    <col min="1792" max="2022" width="10.88671875" style="248"/>
    <col min="2023" max="2023" width="0.33203125" style="248" customWidth="1"/>
    <col min="2024" max="2024" width="19" style="248" customWidth="1"/>
    <col min="2025" max="2025" width="7.109375" style="248" customWidth="1"/>
    <col min="2026" max="2026" width="41.33203125" style="248" customWidth="1"/>
    <col min="2027" max="2028" width="9" style="248" customWidth="1"/>
    <col min="2029" max="2029" width="10.5546875" style="248" customWidth="1"/>
    <col min="2030" max="2030" width="9.44140625" style="248" customWidth="1"/>
    <col min="2031" max="2031" width="9.88671875" style="248" customWidth="1"/>
    <col min="2032" max="2032" width="10.5546875" style="248" customWidth="1"/>
    <col min="2033" max="2034" width="9.44140625" style="248" customWidth="1"/>
    <col min="2035" max="2035" width="10.5546875" style="248" customWidth="1"/>
    <col min="2036" max="2037" width="9" style="248" customWidth="1"/>
    <col min="2038" max="2038" width="10.5546875" style="248" customWidth="1"/>
    <col min="2039" max="2040" width="9.44140625" style="248" customWidth="1"/>
    <col min="2041" max="2041" width="10.5546875" style="248" customWidth="1"/>
    <col min="2042" max="2042" width="9.44140625" style="248" customWidth="1"/>
    <col min="2043" max="2043" width="9.88671875" style="248" customWidth="1"/>
    <col min="2044" max="2044" width="10.5546875" style="248" customWidth="1"/>
    <col min="2045" max="2045" width="9" style="248" customWidth="1"/>
    <col min="2046" max="2046" width="9.88671875" style="248" customWidth="1"/>
    <col min="2047" max="2047" width="12" style="248" customWidth="1"/>
    <col min="2048" max="2278" width="10.88671875" style="248"/>
    <col min="2279" max="2279" width="0.33203125" style="248" customWidth="1"/>
    <col min="2280" max="2280" width="19" style="248" customWidth="1"/>
    <col min="2281" max="2281" width="7.109375" style="248" customWidth="1"/>
    <col min="2282" max="2282" width="41.33203125" style="248" customWidth="1"/>
    <col min="2283" max="2284" width="9" style="248" customWidth="1"/>
    <col min="2285" max="2285" width="10.5546875" style="248" customWidth="1"/>
    <col min="2286" max="2286" width="9.44140625" style="248" customWidth="1"/>
    <col min="2287" max="2287" width="9.88671875" style="248" customWidth="1"/>
    <col min="2288" max="2288" width="10.5546875" style="248" customWidth="1"/>
    <col min="2289" max="2290" width="9.44140625" style="248" customWidth="1"/>
    <col min="2291" max="2291" width="10.5546875" style="248" customWidth="1"/>
    <col min="2292" max="2293" width="9" style="248" customWidth="1"/>
    <col min="2294" max="2294" width="10.5546875" style="248" customWidth="1"/>
    <col min="2295" max="2296" width="9.44140625" style="248" customWidth="1"/>
    <col min="2297" max="2297" width="10.5546875" style="248" customWidth="1"/>
    <col min="2298" max="2298" width="9.44140625" style="248" customWidth="1"/>
    <col min="2299" max="2299" width="9.88671875" style="248" customWidth="1"/>
    <col min="2300" max="2300" width="10.5546875" style="248" customWidth="1"/>
    <col min="2301" max="2301" width="9" style="248" customWidth="1"/>
    <col min="2302" max="2302" width="9.88671875" style="248" customWidth="1"/>
    <col min="2303" max="2303" width="12" style="248" customWidth="1"/>
    <col min="2304" max="2534" width="10.88671875" style="248"/>
    <col min="2535" max="2535" width="0.33203125" style="248" customWidth="1"/>
    <col min="2536" max="2536" width="19" style="248" customWidth="1"/>
    <col min="2537" max="2537" width="7.109375" style="248" customWidth="1"/>
    <col min="2538" max="2538" width="41.33203125" style="248" customWidth="1"/>
    <col min="2539" max="2540" width="9" style="248" customWidth="1"/>
    <col min="2541" max="2541" width="10.5546875" style="248" customWidth="1"/>
    <col min="2542" max="2542" width="9.44140625" style="248" customWidth="1"/>
    <col min="2543" max="2543" width="9.88671875" style="248" customWidth="1"/>
    <col min="2544" max="2544" width="10.5546875" style="248" customWidth="1"/>
    <col min="2545" max="2546" width="9.44140625" style="248" customWidth="1"/>
    <col min="2547" max="2547" width="10.5546875" style="248" customWidth="1"/>
    <col min="2548" max="2549" width="9" style="248" customWidth="1"/>
    <col min="2550" max="2550" width="10.5546875" style="248" customWidth="1"/>
    <col min="2551" max="2552" width="9.44140625" style="248" customWidth="1"/>
    <col min="2553" max="2553" width="10.5546875" style="248" customWidth="1"/>
    <col min="2554" max="2554" width="9.44140625" style="248" customWidth="1"/>
    <col min="2555" max="2555" width="9.88671875" style="248" customWidth="1"/>
    <col min="2556" max="2556" width="10.5546875" style="248" customWidth="1"/>
    <col min="2557" max="2557" width="9" style="248" customWidth="1"/>
    <col min="2558" max="2558" width="9.88671875" style="248" customWidth="1"/>
    <col min="2559" max="2559" width="12" style="248" customWidth="1"/>
    <col min="2560" max="2790" width="10.88671875" style="248"/>
    <col min="2791" max="2791" width="0.33203125" style="248" customWidth="1"/>
    <col min="2792" max="2792" width="19" style="248" customWidth="1"/>
    <col min="2793" max="2793" width="7.109375" style="248" customWidth="1"/>
    <col min="2794" max="2794" width="41.33203125" style="248" customWidth="1"/>
    <col min="2795" max="2796" width="9" style="248" customWidth="1"/>
    <col min="2797" max="2797" width="10.5546875" style="248" customWidth="1"/>
    <col min="2798" max="2798" width="9.44140625" style="248" customWidth="1"/>
    <col min="2799" max="2799" width="9.88671875" style="248" customWidth="1"/>
    <col min="2800" max="2800" width="10.5546875" style="248" customWidth="1"/>
    <col min="2801" max="2802" width="9.44140625" style="248" customWidth="1"/>
    <col min="2803" max="2803" width="10.5546875" style="248" customWidth="1"/>
    <col min="2804" max="2805" width="9" style="248" customWidth="1"/>
    <col min="2806" max="2806" width="10.5546875" style="248" customWidth="1"/>
    <col min="2807" max="2808" width="9.44140625" style="248" customWidth="1"/>
    <col min="2809" max="2809" width="10.5546875" style="248" customWidth="1"/>
    <col min="2810" max="2810" width="9.44140625" style="248" customWidth="1"/>
    <col min="2811" max="2811" width="9.88671875" style="248" customWidth="1"/>
    <col min="2812" max="2812" width="10.5546875" style="248" customWidth="1"/>
    <col min="2813" max="2813" width="9" style="248" customWidth="1"/>
    <col min="2814" max="2814" width="9.88671875" style="248" customWidth="1"/>
    <col min="2815" max="2815" width="12" style="248" customWidth="1"/>
    <col min="2816" max="3046" width="10.88671875" style="248"/>
    <col min="3047" max="3047" width="0.33203125" style="248" customWidth="1"/>
    <col min="3048" max="3048" width="19" style="248" customWidth="1"/>
    <col min="3049" max="3049" width="7.109375" style="248" customWidth="1"/>
    <col min="3050" max="3050" width="41.33203125" style="248" customWidth="1"/>
    <col min="3051" max="3052" width="9" style="248" customWidth="1"/>
    <col min="3053" max="3053" width="10.5546875" style="248" customWidth="1"/>
    <col min="3054" max="3054" width="9.44140625" style="248" customWidth="1"/>
    <col min="3055" max="3055" width="9.88671875" style="248" customWidth="1"/>
    <col min="3056" max="3056" width="10.5546875" style="248" customWidth="1"/>
    <col min="3057" max="3058" width="9.44140625" style="248" customWidth="1"/>
    <col min="3059" max="3059" width="10.5546875" style="248" customWidth="1"/>
    <col min="3060" max="3061" width="9" style="248" customWidth="1"/>
    <col min="3062" max="3062" width="10.5546875" style="248" customWidth="1"/>
    <col min="3063" max="3064" width="9.44140625" style="248" customWidth="1"/>
    <col min="3065" max="3065" width="10.5546875" style="248" customWidth="1"/>
    <col min="3066" max="3066" width="9.44140625" style="248" customWidth="1"/>
    <col min="3067" max="3067" width="9.88671875" style="248" customWidth="1"/>
    <col min="3068" max="3068" width="10.5546875" style="248" customWidth="1"/>
    <col min="3069" max="3069" width="9" style="248" customWidth="1"/>
    <col min="3070" max="3070" width="9.88671875" style="248" customWidth="1"/>
    <col min="3071" max="3071" width="12" style="248" customWidth="1"/>
    <col min="3072" max="3302" width="10.88671875" style="248"/>
    <col min="3303" max="3303" width="0.33203125" style="248" customWidth="1"/>
    <col min="3304" max="3304" width="19" style="248" customWidth="1"/>
    <col min="3305" max="3305" width="7.109375" style="248" customWidth="1"/>
    <col min="3306" max="3306" width="41.33203125" style="248" customWidth="1"/>
    <col min="3307" max="3308" width="9" style="248" customWidth="1"/>
    <col min="3309" max="3309" width="10.5546875" style="248" customWidth="1"/>
    <col min="3310" max="3310" width="9.44140625" style="248" customWidth="1"/>
    <col min="3311" max="3311" width="9.88671875" style="248" customWidth="1"/>
    <col min="3312" max="3312" width="10.5546875" style="248" customWidth="1"/>
    <col min="3313" max="3314" width="9.44140625" style="248" customWidth="1"/>
    <col min="3315" max="3315" width="10.5546875" style="248" customWidth="1"/>
    <col min="3316" max="3317" width="9" style="248" customWidth="1"/>
    <col min="3318" max="3318" width="10.5546875" style="248" customWidth="1"/>
    <col min="3319" max="3320" width="9.44140625" style="248" customWidth="1"/>
    <col min="3321" max="3321" width="10.5546875" style="248" customWidth="1"/>
    <col min="3322" max="3322" width="9.44140625" style="248" customWidth="1"/>
    <col min="3323" max="3323" width="9.88671875" style="248" customWidth="1"/>
    <col min="3324" max="3324" width="10.5546875" style="248" customWidth="1"/>
    <col min="3325" max="3325" width="9" style="248" customWidth="1"/>
    <col min="3326" max="3326" width="9.88671875" style="248" customWidth="1"/>
    <col min="3327" max="3327" width="12" style="248" customWidth="1"/>
    <col min="3328" max="3558" width="10.88671875" style="248"/>
    <col min="3559" max="3559" width="0.33203125" style="248" customWidth="1"/>
    <col min="3560" max="3560" width="19" style="248" customWidth="1"/>
    <col min="3561" max="3561" width="7.109375" style="248" customWidth="1"/>
    <col min="3562" max="3562" width="41.33203125" style="248" customWidth="1"/>
    <col min="3563" max="3564" width="9" style="248" customWidth="1"/>
    <col min="3565" max="3565" width="10.5546875" style="248" customWidth="1"/>
    <col min="3566" max="3566" width="9.44140625" style="248" customWidth="1"/>
    <col min="3567" max="3567" width="9.88671875" style="248" customWidth="1"/>
    <col min="3568" max="3568" width="10.5546875" style="248" customWidth="1"/>
    <col min="3569" max="3570" width="9.44140625" style="248" customWidth="1"/>
    <col min="3571" max="3571" width="10.5546875" style="248" customWidth="1"/>
    <col min="3572" max="3573" width="9" style="248" customWidth="1"/>
    <col min="3574" max="3574" width="10.5546875" style="248" customWidth="1"/>
    <col min="3575" max="3576" width="9.44140625" style="248" customWidth="1"/>
    <col min="3577" max="3577" width="10.5546875" style="248" customWidth="1"/>
    <col min="3578" max="3578" width="9.44140625" style="248" customWidth="1"/>
    <col min="3579" max="3579" width="9.88671875" style="248" customWidth="1"/>
    <col min="3580" max="3580" width="10.5546875" style="248" customWidth="1"/>
    <col min="3581" max="3581" width="9" style="248" customWidth="1"/>
    <col min="3582" max="3582" width="9.88671875" style="248" customWidth="1"/>
    <col min="3583" max="3583" width="12" style="248" customWidth="1"/>
    <col min="3584" max="3814" width="10.88671875" style="248"/>
    <col min="3815" max="3815" width="0.33203125" style="248" customWidth="1"/>
    <col min="3816" max="3816" width="19" style="248" customWidth="1"/>
    <col min="3817" max="3817" width="7.109375" style="248" customWidth="1"/>
    <col min="3818" max="3818" width="41.33203125" style="248" customWidth="1"/>
    <col min="3819" max="3820" width="9" style="248" customWidth="1"/>
    <col min="3821" max="3821" width="10.5546875" style="248" customWidth="1"/>
    <col min="3822" max="3822" width="9.44140625" style="248" customWidth="1"/>
    <col min="3823" max="3823" width="9.88671875" style="248" customWidth="1"/>
    <col min="3824" max="3824" width="10.5546875" style="248" customWidth="1"/>
    <col min="3825" max="3826" width="9.44140625" style="248" customWidth="1"/>
    <col min="3827" max="3827" width="10.5546875" style="248" customWidth="1"/>
    <col min="3828" max="3829" width="9" style="248" customWidth="1"/>
    <col min="3830" max="3830" width="10.5546875" style="248" customWidth="1"/>
    <col min="3831" max="3832" width="9.44140625" style="248" customWidth="1"/>
    <col min="3833" max="3833" width="10.5546875" style="248" customWidth="1"/>
    <col min="3834" max="3834" width="9.44140625" style="248" customWidth="1"/>
    <col min="3835" max="3835" width="9.88671875" style="248" customWidth="1"/>
    <col min="3836" max="3836" width="10.5546875" style="248" customWidth="1"/>
    <col min="3837" max="3837" width="9" style="248" customWidth="1"/>
    <col min="3838" max="3838" width="9.88671875" style="248" customWidth="1"/>
    <col min="3839" max="3839" width="12" style="248" customWidth="1"/>
    <col min="3840" max="4070" width="10.88671875" style="248"/>
    <col min="4071" max="4071" width="0.33203125" style="248" customWidth="1"/>
    <col min="4072" max="4072" width="19" style="248" customWidth="1"/>
    <col min="4073" max="4073" width="7.109375" style="248" customWidth="1"/>
    <col min="4074" max="4074" width="41.33203125" style="248" customWidth="1"/>
    <col min="4075" max="4076" width="9" style="248" customWidth="1"/>
    <col min="4077" max="4077" width="10.5546875" style="248" customWidth="1"/>
    <col min="4078" max="4078" width="9.44140625" style="248" customWidth="1"/>
    <col min="4079" max="4079" width="9.88671875" style="248" customWidth="1"/>
    <col min="4080" max="4080" width="10.5546875" style="248" customWidth="1"/>
    <col min="4081" max="4082" width="9.44140625" style="248" customWidth="1"/>
    <col min="4083" max="4083" width="10.5546875" style="248" customWidth="1"/>
    <col min="4084" max="4085" width="9" style="248" customWidth="1"/>
    <col min="4086" max="4086" width="10.5546875" style="248" customWidth="1"/>
    <col min="4087" max="4088" width="9.44140625" style="248" customWidth="1"/>
    <col min="4089" max="4089" width="10.5546875" style="248" customWidth="1"/>
    <col min="4090" max="4090" width="9.44140625" style="248" customWidth="1"/>
    <col min="4091" max="4091" width="9.88671875" style="248" customWidth="1"/>
    <col min="4092" max="4092" width="10.5546875" style="248" customWidth="1"/>
    <col min="4093" max="4093" width="9" style="248" customWidth="1"/>
    <col min="4094" max="4094" width="9.88671875" style="248" customWidth="1"/>
    <col min="4095" max="4095" width="12" style="248" customWidth="1"/>
    <col min="4096" max="4326" width="10.88671875" style="248"/>
    <col min="4327" max="4327" width="0.33203125" style="248" customWidth="1"/>
    <col min="4328" max="4328" width="19" style="248" customWidth="1"/>
    <col min="4329" max="4329" width="7.109375" style="248" customWidth="1"/>
    <col min="4330" max="4330" width="41.33203125" style="248" customWidth="1"/>
    <col min="4331" max="4332" width="9" style="248" customWidth="1"/>
    <col min="4333" max="4333" width="10.5546875" style="248" customWidth="1"/>
    <col min="4334" max="4334" width="9.44140625" style="248" customWidth="1"/>
    <col min="4335" max="4335" width="9.88671875" style="248" customWidth="1"/>
    <col min="4336" max="4336" width="10.5546875" style="248" customWidth="1"/>
    <col min="4337" max="4338" width="9.44140625" style="248" customWidth="1"/>
    <col min="4339" max="4339" width="10.5546875" style="248" customWidth="1"/>
    <col min="4340" max="4341" width="9" style="248" customWidth="1"/>
    <col min="4342" max="4342" width="10.5546875" style="248" customWidth="1"/>
    <col min="4343" max="4344" width="9.44140625" style="248" customWidth="1"/>
    <col min="4345" max="4345" width="10.5546875" style="248" customWidth="1"/>
    <col min="4346" max="4346" width="9.44140625" style="248" customWidth="1"/>
    <col min="4347" max="4347" width="9.88671875" style="248" customWidth="1"/>
    <col min="4348" max="4348" width="10.5546875" style="248" customWidth="1"/>
    <col min="4349" max="4349" width="9" style="248" customWidth="1"/>
    <col min="4350" max="4350" width="9.88671875" style="248" customWidth="1"/>
    <col min="4351" max="4351" width="12" style="248" customWidth="1"/>
    <col min="4352" max="4582" width="10.88671875" style="248"/>
    <col min="4583" max="4583" width="0.33203125" style="248" customWidth="1"/>
    <col min="4584" max="4584" width="19" style="248" customWidth="1"/>
    <col min="4585" max="4585" width="7.109375" style="248" customWidth="1"/>
    <col min="4586" max="4586" width="41.33203125" style="248" customWidth="1"/>
    <col min="4587" max="4588" width="9" style="248" customWidth="1"/>
    <col min="4589" max="4589" width="10.5546875" style="248" customWidth="1"/>
    <col min="4590" max="4590" width="9.44140625" style="248" customWidth="1"/>
    <col min="4591" max="4591" width="9.88671875" style="248" customWidth="1"/>
    <col min="4592" max="4592" width="10.5546875" style="248" customWidth="1"/>
    <col min="4593" max="4594" width="9.44140625" style="248" customWidth="1"/>
    <col min="4595" max="4595" width="10.5546875" style="248" customWidth="1"/>
    <col min="4596" max="4597" width="9" style="248" customWidth="1"/>
    <col min="4598" max="4598" width="10.5546875" style="248" customWidth="1"/>
    <col min="4599" max="4600" width="9.44140625" style="248" customWidth="1"/>
    <col min="4601" max="4601" width="10.5546875" style="248" customWidth="1"/>
    <col min="4602" max="4602" width="9.44140625" style="248" customWidth="1"/>
    <col min="4603" max="4603" width="9.88671875" style="248" customWidth="1"/>
    <col min="4604" max="4604" width="10.5546875" style="248" customWidth="1"/>
    <col min="4605" max="4605" width="9" style="248" customWidth="1"/>
    <col min="4606" max="4606" width="9.88671875" style="248" customWidth="1"/>
    <col min="4607" max="4607" width="12" style="248" customWidth="1"/>
    <col min="4608" max="4838" width="10.88671875" style="248"/>
    <col min="4839" max="4839" width="0.33203125" style="248" customWidth="1"/>
    <col min="4840" max="4840" width="19" style="248" customWidth="1"/>
    <col min="4841" max="4841" width="7.109375" style="248" customWidth="1"/>
    <col min="4842" max="4842" width="41.33203125" style="248" customWidth="1"/>
    <col min="4843" max="4844" width="9" style="248" customWidth="1"/>
    <col min="4845" max="4845" width="10.5546875" style="248" customWidth="1"/>
    <col min="4846" max="4846" width="9.44140625" style="248" customWidth="1"/>
    <col min="4847" max="4847" width="9.88671875" style="248" customWidth="1"/>
    <col min="4848" max="4848" width="10.5546875" style="248" customWidth="1"/>
    <col min="4849" max="4850" width="9.44140625" style="248" customWidth="1"/>
    <col min="4851" max="4851" width="10.5546875" style="248" customWidth="1"/>
    <col min="4852" max="4853" width="9" style="248" customWidth="1"/>
    <col min="4854" max="4854" width="10.5546875" style="248" customWidth="1"/>
    <col min="4855" max="4856" width="9.44140625" style="248" customWidth="1"/>
    <col min="4857" max="4857" width="10.5546875" style="248" customWidth="1"/>
    <col min="4858" max="4858" width="9.44140625" style="248" customWidth="1"/>
    <col min="4859" max="4859" width="9.88671875" style="248" customWidth="1"/>
    <col min="4860" max="4860" width="10.5546875" style="248" customWidth="1"/>
    <col min="4861" max="4861" width="9" style="248" customWidth="1"/>
    <col min="4862" max="4862" width="9.88671875" style="248" customWidth="1"/>
    <col min="4863" max="4863" width="12" style="248" customWidth="1"/>
    <col min="4864" max="5094" width="10.88671875" style="248"/>
    <col min="5095" max="5095" width="0.33203125" style="248" customWidth="1"/>
    <col min="5096" max="5096" width="19" style="248" customWidth="1"/>
    <col min="5097" max="5097" width="7.109375" style="248" customWidth="1"/>
    <col min="5098" max="5098" width="41.33203125" style="248" customWidth="1"/>
    <col min="5099" max="5100" width="9" style="248" customWidth="1"/>
    <col min="5101" max="5101" width="10.5546875" style="248" customWidth="1"/>
    <col min="5102" max="5102" width="9.44140625" style="248" customWidth="1"/>
    <col min="5103" max="5103" width="9.88671875" style="248" customWidth="1"/>
    <col min="5104" max="5104" width="10.5546875" style="248" customWidth="1"/>
    <col min="5105" max="5106" width="9.44140625" style="248" customWidth="1"/>
    <col min="5107" max="5107" width="10.5546875" style="248" customWidth="1"/>
    <col min="5108" max="5109" width="9" style="248" customWidth="1"/>
    <col min="5110" max="5110" width="10.5546875" style="248" customWidth="1"/>
    <col min="5111" max="5112" width="9.44140625" style="248" customWidth="1"/>
    <col min="5113" max="5113" width="10.5546875" style="248" customWidth="1"/>
    <col min="5114" max="5114" width="9.44140625" style="248" customWidth="1"/>
    <col min="5115" max="5115" width="9.88671875" style="248" customWidth="1"/>
    <col min="5116" max="5116" width="10.5546875" style="248" customWidth="1"/>
    <col min="5117" max="5117" width="9" style="248" customWidth="1"/>
    <col min="5118" max="5118" width="9.88671875" style="248" customWidth="1"/>
    <col min="5119" max="5119" width="12" style="248" customWidth="1"/>
    <col min="5120" max="5350" width="10.88671875" style="248"/>
    <col min="5351" max="5351" width="0.33203125" style="248" customWidth="1"/>
    <col min="5352" max="5352" width="19" style="248" customWidth="1"/>
    <col min="5353" max="5353" width="7.109375" style="248" customWidth="1"/>
    <col min="5354" max="5354" width="41.33203125" style="248" customWidth="1"/>
    <col min="5355" max="5356" width="9" style="248" customWidth="1"/>
    <col min="5357" max="5357" width="10.5546875" style="248" customWidth="1"/>
    <col min="5358" max="5358" width="9.44140625" style="248" customWidth="1"/>
    <col min="5359" max="5359" width="9.88671875" style="248" customWidth="1"/>
    <col min="5360" max="5360" width="10.5546875" style="248" customWidth="1"/>
    <col min="5361" max="5362" width="9.44140625" style="248" customWidth="1"/>
    <col min="5363" max="5363" width="10.5546875" style="248" customWidth="1"/>
    <col min="5364" max="5365" width="9" style="248" customWidth="1"/>
    <col min="5366" max="5366" width="10.5546875" style="248" customWidth="1"/>
    <col min="5367" max="5368" width="9.44140625" style="248" customWidth="1"/>
    <col min="5369" max="5369" width="10.5546875" style="248" customWidth="1"/>
    <col min="5370" max="5370" width="9.44140625" style="248" customWidth="1"/>
    <col min="5371" max="5371" width="9.88671875" style="248" customWidth="1"/>
    <col min="5372" max="5372" width="10.5546875" style="248" customWidth="1"/>
    <col min="5373" max="5373" width="9" style="248" customWidth="1"/>
    <col min="5374" max="5374" width="9.88671875" style="248" customWidth="1"/>
    <col min="5375" max="5375" width="12" style="248" customWidth="1"/>
    <col min="5376" max="5606" width="10.88671875" style="248"/>
    <col min="5607" max="5607" width="0.33203125" style="248" customWidth="1"/>
    <col min="5608" max="5608" width="19" style="248" customWidth="1"/>
    <col min="5609" max="5609" width="7.109375" style="248" customWidth="1"/>
    <col min="5610" max="5610" width="41.33203125" style="248" customWidth="1"/>
    <col min="5611" max="5612" width="9" style="248" customWidth="1"/>
    <col min="5613" max="5613" width="10.5546875" style="248" customWidth="1"/>
    <col min="5614" max="5614" width="9.44140625" style="248" customWidth="1"/>
    <col min="5615" max="5615" width="9.88671875" style="248" customWidth="1"/>
    <col min="5616" max="5616" width="10.5546875" style="248" customWidth="1"/>
    <col min="5617" max="5618" width="9.44140625" style="248" customWidth="1"/>
    <col min="5619" max="5619" width="10.5546875" style="248" customWidth="1"/>
    <col min="5620" max="5621" width="9" style="248" customWidth="1"/>
    <col min="5622" max="5622" width="10.5546875" style="248" customWidth="1"/>
    <col min="5623" max="5624" width="9.44140625" style="248" customWidth="1"/>
    <col min="5625" max="5625" width="10.5546875" style="248" customWidth="1"/>
    <col min="5626" max="5626" width="9.44140625" style="248" customWidth="1"/>
    <col min="5627" max="5627" width="9.88671875" style="248" customWidth="1"/>
    <col min="5628" max="5628" width="10.5546875" style="248" customWidth="1"/>
    <col min="5629" max="5629" width="9" style="248" customWidth="1"/>
    <col min="5630" max="5630" width="9.88671875" style="248" customWidth="1"/>
    <col min="5631" max="5631" width="12" style="248" customWidth="1"/>
    <col min="5632" max="5862" width="10.88671875" style="248"/>
    <col min="5863" max="5863" width="0.33203125" style="248" customWidth="1"/>
    <col min="5864" max="5864" width="19" style="248" customWidth="1"/>
    <col min="5865" max="5865" width="7.109375" style="248" customWidth="1"/>
    <col min="5866" max="5866" width="41.33203125" style="248" customWidth="1"/>
    <col min="5867" max="5868" width="9" style="248" customWidth="1"/>
    <col min="5869" max="5869" width="10.5546875" style="248" customWidth="1"/>
    <col min="5870" max="5870" width="9.44140625" style="248" customWidth="1"/>
    <col min="5871" max="5871" width="9.88671875" style="248" customWidth="1"/>
    <col min="5872" max="5872" width="10.5546875" style="248" customWidth="1"/>
    <col min="5873" max="5874" width="9.44140625" style="248" customWidth="1"/>
    <col min="5875" max="5875" width="10.5546875" style="248" customWidth="1"/>
    <col min="5876" max="5877" width="9" style="248" customWidth="1"/>
    <col min="5878" max="5878" width="10.5546875" style="248" customWidth="1"/>
    <col min="5879" max="5880" width="9.44140625" style="248" customWidth="1"/>
    <col min="5881" max="5881" width="10.5546875" style="248" customWidth="1"/>
    <col min="5882" max="5882" width="9.44140625" style="248" customWidth="1"/>
    <col min="5883" max="5883" width="9.88671875" style="248" customWidth="1"/>
    <col min="5884" max="5884" width="10.5546875" style="248" customWidth="1"/>
    <col min="5885" max="5885" width="9" style="248" customWidth="1"/>
    <col min="5886" max="5886" width="9.88671875" style="248" customWidth="1"/>
    <col min="5887" max="5887" width="12" style="248" customWidth="1"/>
    <col min="5888" max="6118" width="10.88671875" style="248"/>
    <col min="6119" max="6119" width="0.33203125" style="248" customWidth="1"/>
    <col min="6120" max="6120" width="19" style="248" customWidth="1"/>
    <col min="6121" max="6121" width="7.109375" style="248" customWidth="1"/>
    <col min="6122" max="6122" width="41.33203125" style="248" customWidth="1"/>
    <col min="6123" max="6124" width="9" style="248" customWidth="1"/>
    <col min="6125" max="6125" width="10.5546875" style="248" customWidth="1"/>
    <col min="6126" max="6126" width="9.44140625" style="248" customWidth="1"/>
    <col min="6127" max="6127" width="9.88671875" style="248" customWidth="1"/>
    <col min="6128" max="6128" width="10.5546875" style="248" customWidth="1"/>
    <col min="6129" max="6130" width="9.44140625" style="248" customWidth="1"/>
    <col min="6131" max="6131" width="10.5546875" style="248" customWidth="1"/>
    <col min="6132" max="6133" width="9" style="248" customWidth="1"/>
    <col min="6134" max="6134" width="10.5546875" style="248" customWidth="1"/>
    <col min="6135" max="6136" width="9.44140625" style="248" customWidth="1"/>
    <col min="6137" max="6137" width="10.5546875" style="248" customWidth="1"/>
    <col min="6138" max="6138" width="9.44140625" style="248" customWidth="1"/>
    <col min="6139" max="6139" width="9.88671875" style="248" customWidth="1"/>
    <col min="6140" max="6140" width="10.5546875" style="248" customWidth="1"/>
    <col min="6141" max="6141" width="9" style="248" customWidth="1"/>
    <col min="6142" max="6142" width="9.88671875" style="248" customWidth="1"/>
    <col min="6143" max="6143" width="12" style="248" customWidth="1"/>
    <col min="6144" max="6374" width="10.88671875" style="248"/>
    <col min="6375" max="6375" width="0.33203125" style="248" customWidth="1"/>
    <col min="6376" max="6376" width="19" style="248" customWidth="1"/>
    <col min="6377" max="6377" width="7.109375" style="248" customWidth="1"/>
    <col min="6378" max="6378" width="41.33203125" style="248" customWidth="1"/>
    <col min="6379" max="6380" width="9" style="248" customWidth="1"/>
    <col min="6381" max="6381" width="10.5546875" style="248" customWidth="1"/>
    <col min="6382" max="6382" width="9.44140625" style="248" customWidth="1"/>
    <col min="6383" max="6383" width="9.88671875" style="248" customWidth="1"/>
    <col min="6384" max="6384" width="10.5546875" style="248" customWidth="1"/>
    <col min="6385" max="6386" width="9.44140625" style="248" customWidth="1"/>
    <col min="6387" max="6387" width="10.5546875" style="248" customWidth="1"/>
    <col min="6388" max="6389" width="9" style="248" customWidth="1"/>
    <col min="6390" max="6390" width="10.5546875" style="248" customWidth="1"/>
    <col min="6391" max="6392" width="9.44140625" style="248" customWidth="1"/>
    <col min="6393" max="6393" width="10.5546875" style="248" customWidth="1"/>
    <col min="6394" max="6394" width="9.44140625" style="248" customWidth="1"/>
    <col min="6395" max="6395" width="9.88671875" style="248" customWidth="1"/>
    <col min="6396" max="6396" width="10.5546875" style="248" customWidth="1"/>
    <col min="6397" max="6397" width="9" style="248" customWidth="1"/>
    <col min="6398" max="6398" width="9.88671875" style="248" customWidth="1"/>
    <col min="6399" max="6399" width="12" style="248" customWidth="1"/>
    <col min="6400" max="6630" width="10.88671875" style="248"/>
    <col min="6631" max="6631" width="0.33203125" style="248" customWidth="1"/>
    <col min="6632" max="6632" width="19" style="248" customWidth="1"/>
    <col min="6633" max="6633" width="7.109375" style="248" customWidth="1"/>
    <col min="6634" max="6634" width="41.33203125" style="248" customWidth="1"/>
    <col min="6635" max="6636" width="9" style="248" customWidth="1"/>
    <col min="6637" max="6637" width="10.5546875" style="248" customWidth="1"/>
    <col min="6638" max="6638" width="9.44140625" style="248" customWidth="1"/>
    <col min="6639" max="6639" width="9.88671875" style="248" customWidth="1"/>
    <col min="6640" max="6640" width="10.5546875" style="248" customWidth="1"/>
    <col min="6641" max="6642" width="9.44140625" style="248" customWidth="1"/>
    <col min="6643" max="6643" width="10.5546875" style="248" customWidth="1"/>
    <col min="6644" max="6645" width="9" style="248" customWidth="1"/>
    <col min="6646" max="6646" width="10.5546875" style="248" customWidth="1"/>
    <col min="6647" max="6648" width="9.44140625" style="248" customWidth="1"/>
    <col min="6649" max="6649" width="10.5546875" style="248" customWidth="1"/>
    <col min="6650" max="6650" width="9.44140625" style="248" customWidth="1"/>
    <col min="6651" max="6651" width="9.88671875" style="248" customWidth="1"/>
    <col min="6652" max="6652" width="10.5546875" style="248" customWidth="1"/>
    <col min="6653" max="6653" width="9" style="248" customWidth="1"/>
    <col min="6654" max="6654" width="9.88671875" style="248" customWidth="1"/>
    <col min="6655" max="6655" width="12" style="248" customWidth="1"/>
    <col min="6656" max="6886" width="10.88671875" style="248"/>
    <col min="6887" max="6887" width="0.33203125" style="248" customWidth="1"/>
    <col min="6888" max="6888" width="19" style="248" customWidth="1"/>
    <col min="6889" max="6889" width="7.109375" style="248" customWidth="1"/>
    <col min="6890" max="6890" width="41.33203125" style="248" customWidth="1"/>
    <col min="6891" max="6892" width="9" style="248" customWidth="1"/>
    <col min="6893" max="6893" width="10.5546875" style="248" customWidth="1"/>
    <col min="6894" max="6894" width="9.44140625" style="248" customWidth="1"/>
    <col min="6895" max="6895" width="9.88671875" style="248" customWidth="1"/>
    <col min="6896" max="6896" width="10.5546875" style="248" customWidth="1"/>
    <col min="6897" max="6898" width="9.44140625" style="248" customWidth="1"/>
    <col min="6899" max="6899" width="10.5546875" style="248" customWidth="1"/>
    <col min="6900" max="6901" width="9" style="248" customWidth="1"/>
    <col min="6902" max="6902" width="10.5546875" style="248" customWidth="1"/>
    <col min="6903" max="6904" width="9.44140625" style="248" customWidth="1"/>
    <col min="6905" max="6905" width="10.5546875" style="248" customWidth="1"/>
    <col min="6906" max="6906" width="9.44140625" style="248" customWidth="1"/>
    <col min="6907" max="6907" width="9.88671875" style="248" customWidth="1"/>
    <col min="6908" max="6908" width="10.5546875" style="248" customWidth="1"/>
    <col min="6909" max="6909" width="9" style="248" customWidth="1"/>
    <col min="6910" max="6910" width="9.88671875" style="248" customWidth="1"/>
    <col min="6911" max="6911" width="12" style="248" customWidth="1"/>
    <col min="6912" max="7142" width="10.88671875" style="248"/>
    <col min="7143" max="7143" width="0.33203125" style="248" customWidth="1"/>
    <col min="7144" max="7144" width="19" style="248" customWidth="1"/>
    <col min="7145" max="7145" width="7.109375" style="248" customWidth="1"/>
    <col min="7146" max="7146" width="41.33203125" style="248" customWidth="1"/>
    <col min="7147" max="7148" width="9" style="248" customWidth="1"/>
    <col min="7149" max="7149" width="10.5546875" style="248" customWidth="1"/>
    <col min="7150" max="7150" width="9.44140625" style="248" customWidth="1"/>
    <col min="7151" max="7151" width="9.88671875" style="248" customWidth="1"/>
    <col min="7152" max="7152" width="10.5546875" style="248" customWidth="1"/>
    <col min="7153" max="7154" width="9.44140625" style="248" customWidth="1"/>
    <col min="7155" max="7155" width="10.5546875" style="248" customWidth="1"/>
    <col min="7156" max="7157" width="9" style="248" customWidth="1"/>
    <col min="7158" max="7158" width="10.5546875" style="248" customWidth="1"/>
    <col min="7159" max="7160" width="9.44140625" style="248" customWidth="1"/>
    <col min="7161" max="7161" width="10.5546875" style="248" customWidth="1"/>
    <col min="7162" max="7162" width="9.44140625" style="248" customWidth="1"/>
    <col min="7163" max="7163" width="9.88671875" style="248" customWidth="1"/>
    <col min="7164" max="7164" width="10.5546875" style="248" customWidth="1"/>
    <col min="7165" max="7165" width="9" style="248" customWidth="1"/>
    <col min="7166" max="7166" width="9.88671875" style="248" customWidth="1"/>
    <col min="7167" max="7167" width="12" style="248" customWidth="1"/>
    <col min="7168" max="7398" width="10.88671875" style="248"/>
    <col min="7399" max="7399" width="0.33203125" style="248" customWidth="1"/>
    <col min="7400" max="7400" width="19" style="248" customWidth="1"/>
    <col min="7401" max="7401" width="7.109375" style="248" customWidth="1"/>
    <col min="7402" max="7402" width="41.33203125" style="248" customWidth="1"/>
    <col min="7403" max="7404" width="9" style="248" customWidth="1"/>
    <col min="7405" max="7405" width="10.5546875" style="248" customWidth="1"/>
    <col min="7406" max="7406" width="9.44140625" style="248" customWidth="1"/>
    <col min="7407" max="7407" width="9.88671875" style="248" customWidth="1"/>
    <col min="7408" max="7408" width="10.5546875" style="248" customWidth="1"/>
    <col min="7409" max="7410" width="9.44140625" style="248" customWidth="1"/>
    <col min="7411" max="7411" width="10.5546875" style="248" customWidth="1"/>
    <col min="7412" max="7413" width="9" style="248" customWidth="1"/>
    <col min="7414" max="7414" width="10.5546875" style="248" customWidth="1"/>
    <col min="7415" max="7416" width="9.44140625" style="248" customWidth="1"/>
    <col min="7417" max="7417" width="10.5546875" style="248" customWidth="1"/>
    <col min="7418" max="7418" width="9.44140625" style="248" customWidth="1"/>
    <col min="7419" max="7419" width="9.88671875" style="248" customWidth="1"/>
    <col min="7420" max="7420" width="10.5546875" style="248" customWidth="1"/>
    <col min="7421" max="7421" width="9" style="248" customWidth="1"/>
    <col min="7422" max="7422" width="9.88671875" style="248" customWidth="1"/>
    <col min="7423" max="7423" width="12" style="248" customWidth="1"/>
    <col min="7424" max="7654" width="10.88671875" style="248"/>
    <col min="7655" max="7655" width="0.33203125" style="248" customWidth="1"/>
    <col min="7656" max="7656" width="19" style="248" customWidth="1"/>
    <col min="7657" max="7657" width="7.109375" style="248" customWidth="1"/>
    <col min="7658" max="7658" width="41.33203125" style="248" customWidth="1"/>
    <col min="7659" max="7660" width="9" style="248" customWidth="1"/>
    <col min="7661" max="7661" width="10.5546875" style="248" customWidth="1"/>
    <col min="7662" max="7662" width="9.44140625" style="248" customWidth="1"/>
    <col min="7663" max="7663" width="9.88671875" style="248" customWidth="1"/>
    <col min="7664" max="7664" width="10.5546875" style="248" customWidth="1"/>
    <col min="7665" max="7666" width="9.44140625" style="248" customWidth="1"/>
    <col min="7667" max="7667" width="10.5546875" style="248" customWidth="1"/>
    <col min="7668" max="7669" width="9" style="248" customWidth="1"/>
    <col min="7670" max="7670" width="10.5546875" style="248" customWidth="1"/>
    <col min="7671" max="7672" width="9.44140625" style="248" customWidth="1"/>
    <col min="7673" max="7673" width="10.5546875" style="248" customWidth="1"/>
    <col min="7674" max="7674" width="9.44140625" style="248" customWidth="1"/>
    <col min="7675" max="7675" width="9.88671875" style="248" customWidth="1"/>
    <col min="7676" max="7676" width="10.5546875" style="248" customWidth="1"/>
    <col min="7677" max="7677" width="9" style="248" customWidth="1"/>
    <col min="7678" max="7678" width="9.88671875" style="248" customWidth="1"/>
    <col min="7679" max="7679" width="12" style="248" customWidth="1"/>
    <col min="7680" max="7910" width="10.88671875" style="248"/>
    <col min="7911" max="7911" width="0.33203125" style="248" customWidth="1"/>
    <col min="7912" max="7912" width="19" style="248" customWidth="1"/>
    <col min="7913" max="7913" width="7.109375" style="248" customWidth="1"/>
    <col min="7914" max="7914" width="41.33203125" style="248" customWidth="1"/>
    <col min="7915" max="7916" width="9" style="248" customWidth="1"/>
    <col min="7917" max="7917" width="10.5546875" style="248" customWidth="1"/>
    <col min="7918" max="7918" width="9.44140625" style="248" customWidth="1"/>
    <col min="7919" max="7919" width="9.88671875" style="248" customWidth="1"/>
    <col min="7920" max="7920" width="10.5546875" style="248" customWidth="1"/>
    <col min="7921" max="7922" width="9.44140625" style="248" customWidth="1"/>
    <col min="7923" max="7923" width="10.5546875" style="248" customWidth="1"/>
    <col min="7924" max="7925" width="9" style="248" customWidth="1"/>
    <col min="7926" max="7926" width="10.5546875" style="248" customWidth="1"/>
    <col min="7927" max="7928" width="9.44140625" style="248" customWidth="1"/>
    <col min="7929" max="7929" width="10.5546875" style="248" customWidth="1"/>
    <col min="7930" max="7930" width="9.44140625" style="248" customWidth="1"/>
    <col min="7931" max="7931" width="9.88671875" style="248" customWidth="1"/>
    <col min="7932" max="7932" width="10.5546875" style="248" customWidth="1"/>
    <col min="7933" max="7933" width="9" style="248" customWidth="1"/>
    <col min="7934" max="7934" width="9.88671875" style="248" customWidth="1"/>
    <col min="7935" max="7935" width="12" style="248" customWidth="1"/>
    <col min="7936" max="8166" width="10.88671875" style="248"/>
    <col min="8167" max="8167" width="0.33203125" style="248" customWidth="1"/>
    <col min="8168" max="8168" width="19" style="248" customWidth="1"/>
    <col min="8169" max="8169" width="7.109375" style="248" customWidth="1"/>
    <col min="8170" max="8170" width="41.33203125" style="248" customWidth="1"/>
    <col min="8171" max="8172" width="9" style="248" customWidth="1"/>
    <col min="8173" max="8173" width="10.5546875" style="248" customWidth="1"/>
    <col min="8174" max="8174" width="9.44140625" style="248" customWidth="1"/>
    <col min="8175" max="8175" width="9.88671875" style="248" customWidth="1"/>
    <col min="8176" max="8176" width="10.5546875" style="248" customWidth="1"/>
    <col min="8177" max="8178" width="9.44140625" style="248" customWidth="1"/>
    <col min="8179" max="8179" width="10.5546875" style="248" customWidth="1"/>
    <col min="8180" max="8181" width="9" style="248" customWidth="1"/>
    <col min="8182" max="8182" width="10.5546875" style="248" customWidth="1"/>
    <col min="8183" max="8184" width="9.44140625" style="248" customWidth="1"/>
    <col min="8185" max="8185" width="10.5546875" style="248" customWidth="1"/>
    <col min="8186" max="8186" width="9.44140625" style="248" customWidth="1"/>
    <col min="8187" max="8187" width="9.88671875" style="248" customWidth="1"/>
    <col min="8188" max="8188" width="10.5546875" style="248" customWidth="1"/>
    <col min="8189" max="8189" width="9" style="248" customWidth="1"/>
    <col min="8190" max="8190" width="9.88671875" style="248" customWidth="1"/>
    <col min="8191" max="8191" width="12" style="248" customWidth="1"/>
    <col min="8192" max="8422" width="10.88671875" style="248"/>
    <col min="8423" max="8423" width="0.33203125" style="248" customWidth="1"/>
    <col min="8424" max="8424" width="19" style="248" customWidth="1"/>
    <col min="8425" max="8425" width="7.109375" style="248" customWidth="1"/>
    <col min="8426" max="8426" width="41.33203125" style="248" customWidth="1"/>
    <col min="8427" max="8428" width="9" style="248" customWidth="1"/>
    <col min="8429" max="8429" width="10.5546875" style="248" customWidth="1"/>
    <col min="8430" max="8430" width="9.44140625" style="248" customWidth="1"/>
    <col min="8431" max="8431" width="9.88671875" style="248" customWidth="1"/>
    <col min="8432" max="8432" width="10.5546875" style="248" customWidth="1"/>
    <col min="8433" max="8434" width="9.44140625" style="248" customWidth="1"/>
    <col min="8435" max="8435" width="10.5546875" style="248" customWidth="1"/>
    <col min="8436" max="8437" width="9" style="248" customWidth="1"/>
    <col min="8438" max="8438" width="10.5546875" style="248" customWidth="1"/>
    <col min="8439" max="8440" width="9.44140625" style="248" customWidth="1"/>
    <col min="8441" max="8441" width="10.5546875" style="248" customWidth="1"/>
    <col min="8442" max="8442" width="9.44140625" style="248" customWidth="1"/>
    <col min="8443" max="8443" width="9.88671875" style="248" customWidth="1"/>
    <col min="8444" max="8444" width="10.5546875" style="248" customWidth="1"/>
    <col min="8445" max="8445" width="9" style="248" customWidth="1"/>
    <col min="8446" max="8446" width="9.88671875" style="248" customWidth="1"/>
    <col min="8447" max="8447" width="12" style="248" customWidth="1"/>
    <col min="8448" max="8678" width="10.88671875" style="248"/>
    <col min="8679" max="8679" width="0.33203125" style="248" customWidth="1"/>
    <col min="8680" max="8680" width="19" style="248" customWidth="1"/>
    <col min="8681" max="8681" width="7.109375" style="248" customWidth="1"/>
    <col min="8682" max="8682" width="41.33203125" style="248" customWidth="1"/>
    <col min="8683" max="8684" width="9" style="248" customWidth="1"/>
    <col min="8685" max="8685" width="10.5546875" style="248" customWidth="1"/>
    <col min="8686" max="8686" width="9.44140625" style="248" customWidth="1"/>
    <col min="8687" max="8687" width="9.88671875" style="248" customWidth="1"/>
    <col min="8688" max="8688" width="10.5546875" style="248" customWidth="1"/>
    <col min="8689" max="8690" width="9.44140625" style="248" customWidth="1"/>
    <col min="8691" max="8691" width="10.5546875" style="248" customWidth="1"/>
    <col min="8692" max="8693" width="9" style="248" customWidth="1"/>
    <col min="8694" max="8694" width="10.5546875" style="248" customWidth="1"/>
    <col min="8695" max="8696" width="9.44140625" style="248" customWidth="1"/>
    <col min="8697" max="8697" width="10.5546875" style="248" customWidth="1"/>
    <col min="8698" max="8698" width="9.44140625" style="248" customWidth="1"/>
    <col min="8699" max="8699" width="9.88671875" style="248" customWidth="1"/>
    <col min="8700" max="8700" width="10.5546875" style="248" customWidth="1"/>
    <col min="8701" max="8701" width="9" style="248" customWidth="1"/>
    <col min="8702" max="8702" width="9.88671875" style="248" customWidth="1"/>
    <col min="8703" max="8703" width="12" style="248" customWidth="1"/>
    <col min="8704" max="8934" width="10.88671875" style="248"/>
    <col min="8935" max="8935" width="0.33203125" style="248" customWidth="1"/>
    <col min="8936" max="8936" width="19" style="248" customWidth="1"/>
    <col min="8937" max="8937" width="7.109375" style="248" customWidth="1"/>
    <col min="8938" max="8938" width="41.33203125" style="248" customWidth="1"/>
    <col min="8939" max="8940" width="9" style="248" customWidth="1"/>
    <col min="8941" max="8941" width="10.5546875" style="248" customWidth="1"/>
    <col min="8942" max="8942" width="9.44140625" style="248" customWidth="1"/>
    <col min="8943" max="8943" width="9.88671875" style="248" customWidth="1"/>
    <col min="8944" max="8944" width="10.5546875" style="248" customWidth="1"/>
    <col min="8945" max="8946" width="9.44140625" style="248" customWidth="1"/>
    <col min="8947" max="8947" width="10.5546875" style="248" customWidth="1"/>
    <col min="8948" max="8949" width="9" style="248" customWidth="1"/>
    <col min="8950" max="8950" width="10.5546875" style="248" customWidth="1"/>
    <col min="8951" max="8952" width="9.44140625" style="248" customWidth="1"/>
    <col min="8953" max="8953" width="10.5546875" style="248" customWidth="1"/>
    <col min="8954" max="8954" width="9.44140625" style="248" customWidth="1"/>
    <col min="8955" max="8955" width="9.88671875" style="248" customWidth="1"/>
    <col min="8956" max="8956" width="10.5546875" style="248" customWidth="1"/>
    <col min="8957" max="8957" width="9" style="248" customWidth="1"/>
    <col min="8958" max="8958" width="9.88671875" style="248" customWidth="1"/>
    <col min="8959" max="8959" width="12" style="248" customWidth="1"/>
    <col min="8960" max="9190" width="10.88671875" style="248"/>
    <col min="9191" max="9191" width="0.33203125" style="248" customWidth="1"/>
    <col min="9192" max="9192" width="19" style="248" customWidth="1"/>
    <col min="9193" max="9193" width="7.109375" style="248" customWidth="1"/>
    <col min="9194" max="9194" width="41.33203125" style="248" customWidth="1"/>
    <col min="9195" max="9196" width="9" style="248" customWidth="1"/>
    <col min="9197" max="9197" width="10.5546875" style="248" customWidth="1"/>
    <col min="9198" max="9198" width="9.44140625" style="248" customWidth="1"/>
    <col min="9199" max="9199" width="9.88671875" style="248" customWidth="1"/>
    <col min="9200" max="9200" width="10.5546875" style="248" customWidth="1"/>
    <col min="9201" max="9202" width="9.44140625" style="248" customWidth="1"/>
    <col min="9203" max="9203" width="10.5546875" style="248" customWidth="1"/>
    <col min="9204" max="9205" width="9" style="248" customWidth="1"/>
    <col min="9206" max="9206" width="10.5546875" style="248" customWidth="1"/>
    <col min="9207" max="9208" width="9.44140625" style="248" customWidth="1"/>
    <col min="9209" max="9209" width="10.5546875" style="248" customWidth="1"/>
    <col min="9210" max="9210" width="9.44140625" style="248" customWidth="1"/>
    <col min="9211" max="9211" width="9.88671875" style="248" customWidth="1"/>
    <col min="9212" max="9212" width="10.5546875" style="248" customWidth="1"/>
    <col min="9213" max="9213" width="9" style="248" customWidth="1"/>
    <col min="9214" max="9214" width="9.88671875" style="248" customWidth="1"/>
    <col min="9215" max="9215" width="12" style="248" customWidth="1"/>
    <col min="9216" max="9446" width="10.88671875" style="248"/>
    <col min="9447" max="9447" width="0.33203125" style="248" customWidth="1"/>
    <col min="9448" max="9448" width="19" style="248" customWidth="1"/>
    <col min="9449" max="9449" width="7.109375" style="248" customWidth="1"/>
    <col min="9450" max="9450" width="41.33203125" style="248" customWidth="1"/>
    <col min="9451" max="9452" width="9" style="248" customWidth="1"/>
    <col min="9453" max="9453" width="10.5546875" style="248" customWidth="1"/>
    <col min="9454" max="9454" width="9.44140625" style="248" customWidth="1"/>
    <col min="9455" max="9455" width="9.88671875" style="248" customWidth="1"/>
    <col min="9456" max="9456" width="10.5546875" style="248" customWidth="1"/>
    <col min="9457" max="9458" width="9.44140625" style="248" customWidth="1"/>
    <col min="9459" max="9459" width="10.5546875" style="248" customWidth="1"/>
    <col min="9460" max="9461" width="9" style="248" customWidth="1"/>
    <col min="9462" max="9462" width="10.5546875" style="248" customWidth="1"/>
    <col min="9463" max="9464" width="9.44140625" style="248" customWidth="1"/>
    <col min="9465" max="9465" width="10.5546875" style="248" customWidth="1"/>
    <col min="9466" max="9466" width="9.44140625" style="248" customWidth="1"/>
    <col min="9467" max="9467" width="9.88671875" style="248" customWidth="1"/>
    <col min="9468" max="9468" width="10.5546875" style="248" customWidth="1"/>
    <col min="9469" max="9469" width="9" style="248" customWidth="1"/>
    <col min="9470" max="9470" width="9.88671875" style="248" customWidth="1"/>
    <col min="9471" max="9471" width="12" style="248" customWidth="1"/>
    <col min="9472" max="9702" width="10.88671875" style="248"/>
    <col min="9703" max="9703" width="0.33203125" style="248" customWidth="1"/>
    <col min="9704" max="9704" width="19" style="248" customWidth="1"/>
    <col min="9705" max="9705" width="7.109375" style="248" customWidth="1"/>
    <col min="9706" max="9706" width="41.33203125" style="248" customWidth="1"/>
    <col min="9707" max="9708" width="9" style="248" customWidth="1"/>
    <col min="9709" max="9709" width="10.5546875" style="248" customWidth="1"/>
    <col min="9710" max="9710" width="9.44140625" style="248" customWidth="1"/>
    <col min="9711" max="9711" width="9.88671875" style="248" customWidth="1"/>
    <col min="9712" max="9712" width="10.5546875" style="248" customWidth="1"/>
    <col min="9713" max="9714" width="9.44140625" style="248" customWidth="1"/>
    <col min="9715" max="9715" width="10.5546875" style="248" customWidth="1"/>
    <col min="9716" max="9717" width="9" style="248" customWidth="1"/>
    <col min="9718" max="9718" width="10.5546875" style="248" customWidth="1"/>
    <col min="9719" max="9720" width="9.44140625" style="248" customWidth="1"/>
    <col min="9721" max="9721" width="10.5546875" style="248" customWidth="1"/>
    <col min="9722" max="9722" width="9.44140625" style="248" customWidth="1"/>
    <col min="9723" max="9723" width="9.88671875" style="248" customWidth="1"/>
    <col min="9724" max="9724" width="10.5546875" style="248" customWidth="1"/>
    <col min="9725" max="9725" width="9" style="248" customWidth="1"/>
    <col min="9726" max="9726" width="9.88671875" style="248" customWidth="1"/>
    <col min="9727" max="9727" width="12" style="248" customWidth="1"/>
    <col min="9728" max="9958" width="10.88671875" style="248"/>
    <col min="9959" max="9959" width="0.33203125" style="248" customWidth="1"/>
    <col min="9960" max="9960" width="19" style="248" customWidth="1"/>
    <col min="9961" max="9961" width="7.109375" style="248" customWidth="1"/>
    <col min="9962" max="9962" width="41.33203125" style="248" customWidth="1"/>
    <col min="9963" max="9964" width="9" style="248" customWidth="1"/>
    <col min="9965" max="9965" width="10.5546875" style="248" customWidth="1"/>
    <col min="9966" max="9966" width="9.44140625" style="248" customWidth="1"/>
    <col min="9967" max="9967" width="9.88671875" style="248" customWidth="1"/>
    <col min="9968" max="9968" width="10.5546875" style="248" customWidth="1"/>
    <col min="9969" max="9970" width="9.44140625" style="248" customWidth="1"/>
    <col min="9971" max="9971" width="10.5546875" style="248" customWidth="1"/>
    <col min="9972" max="9973" width="9" style="248" customWidth="1"/>
    <col min="9974" max="9974" width="10.5546875" style="248" customWidth="1"/>
    <col min="9975" max="9976" width="9.44140625" style="248" customWidth="1"/>
    <col min="9977" max="9977" width="10.5546875" style="248" customWidth="1"/>
    <col min="9978" max="9978" width="9.44140625" style="248" customWidth="1"/>
    <col min="9979" max="9979" width="9.88671875" style="248" customWidth="1"/>
    <col min="9980" max="9980" width="10.5546875" style="248" customWidth="1"/>
    <col min="9981" max="9981" width="9" style="248" customWidth="1"/>
    <col min="9982" max="9982" width="9.88671875" style="248" customWidth="1"/>
    <col min="9983" max="9983" width="12" style="248" customWidth="1"/>
    <col min="9984" max="10214" width="10.88671875" style="248"/>
    <col min="10215" max="10215" width="0.33203125" style="248" customWidth="1"/>
    <col min="10216" max="10216" width="19" style="248" customWidth="1"/>
    <col min="10217" max="10217" width="7.109375" style="248" customWidth="1"/>
    <col min="10218" max="10218" width="41.33203125" style="248" customWidth="1"/>
    <col min="10219" max="10220" width="9" style="248" customWidth="1"/>
    <col min="10221" max="10221" width="10.5546875" style="248" customWidth="1"/>
    <col min="10222" max="10222" width="9.44140625" style="248" customWidth="1"/>
    <col min="10223" max="10223" width="9.88671875" style="248" customWidth="1"/>
    <col min="10224" max="10224" width="10.5546875" style="248" customWidth="1"/>
    <col min="10225" max="10226" width="9.44140625" style="248" customWidth="1"/>
    <col min="10227" max="10227" width="10.5546875" style="248" customWidth="1"/>
    <col min="10228" max="10229" width="9" style="248" customWidth="1"/>
    <col min="10230" max="10230" width="10.5546875" style="248" customWidth="1"/>
    <col min="10231" max="10232" width="9.44140625" style="248" customWidth="1"/>
    <col min="10233" max="10233" width="10.5546875" style="248" customWidth="1"/>
    <col min="10234" max="10234" width="9.44140625" style="248" customWidth="1"/>
    <col min="10235" max="10235" width="9.88671875" style="248" customWidth="1"/>
    <col min="10236" max="10236" width="10.5546875" style="248" customWidth="1"/>
    <col min="10237" max="10237" width="9" style="248" customWidth="1"/>
    <col min="10238" max="10238" width="9.88671875" style="248" customWidth="1"/>
    <col min="10239" max="10239" width="12" style="248" customWidth="1"/>
    <col min="10240" max="10470" width="10.88671875" style="248"/>
    <col min="10471" max="10471" width="0.33203125" style="248" customWidth="1"/>
    <col min="10472" max="10472" width="19" style="248" customWidth="1"/>
    <col min="10473" max="10473" width="7.109375" style="248" customWidth="1"/>
    <col min="10474" max="10474" width="41.33203125" style="248" customWidth="1"/>
    <col min="10475" max="10476" width="9" style="248" customWidth="1"/>
    <col min="10477" max="10477" width="10.5546875" style="248" customWidth="1"/>
    <col min="10478" max="10478" width="9.44140625" style="248" customWidth="1"/>
    <col min="10479" max="10479" width="9.88671875" style="248" customWidth="1"/>
    <col min="10480" max="10480" width="10.5546875" style="248" customWidth="1"/>
    <col min="10481" max="10482" width="9.44140625" style="248" customWidth="1"/>
    <col min="10483" max="10483" width="10.5546875" style="248" customWidth="1"/>
    <col min="10484" max="10485" width="9" style="248" customWidth="1"/>
    <col min="10486" max="10486" width="10.5546875" style="248" customWidth="1"/>
    <col min="10487" max="10488" width="9.44140625" style="248" customWidth="1"/>
    <col min="10489" max="10489" width="10.5546875" style="248" customWidth="1"/>
    <col min="10490" max="10490" width="9.44140625" style="248" customWidth="1"/>
    <col min="10491" max="10491" width="9.88671875" style="248" customWidth="1"/>
    <col min="10492" max="10492" width="10.5546875" style="248" customWidth="1"/>
    <col min="10493" max="10493" width="9" style="248" customWidth="1"/>
    <col min="10494" max="10494" width="9.88671875" style="248" customWidth="1"/>
    <col min="10495" max="10495" width="12" style="248" customWidth="1"/>
    <col min="10496" max="10726" width="10.88671875" style="248"/>
    <col min="10727" max="10727" width="0.33203125" style="248" customWidth="1"/>
    <col min="10728" max="10728" width="19" style="248" customWidth="1"/>
    <col min="10729" max="10729" width="7.109375" style="248" customWidth="1"/>
    <col min="10730" max="10730" width="41.33203125" style="248" customWidth="1"/>
    <col min="10731" max="10732" width="9" style="248" customWidth="1"/>
    <col min="10733" max="10733" width="10.5546875" style="248" customWidth="1"/>
    <col min="10734" max="10734" width="9.44140625" style="248" customWidth="1"/>
    <col min="10735" max="10735" width="9.88671875" style="248" customWidth="1"/>
    <col min="10736" max="10736" width="10.5546875" style="248" customWidth="1"/>
    <col min="10737" max="10738" width="9.44140625" style="248" customWidth="1"/>
    <col min="10739" max="10739" width="10.5546875" style="248" customWidth="1"/>
    <col min="10740" max="10741" width="9" style="248" customWidth="1"/>
    <col min="10742" max="10742" width="10.5546875" style="248" customWidth="1"/>
    <col min="10743" max="10744" width="9.44140625" style="248" customWidth="1"/>
    <col min="10745" max="10745" width="10.5546875" style="248" customWidth="1"/>
    <col min="10746" max="10746" width="9.44140625" style="248" customWidth="1"/>
    <col min="10747" max="10747" width="9.88671875" style="248" customWidth="1"/>
    <col min="10748" max="10748" width="10.5546875" style="248" customWidth="1"/>
    <col min="10749" max="10749" width="9" style="248" customWidth="1"/>
    <col min="10750" max="10750" width="9.88671875" style="248" customWidth="1"/>
    <col min="10751" max="10751" width="12" style="248" customWidth="1"/>
    <col min="10752" max="10982" width="10.88671875" style="248"/>
    <col min="10983" max="10983" width="0.33203125" style="248" customWidth="1"/>
    <col min="10984" max="10984" width="19" style="248" customWidth="1"/>
    <col min="10985" max="10985" width="7.109375" style="248" customWidth="1"/>
    <col min="10986" max="10986" width="41.33203125" style="248" customWidth="1"/>
    <col min="10987" max="10988" width="9" style="248" customWidth="1"/>
    <col min="10989" max="10989" width="10.5546875" style="248" customWidth="1"/>
    <col min="10990" max="10990" width="9.44140625" style="248" customWidth="1"/>
    <col min="10991" max="10991" width="9.88671875" style="248" customWidth="1"/>
    <col min="10992" max="10992" width="10.5546875" style="248" customWidth="1"/>
    <col min="10993" max="10994" width="9.44140625" style="248" customWidth="1"/>
    <col min="10995" max="10995" width="10.5546875" style="248" customWidth="1"/>
    <col min="10996" max="10997" width="9" style="248" customWidth="1"/>
    <col min="10998" max="10998" width="10.5546875" style="248" customWidth="1"/>
    <col min="10999" max="11000" width="9.44140625" style="248" customWidth="1"/>
    <col min="11001" max="11001" width="10.5546875" style="248" customWidth="1"/>
    <col min="11002" max="11002" width="9.44140625" style="248" customWidth="1"/>
    <col min="11003" max="11003" width="9.88671875" style="248" customWidth="1"/>
    <col min="11004" max="11004" width="10.5546875" style="248" customWidth="1"/>
    <col min="11005" max="11005" width="9" style="248" customWidth="1"/>
    <col min="11006" max="11006" width="9.88671875" style="248" customWidth="1"/>
    <col min="11007" max="11007" width="12" style="248" customWidth="1"/>
    <col min="11008" max="11238" width="10.88671875" style="248"/>
    <col min="11239" max="11239" width="0.33203125" style="248" customWidth="1"/>
    <col min="11240" max="11240" width="19" style="248" customWidth="1"/>
    <col min="11241" max="11241" width="7.109375" style="248" customWidth="1"/>
    <col min="11242" max="11242" width="41.33203125" style="248" customWidth="1"/>
    <col min="11243" max="11244" width="9" style="248" customWidth="1"/>
    <col min="11245" max="11245" width="10.5546875" style="248" customWidth="1"/>
    <col min="11246" max="11246" width="9.44140625" style="248" customWidth="1"/>
    <col min="11247" max="11247" width="9.88671875" style="248" customWidth="1"/>
    <col min="11248" max="11248" width="10.5546875" style="248" customWidth="1"/>
    <col min="11249" max="11250" width="9.44140625" style="248" customWidth="1"/>
    <col min="11251" max="11251" width="10.5546875" style="248" customWidth="1"/>
    <col min="11252" max="11253" width="9" style="248" customWidth="1"/>
    <col min="11254" max="11254" width="10.5546875" style="248" customWidth="1"/>
    <col min="11255" max="11256" width="9.44140625" style="248" customWidth="1"/>
    <col min="11257" max="11257" width="10.5546875" style="248" customWidth="1"/>
    <col min="11258" max="11258" width="9.44140625" style="248" customWidth="1"/>
    <col min="11259" max="11259" width="9.88671875" style="248" customWidth="1"/>
    <col min="11260" max="11260" width="10.5546875" style="248" customWidth="1"/>
    <col min="11261" max="11261" width="9" style="248" customWidth="1"/>
    <col min="11262" max="11262" width="9.88671875" style="248" customWidth="1"/>
    <col min="11263" max="11263" width="12" style="248" customWidth="1"/>
    <col min="11264" max="11494" width="10.88671875" style="248"/>
    <col min="11495" max="11495" width="0.33203125" style="248" customWidth="1"/>
    <col min="11496" max="11496" width="19" style="248" customWidth="1"/>
    <col min="11497" max="11497" width="7.109375" style="248" customWidth="1"/>
    <col min="11498" max="11498" width="41.33203125" style="248" customWidth="1"/>
    <col min="11499" max="11500" width="9" style="248" customWidth="1"/>
    <col min="11501" max="11501" width="10.5546875" style="248" customWidth="1"/>
    <col min="11502" max="11502" width="9.44140625" style="248" customWidth="1"/>
    <col min="11503" max="11503" width="9.88671875" style="248" customWidth="1"/>
    <col min="11504" max="11504" width="10.5546875" style="248" customWidth="1"/>
    <col min="11505" max="11506" width="9.44140625" style="248" customWidth="1"/>
    <col min="11507" max="11507" width="10.5546875" style="248" customWidth="1"/>
    <col min="11508" max="11509" width="9" style="248" customWidth="1"/>
    <col min="11510" max="11510" width="10.5546875" style="248" customWidth="1"/>
    <col min="11511" max="11512" width="9.44140625" style="248" customWidth="1"/>
    <col min="11513" max="11513" width="10.5546875" style="248" customWidth="1"/>
    <col min="11514" max="11514" width="9.44140625" style="248" customWidth="1"/>
    <col min="11515" max="11515" width="9.88671875" style="248" customWidth="1"/>
    <col min="11516" max="11516" width="10.5546875" style="248" customWidth="1"/>
    <col min="11517" max="11517" width="9" style="248" customWidth="1"/>
    <col min="11518" max="11518" width="9.88671875" style="248" customWidth="1"/>
    <col min="11519" max="11519" width="12" style="248" customWidth="1"/>
    <col min="11520" max="11750" width="10.88671875" style="248"/>
    <col min="11751" max="11751" width="0.33203125" style="248" customWidth="1"/>
    <col min="11752" max="11752" width="19" style="248" customWidth="1"/>
    <col min="11753" max="11753" width="7.109375" style="248" customWidth="1"/>
    <col min="11754" max="11754" width="41.33203125" style="248" customWidth="1"/>
    <col min="11755" max="11756" width="9" style="248" customWidth="1"/>
    <col min="11757" max="11757" width="10.5546875" style="248" customWidth="1"/>
    <col min="11758" max="11758" width="9.44140625" style="248" customWidth="1"/>
    <col min="11759" max="11759" width="9.88671875" style="248" customWidth="1"/>
    <col min="11760" max="11760" width="10.5546875" style="248" customWidth="1"/>
    <col min="11761" max="11762" width="9.44140625" style="248" customWidth="1"/>
    <col min="11763" max="11763" width="10.5546875" style="248" customWidth="1"/>
    <col min="11764" max="11765" width="9" style="248" customWidth="1"/>
    <col min="11766" max="11766" width="10.5546875" style="248" customWidth="1"/>
    <col min="11767" max="11768" width="9.44140625" style="248" customWidth="1"/>
    <col min="11769" max="11769" width="10.5546875" style="248" customWidth="1"/>
    <col min="11770" max="11770" width="9.44140625" style="248" customWidth="1"/>
    <col min="11771" max="11771" width="9.88671875" style="248" customWidth="1"/>
    <col min="11772" max="11772" width="10.5546875" style="248" customWidth="1"/>
    <col min="11773" max="11773" width="9" style="248" customWidth="1"/>
    <col min="11774" max="11774" width="9.88671875" style="248" customWidth="1"/>
    <col min="11775" max="11775" width="12" style="248" customWidth="1"/>
    <col min="11776" max="12006" width="10.88671875" style="248"/>
    <col min="12007" max="12007" width="0.33203125" style="248" customWidth="1"/>
    <col min="12008" max="12008" width="19" style="248" customWidth="1"/>
    <col min="12009" max="12009" width="7.109375" style="248" customWidth="1"/>
    <col min="12010" max="12010" width="41.33203125" style="248" customWidth="1"/>
    <col min="12011" max="12012" width="9" style="248" customWidth="1"/>
    <col min="12013" max="12013" width="10.5546875" style="248" customWidth="1"/>
    <col min="12014" max="12014" width="9.44140625" style="248" customWidth="1"/>
    <col min="12015" max="12015" width="9.88671875" style="248" customWidth="1"/>
    <col min="12016" max="12016" width="10.5546875" style="248" customWidth="1"/>
    <col min="12017" max="12018" width="9.44140625" style="248" customWidth="1"/>
    <col min="12019" max="12019" width="10.5546875" style="248" customWidth="1"/>
    <col min="12020" max="12021" width="9" style="248" customWidth="1"/>
    <col min="12022" max="12022" width="10.5546875" style="248" customWidth="1"/>
    <col min="12023" max="12024" width="9.44140625" style="248" customWidth="1"/>
    <col min="12025" max="12025" width="10.5546875" style="248" customWidth="1"/>
    <col min="12026" max="12026" width="9.44140625" style="248" customWidth="1"/>
    <col min="12027" max="12027" width="9.88671875" style="248" customWidth="1"/>
    <col min="12028" max="12028" width="10.5546875" style="248" customWidth="1"/>
    <col min="12029" max="12029" width="9" style="248" customWidth="1"/>
    <col min="12030" max="12030" width="9.88671875" style="248" customWidth="1"/>
    <col min="12031" max="12031" width="12" style="248" customWidth="1"/>
    <col min="12032" max="12262" width="10.88671875" style="248"/>
    <col min="12263" max="12263" width="0.33203125" style="248" customWidth="1"/>
    <col min="12264" max="12264" width="19" style="248" customWidth="1"/>
    <col min="12265" max="12265" width="7.109375" style="248" customWidth="1"/>
    <col min="12266" max="12266" width="41.33203125" style="248" customWidth="1"/>
    <col min="12267" max="12268" width="9" style="248" customWidth="1"/>
    <col min="12269" max="12269" width="10.5546875" style="248" customWidth="1"/>
    <col min="12270" max="12270" width="9.44140625" style="248" customWidth="1"/>
    <col min="12271" max="12271" width="9.88671875" style="248" customWidth="1"/>
    <col min="12272" max="12272" width="10.5546875" style="248" customWidth="1"/>
    <col min="12273" max="12274" width="9.44140625" style="248" customWidth="1"/>
    <col min="12275" max="12275" width="10.5546875" style="248" customWidth="1"/>
    <col min="12276" max="12277" width="9" style="248" customWidth="1"/>
    <col min="12278" max="12278" width="10.5546875" style="248" customWidth="1"/>
    <col min="12279" max="12280" width="9.44140625" style="248" customWidth="1"/>
    <col min="12281" max="12281" width="10.5546875" style="248" customWidth="1"/>
    <col min="12282" max="12282" width="9.44140625" style="248" customWidth="1"/>
    <col min="12283" max="12283" width="9.88671875" style="248" customWidth="1"/>
    <col min="12284" max="12284" width="10.5546875" style="248" customWidth="1"/>
    <col min="12285" max="12285" width="9" style="248" customWidth="1"/>
    <col min="12286" max="12286" width="9.88671875" style="248" customWidth="1"/>
    <col min="12287" max="12287" width="12" style="248" customWidth="1"/>
    <col min="12288" max="12518" width="10.88671875" style="248"/>
    <col min="12519" max="12519" width="0.33203125" style="248" customWidth="1"/>
    <col min="12520" max="12520" width="19" style="248" customWidth="1"/>
    <col min="12521" max="12521" width="7.109375" style="248" customWidth="1"/>
    <col min="12522" max="12522" width="41.33203125" style="248" customWidth="1"/>
    <col min="12523" max="12524" width="9" style="248" customWidth="1"/>
    <col min="12525" max="12525" width="10.5546875" style="248" customWidth="1"/>
    <col min="12526" max="12526" width="9.44140625" style="248" customWidth="1"/>
    <col min="12527" max="12527" width="9.88671875" style="248" customWidth="1"/>
    <col min="12528" max="12528" width="10.5546875" style="248" customWidth="1"/>
    <col min="12529" max="12530" width="9.44140625" style="248" customWidth="1"/>
    <col min="12531" max="12531" width="10.5546875" style="248" customWidth="1"/>
    <col min="12532" max="12533" width="9" style="248" customWidth="1"/>
    <col min="12534" max="12534" width="10.5546875" style="248" customWidth="1"/>
    <col min="12535" max="12536" width="9.44140625" style="248" customWidth="1"/>
    <col min="12537" max="12537" width="10.5546875" style="248" customWidth="1"/>
    <col min="12538" max="12538" width="9.44140625" style="248" customWidth="1"/>
    <col min="12539" max="12539" width="9.88671875" style="248" customWidth="1"/>
    <col min="12540" max="12540" width="10.5546875" style="248" customWidth="1"/>
    <col min="12541" max="12541" width="9" style="248" customWidth="1"/>
    <col min="12542" max="12542" width="9.88671875" style="248" customWidth="1"/>
    <col min="12543" max="12543" width="12" style="248" customWidth="1"/>
    <col min="12544" max="12774" width="10.88671875" style="248"/>
    <col min="12775" max="12775" width="0.33203125" style="248" customWidth="1"/>
    <col min="12776" max="12776" width="19" style="248" customWidth="1"/>
    <col min="12777" max="12777" width="7.109375" style="248" customWidth="1"/>
    <col min="12778" max="12778" width="41.33203125" style="248" customWidth="1"/>
    <col min="12779" max="12780" width="9" style="248" customWidth="1"/>
    <col min="12781" max="12781" width="10.5546875" style="248" customWidth="1"/>
    <col min="12782" max="12782" width="9.44140625" style="248" customWidth="1"/>
    <col min="12783" max="12783" width="9.88671875" style="248" customWidth="1"/>
    <col min="12784" max="12784" width="10.5546875" style="248" customWidth="1"/>
    <col min="12785" max="12786" width="9.44140625" style="248" customWidth="1"/>
    <col min="12787" max="12787" width="10.5546875" style="248" customWidth="1"/>
    <col min="12788" max="12789" width="9" style="248" customWidth="1"/>
    <col min="12790" max="12790" width="10.5546875" style="248" customWidth="1"/>
    <col min="12791" max="12792" width="9.44140625" style="248" customWidth="1"/>
    <col min="12793" max="12793" width="10.5546875" style="248" customWidth="1"/>
    <col min="12794" max="12794" width="9.44140625" style="248" customWidth="1"/>
    <col min="12795" max="12795" width="9.88671875" style="248" customWidth="1"/>
    <col min="12796" max="12796" width="10.5546875" style="248" customWidth="1"/>
    <col min="12797" max="12797" width="9" style="248" customWidth="1"/>
    <col min="12798" max="12798" width="9.88671875" style="248" customWidth="1"/>
    <col min="12799" max="12799" width="12" style="248" customWidth="1"/>
    <col min="12800" max="13030" width="10.88671875" style="248"/>
    <col min="13031" max="13031" width="0.33203125" style="248" customWidth="1"/>
    <col min="13032" max="13032" width="19" style="248" customWidth="1"/>
    <col min="13033" max="13033" width="7.109375" style="248" customWidth="1"/>
    <col min="13034" max="13034" width="41.33203125" style="248" customWidth="1"/>
    <col min="13035" max="13036" width="9" style="248" customWidth="1"/>
    <col min="13037" max="13037" width="10.5546875" style="248" customWidth="1"/>
    <col min="13038" max="13038" width="9.44140625" style="248" customWidth="1"/>
    <col min="13039" max="13039" width="9.88671875" style="248" customWidth="1"/>
    <col min="13040" max="13040" width="10.5546875" style="248" customWidth="1"/>
    <col min="13041" max="13042" width="9.44140625" style="248" customWidth="1"/>
    <col min="13043" max="13043" width="10.5546875" style="248" customWidth="1"/>
    <col min="13044" max="13045" width="9" style="248" customWidth="1"/>
    <col min="13046" max="13046" width="10.5546875" style="248" customWidth="1"/>
    <col min="13047" max="13048" width="9.44140625" style="248" customWidth="1"/>
    <col min="13049" max="13049" width="10.5546875" style="248" customWidth="1"/>
    <col min="13050" max="13050" width="9.44140625" style="248" customWidth="1"/>
    <col min="13051" max="13051" width="9.88671875" style="248" customWidth="1"/>
    <col min="13052" max="13052" width="10.5546875" style="248" customWidth="1"/>
    <col min="13053" max="13053" width="9" style="248" customWidth="1"/>
    <col min="13054" max="13054" width="9.88671875" style="248" customWidth="1"/>
    <col min="13055" max="13055" width="12" style="248" customWidth="1"/>
    <col min="13056" max="13286" width="10.88671875" style="248"/>
    <col min="13287" max="13287" width="0.33203125" style="248" customWidth="1"/>
    <col min="13288" max="13288" width="19" style="248" customWidth="1"/>
    <col min="13289" max="13289" width="7.109375" style="248" customWidth="1"/>
    <col min="13290" max="13290" width="41.33203125" style="248" customWidth="1"/>
    <col min="13291" max="13292" width="9" style="248" customWidth="1"/>
    <col min="13293" max="13293" width="10.5546875" style="248" customWidth="1"/>
    <col min="13294" max="13294" width="9.44140625" style="248" customWidth="1"/>
    <col min="13295" max="13295" width="9.88671875" style="248" customWidth="1"/>
    <col min="13296" max="13296" width="10.5546875" style="248" customWidth="1"/>
    <col min="13297" max="13298" width="9.44140625" style="248" customWidth="1"/>
    <col min="13299" max="13299" width="10.5546875" style="248" customWidth="1"/>
    <col min="13300" max="13301" width="9" style="248" customWidth="1"/>
    <col min="13302" max="13302" width="10.5546875" style="248" customWidth="1"/>
    <col min="13303" max="13304" width="9.44140625" style="248" customWidth="1"/>
    <col min="13305" max="13305" width="10.5546875" style="248" customWidth="1"/>
    <col min="13306" max="13306" width="9.44140625" style="248" customWidth="1"/>
    <col min="13307" max="13307" width="9.88671875" style="248" customWidth="1"/>
    <col min="13308" max="13308" width="10.5546875" style="248" customWidth="1"/>
    <col min="13309" max="13309" width="9" style="248" customWidth="1"/>
    <col min="13310" max="13310" width="9.88671875" style="248" customWidth="1"/>
    <col min="13311" max="13311" width="12" style="248" customWidth="1"/>
    <col min="13312" max="13542" width="10.88671875" style="248"/>
    <col min="13543" max="13543" width="0.33203125" style="248" customWidth="1"/>
    <col min="13544" max="13544" width="19" style="248" customWidth="1"/>
    <col min="13545" max="13545" width="7.109375" style="248" customWidth="1"/>
    <col min="13546" max="13546" width="41.33203125" style="248" customWidth="1"/>
    <col min="13547" max="13548" width="9" style="248" customWidth="1"/>
    <col min="13549" max="13549" width="10.5546875" style="248" customWidth="1"/>
    <col min="13550" max="13550" width="9.44140625" style="248" customWidth="1"/>
    <col min="13551" max="13551" width="9.88671875" style="248" customWidth="1"/>
    <col min="13552" max="13552" width="10.5546875" style="248" customWidth="1"/>
    <col min="13553" max="13554" width="9.44140625" style="248" customWidth="1"/>
    <col min="13555" max="13555" width="10.5546875" style="248" customWidth="1"/>
    <col min="13556" max="13557" width="9" style="248" customWidth="1"/>
    <col min="13558" max="13558" width="10.5546875" style="248" customWidth="1"/>
    <col min="13559" max="13560" width="9.44140625" style="248" customWidth="1"/>
    <col min="13561" max="13561" width="10.5546875" style="248" customWidth="1"/>
    <col min="13562" max="13562" width="9.44140625" style="248" customWidth="1"/>
    <col min="13563" max="13563" width="9.88671875" style="248" customWidth="1"/>
    <col min="13564" max="13564" width="10.5546875" style="248" customWidth="1"/>
    <col min="13565" max="13565" width="9" style="248" customWidth="1"/>
    <col min="13566" max="13566" width="9.88671875" style="248" customWidth="1"/>
    <col min="13567" max="13567" width="12" style="248" customWidth="1"/>
    <col min="13568" max="13798" width="10.88671875" style="248"/>
    <col min="13799" max="13799" width="0.33203125" style="248" customWidth="1"/>
    <col min="13800" max="13800" width="19" style="248" customWidth="1"/>
    <col min="13801" max="13801" width="7.109375" style="248" customWidth="1"/>
    <col min="13802" max="13802" width="41.33203125" style="248" customWidth="1"/>
    <col min="13803" max="13804" width="9" style="248" customWidth="1"/>
    <col min="13805" max="13805" width="10.5546875" style="248" customWidth="1"/>
    <col min="13806" max="13806" width="9.44140625" style="248" customWidth="1"/>
    <col min="13807" max="13807" width="9.88671875" style="248" customWidth="1"/>
    <col min="13808" max="13808" width="10.5546875" style="248" customWidth="1"/>
    <col min="13809" max="13810" width="9.44140625" style="248" customWidth="1"/>
    <col min="13811" max="13811" width="10.5546875" style="248" customWidth="1"/>
    <col min="13812" max="13813" width="9" style="248" customWidth="1"/>
    <col min="13814" max="13814" width="10.5546875" style="248" customWidth="1"/>
    <col min="13815" max="13816" width="9.44140625" style="248" customWidth="1"/>
    <col min="13817" max="13817" width="10.5546875" style="248" customWidth="1"/>
    <col min="13818" max="13818" width="9.44140625" style="248" customWidth="1"/>
    <col min="13819" max="13819" width="9.88671875" style="248" customWidth="1"/>
    <col min="13820" max="13820" width="10.5546875" style="248" customWidth="1"/>
    <col min="13821" max="13821" width="9" style="248" customWidth="1"/>
    <col min="13822" max="13822" width="9.88671875" style="248" customWidth="1"/>
    <col min="13823" max="13823" width="12" style="248" customWidth="1"/>
    <col min="13824" max="14054" width="10.88671875" style="248"/>
    <col min="14055" max="14055" width="0.33203125" style="248" customWidth="1"/>
    <col min="14056" max="14056" width="19" style="248" customWidth="1"/>
    <col min="14057" max="14057" width="7.109375" style="248" customWidth="1"/>
    <col min="14058" max="14058" width="41.33203125" style="248" customWidth="1"/>
    <col min="14059" max="14060" width="9" style="248" customWidth="1"/>
    <col min="14061" max="14061" width="10.5546875" style="248" customWidth="1"/>
    <col min="14062" max="14062" width="9.44140625" style="248" customWidth="1"/>
    <col min="14063" max="14063" width="9.88671875" style="248" customWidth="1"/>
    <col min="14064" max="14064" width="10.5546875" style="248" customWidth="1"/>
    <col min="14065" max="14066" width="9.44140625" style="248" customWidth="1"/>
    <col min="14067" max="14067" width="10.5546875" style="248" customWidth="1"/>
    <col min="14068" max="14069" width="9" style="248" customWidth="1"/>
    <col min="14070" max="14070" width="10.5546875" style="248" customWidth="1"/>
    <col min="14071" max="14072" width="9.44140625" style="248" customWidth="1"/>
    <col min="14073" max="14073" width="10.5546875" style="248" customWidth="1"/>
    <col min="14074" max="14074" width="9.44140625" style="248" customWidth="1"/>
    <col min="14075" max="14075" width="9.88671875" style="248" customWidth="1"/>
    <col min="14076" max="14076" width="10.5546875" style="248" customWidth="1"/>
    <col min="14077" max="14077" width="9" style="248" customWidth="1"/>
    <col min="14078" max="14078" width="9.88671875" style="248" customWidth="1"/>
    <col min="14079" max="14079" width="12" style="248" customWidth="1"/>
    <col min="14080" max="14310" width="10.88671875" style="248"/>
    <col min="14311" max="14311" width="0.33203125" style="248" customWidth="1"/>
    <col min="14312" max="14312" width="19" style="248" customWidth="1"/>
    <col min="14313" max="14313" width="7.109375" style="248" customWidth="1"/>
    <col min="14314" max="14314" width="41.33203125" style="248" customWidth="1"/>
    <col min="14315" max="14316" width="9" style="248" customWidth="1"/>
    <col min="14317" max="14317" width="10.5546875" style="248" customWidth="1"/>
    <col min="14318" max="14318" width="9.44140625" style="248" customWidth="1"/>
    <col min="14319" max="14319" width="9.88671875" style="248" customWidth="1"/>
    <col min="14320" max="14320" width="10.5546875" style="248" customWidth="1"/>
    <col min="14321" max="14322" width="9.44140625" style="248" customWidth="1"/>
    <col min="14323" max="14323" width="10.5546875" style="248" customWidth="1"/>
    <col min="14324" max="14325" width="9" style="248" customWidth="1"/>
    <col min="14326" max="14326" width="10.5546875" style="248" customWidth="1"/>
    <col min="14327" max="14328" width="9.44140625" style="248" customWidth="1"/>
    <col min="14329" max="14329" width="10.5546875" style="248" customWidth="1"/>
    <col min="14330" max="14330" width="9.44140625" style="248" customWidth="1"/>
    <col min="14331" max="14331" width="9.88671875" style="248" customWidth="1"/>
    <col min="14332" max="14332" width="10.5546875" style="248" customWidth="1"/>
    <col min="14333" max="14333" width="9" style="248" customWidth="1"/>
    <col min="14334" max="14334" width="9.88671875" style="248" customWidth="1"/>
    <col min="14335" max="14335" width="12" style="248" customWidth="1"/>
    <col min="14336" max="14566" width="10.88671875" style="248"/>
    <col min="14567" max="14567" width="0.33203125" style="248" customWidth="1"/>
    <col min="14568" max="14568" width="19" style="248" customWidth="1"/>
    <col min="14569" max="14569" width="7.109375" style="248" customWidth="1"/>
    <col min="14570" max="14570" width="41.33203125" style="248" customWidth="1"/>
    <col min="14571" max="14572" width="9" style="248" customWidth="1"/>
    <col min="14573" max="14573" width="10.5546875" style="248" customWidth="1"/>
    <col min="14574" max="14574" width="9.44140625" style="248" customWidth="1"/>
    <col min="14575" max="14575" width="9.88671875" style="248" customWidth="1"/>
    <col min="14576" max="14576" width="10.5546875" style="248" customWidth="1"/>
    <col min="14577" max="14578" width="9.44140625" style="248" customWidth="1"/>
    <col min="14579" max="14579" width="10.5546875" style="248" customWidth="1"/>
    <col min="14580" max="14581" width="9" style="248" customWidth="1"/>
    <col min="14582" max="14582" width="10.5546875" style="248" customWidth="1"/>
    <col min="14583" max="14584" width="9.44140625" style="248" customWidth="1"/>
    <col min="14585" max="14585" width="10.5546875" style="248" customWidth="1"/>
    <col min="14586" max="14586" width="9.44140625" style="248" customWidth="1"/>
    <col min="14587" max="14587" width="9.88671875" style="248" customWidth="1"/>
    <col min="14588" max="14588" width="10.5546875" style="248" customWidth="1"/>
    <col min="14589" max="14589" width="9" style="248" customWidth="1"/>
    <col min="14590" max="14590" width="9.88671875" style="248" customWidth="1"/>
    <col min="14591" max="14591" width="12" style="248" customWidth="1"/>
    <col min="14592" max="14822" width="10.88671875" style="248"/>
    <col min="14823" max="14823" width="0.33203125" style="248" customWidth="1"/>
    <col min="14824" max="14824" width="19" style="248" customWidth="1"/>
    <col min="14825" max="14825" width="7.109375" style="248" customWidth="1"/>
    <col min="14826" max="14826" width="41.33203125" style="248" customWidth="1"/>
    <col min="14827" max="14828" width="9" style="248" customWidth="1"/>
    <col min="14829" max="14829" width="10.5546875" style="248" customWidth="1"/>
    <col min="14830" max="14830" width="9.44140625" style="248" customWidth="1"/>
    <col min="14831" max="14831" width="9.88671875" style="248" customWidth="1"/>
    <col min="14832" max="14832" width="10.5546875" style="248" customWidth="1"/>
    <col min="14833" max="14834" width="9.44140625" style="248" customWidth="1"/>
    <col min="14835" max="14835" width="10.5546875" style="248" customWidth="1"/>
    <col min="14836" max="14837" width="9" style="248" customWidth="1"/>
    <col min="14838" max="14838" width="10.5546875" style="248" customWidth="1"/>
    <col min="14839" max="14840" width="9.44140625" style="248" customWidth="1"/>
    <col min="14841" max="14841" width="10.5546875" style="248" customWidth="1"/>
    <col min="14842" max="14842" width="9.44140625" style="248" customWidth="1"/>
    <col min="14843" max="14843" width="9.88671875" style="248" customWidth="1"/>
    <col min="14844" max="14844" width="10.5546875" style="248" customWidth="1"/>
    <col min="14845" max="14845" width="9" style="248" customWidth="1"/>
    <col min="14846" max="14846" width="9.88671875" style="248" customWidth="1"/>
    <col min="14847" max="14847" width="12" style="248" customWidth="1"/>
    <col min="14848" max="15078" width="10.88671875" style="248"/>
    <col min="15079" max="15079" width="0.33203125" style="248" customWidth="1"/>
    <col min="15080" max="15080" width="19" style="248" customWidth="1"/>
    <col min="15081" max="15081" width="7.109375" style="248" customWidth="1"/>
    <col min="15082" max="15082" width="41.33203125" style="248" customWidth="1"/>
    <col min="15083" max="15084" width="9" style="248" customWidth="1"/>
    <col min="15085" max="15085" width="10.5546875" style="248" customWidth="1"/>
    <col min="15086" max="15086" width="9.44140625" style="248" customWidth="1"/>
    <col min="15087" max="15087" width="9.88671875" style="248" customWidth="1"/>
    <col min="15088" max="15088" width="10.5546875" style="248" customWidth="1"/>
    <col min="15089" max="15090" width="9.44140625" style="248" customWidth="1"/>
    <col min="15091" max="15091" width="10.5546875" style="248" customWidth="1"/>
    <col min="15092" max="15093" width="9" style="248" customWidth="1"/>
    <col min="15094" max="15094" width="10.5546875" style="248" customWidth="1"/>
    <col min="15095" max="15096" width="9.44140625" style="248" customWidth="1"/>
    <col min="15097" max="15097" width="10.5546875" style="248" customWidth="1"/>
    <col min="15098" max="15098" width="9.44140625" style="248" customWidth="1"/>
    <col min="15099" max="15099" width="9.88671875" style="248" customWidth="1"/>
    <col min="15100" max="15100" width="10.5546875" style="248" customWidth="1"/>
    <col min="15101" max="15101" width="9" style="248" customWidth="1"/>
    <col min="15102" max="15102" width="9.88671875" style="248" customWidth="1"/>
    <col min="15103" max="15103" width="12" style="248" customWidth="1"/>
    <col min="15104" max="15334" width="10.88671875" style="248"/>
    <col min="15335" max="15335" width="0.33203125" style="248" customWidth="1"/>
    <col min="15336" max="15336" width="19" style="248" customWidth="1"/>
    <col min="15337" max="15337" width="7.109375" style="248" customWidth="1"/>
    <col min="15338" max="15338" width="41.33203125" style="248" customWidth="1"/>
    <col min="15339" max="15340" width="9" style="248" customWidth="1"/>
    <col min="15341" max="15341" width="10.5546875" style="248" customWidth="1"/>
    <col min="15342" max="15342" width="9.44140625" style="248" customWidth="1"/>
    <col min="15343" max="15343" width="9.88671875" style="248" customWidth="1"/>
    <col min="15344" max="15344" width="10.5546875" style="248" customWidth="1"/>
    <col min="15345" max="15346" width="9.44140625" style="248" customWidth="1"/>
    <col min="15347" max="15347" width="10.5546875" style="248" customWidth="1"/>
    <col min="15348" max="15349" width="9" style="248" customWidth="1"/>
    <col min="15350" max="15350" width="10.5546875" style="248" customWidth="1"/>
    <col min="15351" max="15352" width="9.44140625" style="248" customWidth="1"/>
    <col min="15353" max="15353" width="10.5546875" style="248" customWidth="1"/>
    <col min="15354" max="15354" width="9.44140625" style="248" customWidth="1"/>
    <col min="15355" max="15355" width="9.88671875" style="248" customWidth="1"/>
    <col min="15356" max="15356" width="10.5546875" style="248" customWidth="1"/>
    <col min="15357" max="15357" width="9" style="248" customWidth="1"/>
    <col min="15358" max="15358" width="9.88671875" style="248" customWidth="1"/>
    <col min="15359" max="15359" width="12" style="248" customWidth="1"/>
    <col min="15360" max="15590" width="10.88671875" style="248"/>
    <col min="15591" max="15591" width="0.33203125" style="248" customWidth="1"/>
    <col min="15592" max="15592" width="19" style="248" customWidth="1"/>
    <col min="15593" max="15593" width="7.109375" style="248" customWidth="1"/>
    <col min="15594" max="15594" width="41.33203125" style="248" customWidth="1"/>
    <col min="15595" max="15596" width="9" style="248" customWidth="1"/>
    <col min="15597" max="15597" width="10.5546875" style="248" customWidth="1"/>
    <col min="15598" max="15598" width="9.44140625" style="248" customWidth="1"/>
    <col min="15599" max="15599" width="9.88671875" style="248" customWidth="1"/>
    <col min="15600" max="15600" width="10.5546875" style="248" customWidth="1"/>
    <col min="15601" max="15602" width="9.44140625" style="248" customWidth="1"/>
    <col min="15603" max="15603" width="10.5546875" style="248" customWidth="1"/>
    <col min="15604" max="15605" width="9" style="248" customWidth="1"/>
    <col min="15606" max="15606" width="10.5546875" style="248" customWidth="1"/>
    <col min="15607" max="15608" width="9.44140625" style="248" customWidth="1"/>
    <col min="15609" max="15609" width="10.5546875" style="248" customWidth="1"/>
    <col min="15610" max="15610" width="9.44140625" style="248" customWidth="1"/>
    <col min="15611" max="15611" width="9.88671875" style="248" customWidth="1"/>
    <col min="15612" max="15612" width="10.5546875" style="248" customWidth="1"/>
    <col min="15613" max="15613" width="9" style="248" customWidth="1"/>
    <col min="15614" max="15614" width="9.88671875" style="248" customWidth="1"/>
    <col min="15615" max="15615" width="12" style="248" customWidth="1"/>
    <col min="15616" max="15846" width="10.88671875" style="248"/>
    <col min="15847" max="15847" width="0.33203125" style="248" customWidth="1"/>
    <col min="15848" max="15848" width="19" style="248" customWidth="1"/>
    <col min="15849" max="15849" width="7.109375" style="248" customWidth="1"/>
    <col min="15850" max="15850" width="41.33203125" style="248" customWidth="1"/>
    <col min="15851" max="15852" width="9" style="248" customWidth="1"/>
    <col min="15853" max="15853" width="10.5546875" style="248" customWidth="1"/>
    <col min="15854" max="15854" width="9.44140625" style="248" customWidth="1"/>
    <col min="15855" max="15855" width="9.88671875" style="248" customWidth="1"/>
    <col min="15856" max="15856" width="10.5546875" style="248" customWidth="1"/>
    <col min="15857" max="15858" width="9.44140625" style="248" customWidth="1"/>
    <col min="15859" max="15859" width="10.5546875" style="248" customWidth="1"/>
    <col min="15860" max="15861" width="9" style="248" customWidth="1"/>
    <col min="15862" max="15862" width="10.5546875" style="248" customWidth="1"/>
    <col min="15863" max="15864" width="9.44140625" style="248" customWidth="1"/>
    <col min="15865" max="15865" width="10.5546875" style="248" customWidth="1"/>
    <col min="15866" max="15866" width="9.44140625" style="248" customWidth="1"/>
    <col min="15867" max="15867" width="9.88671875" style="248" customWidth="1"/>
    <col min="15868" max="15868" width="10.5546875" style="248" customWidth="1"/>
    <col min="15869" max="15869" width="9" style="248" customWidth="1"/>
    <col min="15870" max="15870" width="9.88671875" style="248" customWidth="1"/>
    <col min="15871" max="15871" width="12" style="248" customWidth="1"/>
    <col min="15872" max="16102" width="10.88671875" style="248"/>
    <col min="16103" max="16103" width="0.33203125" style="248" customWidth="1"/>
    <col min="16104" max="16104" width="19" style="248" customWidth="1"/>
    <col min="16105" max="16105" width="7.109375" style="248" customWidth="1"/>
    <col min="16106" max="16106" width="41.33203125" style="248" customWidth="1"/>
    <col min="16107" max="16108" width="9" style="248" customWidth="1"/>
    <col min="16109" max="16109" width="10.5546875" style="248" customWidth="1"/>
    <col min="16110" max="16110" width="9.44140625" style="248" customWidth="1"/>
    <col min="16111" max="16111" width="9.88671875" style="248" customWidth="1"/>
    <col min="16112" max="16112" width="10.5546875" style="248" customWidth="1"/>
    <col min="16113" max="16114" width="9.44140625" style="248" customWidth="1"/>
    <col min="16115" max="16115" width="10.5546875" style="248" customWidth="1"/>
    <col min="16116" max="16117" width="9" style="248" customWidth="1"/>
    <col min="16118" max="16118" width="10.5546875" style="248" customWidth="1"/>
    <col min="16119" max="16120" width="9.44140625" style="248" customWidth="1"/>
    <col min="16121" max="16121" width="10.5546875" style="248" customWidth="1"/>
    <col min="16122" max="16122" width="9.44140625" style="248" customWidth="1"/>
    <col min="16123" max="16123" width="9.88671875" style="248" customWidth="1"/>
    <col min="16124" max="16124" width="10.5546875" style="248" customWidth="1"/>
    <col min="16125" max="16125" width="9" style="248" customWidth="1"/>
    <col min="16126" max="16126" width="9.88671875" style="248" customWidth="1"/>
    <col min="16127" max="16127" width="12" style="248" customWidth="1"/>
    <col min="16128" max="16384" width="10.88671875" style="248"/>
  </cols>
  <sheetData>
    <row r="1" spans="1:26">
      <c r="A1" s="265" t="s">
        <v>1447</v>
      </c>
      <c r="B1" s="226"/>
    </row>
    <row r="2" spans="1:26" ht="18" customHeight="1">
      <c r="A2" s="965" t="s">
        <v>1973</v>
      </c>
      <c r="B2" s="47"/>
    </row>
    <row r="3" spans="1:26" ht="18" customHeight="1">
      <c r="A3" s="262"/>
      <c r="B3" s="47"/>
    </row>
    <row r="4" spans="1:26" ht="14.4">
      <c r="A4" s="2647" t="s">
        <v>12</v>
      </c>
      <c r="B4" s="2647" t="s">
        <v>812</v>
      </c>
      <c r="C4" s="2614">
        <v>2011</v>
      </c>
      <c r="D4" s="2614"/>
      <c r="E4" s="2614"/>
      <c r="F4" s="2614">
        <v>2012</v>
      </c>
      <c r="G4" s="2614"/>
      <c r="H4" s="2614"/>
      <c r="I4" s="2614">
        <v>2013</v>
      </c>
      <c r="J4" s="2614"/>
      <c r="K4" s="2614"/>
      <c r="L4" s="2614">
        <v>2014</v>
      </c>
      <c r="M4" s="2614"/>
      <c r="N4" s="2614"/>
      <c r="O4" s="2614">
        <v>2015</v>
      </c>
      <c r="P4" s="2614"/>
      <c r="Q4" s="2614"/>
      <c r="R4" s="2614">
        <v>2016</v>
      </c>
      <c r="S4" s="2614"/>
      <c r="T4" s="2614"/>
      <c r="U4" s="2614">
        <v>2017</v>
      </c>
      <c r="V4" s="2614"/>
      <c r="W4" s="2614"/>
      <c r="X4" s="2614">
        <v>2018</v>
      </c>
      <c r="Y4" s="2614"/>
      <c r="Z4" s="2614"/>
    </row>
    <row r="5" spans="1:26" s="251" customFormat="1" ht="23.25" customHeight="1">
      <c r="A5" s="2647"/>
      <c r="B5" s="2647"/>
      <c r="C5" s="1334" t="s">
        <v>29</v>
      </c>
      <c r="D5" s="1334" t="s">
        <v>30</v>
      </c>
      <c r="E5" s="1334" t="s">
        <v>8</v>
      </c>
      <c r="F5" s="1334" t="s">
        <v>29</v>
      </c>
      <c r="G5" s="1334" t="s">
        <v>30</v>
      </c>
      <c r="H5" s="1334" t="s">
        <v>8</v>
      </c>
      <c r="I5" s="1334" t="s">
        <v>29</v>
      </c>
      <c r="J5" s="1334" t="s">
        <v>30</v>
      </c>
      <c r="K5" s="1334" t="s">
        <v>8</v>
      </c>
      <c r="L5" s="1334" t="s">
        <v>29</v>
      </c>
      <c r="M5" s="1334" t="s">
        <v>30</v>
      </c>
      <c r="N5" s="1334" t="s">
        <v>8</v>
      </c>
      <c r="O5" s="1334" t="s">
        <v>29</v>
      </c>
      <c r="P5" s="1334" t="s">
        <v>30</v>
      </c>
      <c r="Q5" s="1334" t="s">
        <v>8</v>
      </c>
      <c r="R5" s="1334" t="s">
        <v>29</v>
      </c>
      <c r="S5" s="1334" t="s">
        <v>30</v>
      </c>
      <c r="T5" s="1334" t="s">
        <v>8</v>
      </c>
      <c r="U5" s="1334" t="s">
        <v>29</v>
      </c>
      <c r="V5" s="1334" t="s">
        <v>30</v>
      </c>
      <c r="W5" s="1334" t="s">
        <v>8</v>
      </c>
      <c r="X5" s="1334" t="s">
        <v>29</v>
      </c>
      <c r="Y5" s="1334" t="s">
        <v>30</v>
      </c>
      <c r="Z5" s="1334" t="s">
        <v>8</v>
      </c>
    </row>
    <row r="6" spans="1:26" s="250" customFormat="1" ht="15" customHeight="1">
      <c r="A6" s="2620" t="s">
        <v>1</v>
      </c>
      <c r="B6" s="1305" t="s">
        <v>19</v>
      </c>
      <c r="C6" s="691">
        <v>26</v>
      </c>
      <c r="D6" s="691">
        <v>33</v>
      </c>
      <c r="E6" s="1291">
        <f>SUM(C6:D6)</f>
        <v>59</v>
      </c>
      <c r="F6" s="691"/>
      <c r="G6" s="691">
        <v>30</v>
      </c>
      <c r="H6" s="1291">
        <f>SUM(F6:G6)</f>
        <v>30</v>
      </c>
      <c r="I6" s="691">
        <v>26</v>
      </c>
      <c r="J6" s="691">
        <v>26</v>
      </c>
      <c r="K6" s="1291">
        <f>SUM(I6:J6)</f>
        <v>52</v>
      </c>
      <c r="L6" s="691">
        <v>21</v>
      </c>
      <c r="M6" s="691">
        <v>28</v>
      </c>
      <c r="N6" s="1291">
        <f>SUM(L6:M6)</f>
        <v>49</v>
      </c>
      <c r="O6" s="691">
        <v>22</v>
      </c>
      <c r="P6" s="691">
        <v>46</v>
      </c>
      <c r="Q6" s="1291">
        <f>SUM(O6:P6)</f>
        <v>68</v>
      </c>
      <c r="R6" s="691">
        <v>18</v>
      </c>
      <c r="S6" s="692">
        <v>34</v>
      </c>
      <c r="T6" s="1291">
        <f>SUM(R6:S6)</f>
        <v>52</v>
      </c>
      <c r="U6" s="691">
        <v>21</v>
      </c>
      <c r="V6" s="692">
        <v>31</v>
      </c>
      <c r="W6" s="1291">
        <f>SUM(U6:V6)</f>
        <v>52</v>
      </c>
      <c r="X6" s="691"/>
      <c r="Y6" s="692">
        <v>37</v>
      </c>
      <c r="Z6" s="1276">
        <f>SUM(X6:Y6)</f>
        <v>37</v>
      </c>
    </row>
    <row r="7" spans="1:26" s="250" customFormat="1" ht="28.8">
      <c r="A7" s="2621"/>
      <c r="B7" s="1305" t="str">
        <f>'% de Admisión'!B7</f>
        <v>Ingeniería en Computación y Telecomunicaciones</v>
      </c>
      <c r="C7" s="691"/>
      <c r="D7" s="691"/>
      <c r="E7" s="1291"/>
      <c r="F7" s="691"/>
      <c r="G7" s="691"/>
      <c r="H7" s="1291"/>
      <c r="I7" s="691"/>
      <c r="J7" s="691"/>
      <c r="K7" s="1291"/>
      <c r="L7" s="691"/>
      <c r="M7" s="691"/>
      <c r="N7" s="1291"/>
      <c r="O7" s="691"/>
      <c r="P7" s="691"/>
      <c r="Q7" s="1291"/>
      <c r="R7" s="691"/>
      <c r="S7" s="692"/>
      <c r="T7" s="1291">
        <f t="shared" ref="T7:T13" si="0">SUM(R7:S7)</f>
        <v>0</v>
      </c>
      <c r="U7" s="691">
        <v>32</v>
      </c>
      <c r="V7" s="692">
        <v>27</v>
      </c>
      <c r="W7" s="1291">
        <f t="shared" ref="W7:W13" si="1">SUM(U7:V7)</f>
        <v>59</v>
      </c>
      <c r="X7" s="691"/>
      <c r="Y7" s="692">
        <v>42</v>
      </c>
      <c r="Z7" s="1276">
        <f t="shared" ref="Z7:Z13" si="2">SUM(X7:Y7)</f>
        <v>42</v>
      </c>
    </row>
    <row r="8" spans="1:26" s="250" customFormat="1" ht="28.8">
      <c r="A8" s="2622"/>
      <c r="B8" s="1305" t="str">
        <f>'% de Admisión'!B8</f>
        <v>Ingeniería en Sistemas Mecatrónicos Industriales</v>
      </c>
      <c r="C8" s="691"/>
      <c r="D8" s="691"/>
      <c r="E8" s="1291"/>
      <c r="F8" s="691"/>
      <c r="G8" s="691"/>
      <c r="H8" s="1291"/>
      <c r="I8" s="691"/>
      <c r="J8" s="691"/>
      <c r="K8" s="1291"/>
      <c r="L8" s="691"/>
      <c r="M8" s="691"/>
      <c r="N8" s="1291"/>
      <c r="O8" s="691"/>
      <c r="P8" s="691"/>
      <c r="Q8" s="1291"/>
      <c r="R8" s="691"/>
      <c r="S8" s="692"/>
      <c r="T8" s="1291"/>
      <c r="U8" s="691"/>
      <c r="V8" s="692"/>
      <c r="W8" s="1291"/>
      <c r="X8" s="691"/>
      <c r="Y8" s="692">
        <v>28</v>
      </c>
      <c r="Z8" s="1276">
        <f t="shared" si="2"/>
        <v>28</v>
      </c>
    </row>
    <row r="9" spans="1:26" s="250" customFormat="1" ht="14.25" customHeight="1">
      <c r="A9" s="2623" t="s">
        <v>3</v>
      </c>
      <c r="B9" s="1306" t="s">
        <v>21</v>
      </c>
      <c r="C9" s="691">
        <v>30</v>
      </c>
      <c r="D9" s="691">
        <v>26</v>
      </c>
      <c r="E9" s="1291">
        <f t="shared" ref="E9:E13" si="3">SUM(C9:D9)</f>
        <v>56</v>
      </c>
      <c r="F9" s="691"/>
      <c r="G9" s="691">
        <v>26</v>
      </c>
      <c r="H9" s="1291">
        <f t="shared" ref="H9:H13" si="4">SUM(F9:G9)</f>
        <v>26</v>
      </c>
      <c r="I9" s="691">
        <v>19</v>
      </c>
      <c r="J9" s="691">
        <v>36</v>
      </c>
      <c r="K9" s="1291">
        <f t="shared" ref="K9:K13" si="5">SUM(I9:J9)</f>
        <v>55</v>
      </c>
      <c r="L9" s="691">
        <v>30</v>
      </c>
      <c r="M9" s="691">
        <v>17</v>
      </c>
      <c r="N9" s="1291">
        <f t="shared" ref="N9:N13" si="6">SUM(L9:M9)</f>
        <v>47</v>
      </c>
      <c r="O9" s="691">
        <v>37</v>
      </c>
      <c r="P9" s="691">
        <v>41</v>
      </c>
      <c r="Q9" s="1291">
        <f t="shared" ref="Q9:Q13" si="7">SUM(O9:P9)</f>
        <v>78</v>
      </c>
      <c r="R9" s="691">
        <v>31</v>
      </c>
      <c r="S9" s="692">
        <v>50</v>
      </c>
      <c r="T9" s="1291">
        <f t="shared" si="0"/>
        <v>81</v>
      </c>
      <c r="U9" s="691">
        <v>34</v>
      </c>
      <c r="V9" s="692">
        <v>30</v>
      </c>
      <c r="W9" s="1291">
        <f t="shared" si="1"/>
        <v>64</v>
      </c>
      <c r="X9" s="691"/>
      <c r="Y9" s="692">
        <v>34</v>
      </c>
      <c r="Z9" s="1276">
        <f t="shared" si="2"/>
        <v>34</v>
      </c>
    </row>
    <row r="10" spans="1:26" s="250" customFormat="1" ht="14.25" customHeight="1">
      <c r="A10" s="2623"/>
      <c r="B10" s="1306" t="str">
        <f>Admisión!B11</f>
        <v>Psicología Biomédica</v>
      </c>
      <c r="C10" s="691"/>
      <c r="D10" s="691"/>
      <c r="E10" s="1291"/>
      <c r="F10" s="691"/>
      <c r="G10" s="691"/>
      <c r="H10" s="1291"/>
      <c r="I10" s="691"/>
      <c r="J10" s="691"/>
      <c r="K10" s="1291"/>
      <c r="L10" s="691"/>
      <c r="M10" s="691"/>
      <c r="N10" s="1291"/>
      <c r="O10" s="691"/>
      <c r="P10" s="691"/>
      <c r="Q10" s="1291"/>
      <c r="R10" s="691"/>
      <c r="S10" s="692"/>
      <c r="T10" s="1291">
        <f t="shared" si="0"/>
        <v>0</v>
      </c>
      <c r="U10" s="691"/>
      <c r="V10" s="692">
        <v>31</v>
      </c>
      <c r="W10" s="1291">
        <f t="shared" si="1"/>
        <v>31</v>
      </c>
      <c r="X10" s="691"/>
      <c r="Y10" s="692">
        <v>40</v>
      </c>
      <c r="Z10" s="1276">
        <f t="shared" si="2"/>
        <v>40</v>
      </c>
    </row>
    <row r="11" spans="1:26" s="250" customFormat="1" ht="28.8">
      <c r="A11" s="2623"/>
      <c r="B11" s="1306" t="str">
        <f>Admisión!B12</f>
        <v>Ciencia y Tecnología de los Alimentos</v>
      </c>
      <c r="C11" s="691"/>
      <c r="D11" s="691"/>
      <c r="E11" s="1291"/>
      <c r="F11" s="691"/>
      <c r="G11" s="691"/>
      <c r="H11" s="1291"/>
      <c r="I11" s="691"/>
      <c r="J11" s="691"/>
      <c r="K11" s="1291"/>
      <c r="L11" s="691"/>
      <c r="M11" s="691"/>
      <c r="N11" s="1291"/>
      <c r="O11" s="691"/>
      <c r="P11" s="691"/>
      <c r="Q11" s="1291"/>
      <c r="R11" s="691"/>
      <c r="S11" s="692"/>
      <c r="T11" s="1291"/>
      <c r="U11" s="691"/>
      <c r="V11" s="692"/>
      <c r="W11" s="1291"/>
      <c r="X11" s="691"/>
      <c r="Y11" s="692">
        <v>28</v>
      </c>
      <c r="Z11" s="1276">
        <f t="shared" si="2"/>
        <v>28</v>
      </c>
    </row>
    <row r="12" spans="1:26" s="250" customFormat="1" ht="15" customHeight="1">
      <c r="A12" s="2623" t="s">
        <v>2</v>
      </c>
      <c r="B12" s="1306" t="str">
        <f>Admisión!B13</f>
        <v>Arte y Comunicación Digitales</v>
      </c>
      <c r="C12" s="1279"/>
      <c r="D12" s="691"/>
      <c r="E12" s="1291"/>
      <c r="F12" s="1279"/>
      <c r="G12" s="691"/>
      <c r="H12" s="1291"/>
      <c r="I12" s="1279"/>
      <c r="J12" s="691">
        <v>18</v>
      </c>
      <c r="K12" s="1291">
        <f t="shared" si="5"/>
        <v>18</v>
      </c>
      <c r="L12" s="1279">
        <v>0</v>
      </c>
      <c r="M12" s="691">
        <v>18</v>
      </c>
      <c r="N12" s="1291">
        <f t="shared" si="6"/>
        <v>18</v>
      </c>
      <c r="O12" s="1279">
        <v>0</v>
      </c>
      <c r="P12" s="691">
        <v>18</v>
      </c>
      <c r="Q12" s="1291">
        <f t="shared" si="7"/>
        <v>18</v>
      </c>
      <c r="R12" s="691">
        <v>0</v>
      </c>
      <c r="S12" s="692">
        <v>27</v>
      </c>
      <c r="T12" s="1291">
        <f t="shared" si="0"/>
        <v>27</v>
      </c>
      <c r="U12" s="691"/>
      <c r="V12" s="692">
        <v>31</v>
      </c>
      <c r="W12" s="1291">
        <f t="shared" si="1"/>
        <v>31</v>
      </c>
      <c r="X12" s="691"/>
      <c r="Y12" s="692">
        <v>29</v>
      </c>
      <c r="Z12" s="1276">
        <f t="shared" si="2"/>
        <v>29</v>
      </c>
    </row>
    <row r="13" spans="1:26" s="250" customFormat="1" ht="15" customHeight="1">
      <c r="A13" s="2623"/>
      <c r="B13" s="1306" t="str">
        <f>Admisión!B14</f>
        <v>Políticas Públicas</v>
      </c>
      <c r="C13" s="686">
        <v>29</v>
      </c>
      <c r="D13" s="686">
        <v>29</v>
      </c>
      <c r="E13" s="1291">
        <f t="shared" si="3"/>
        <v>58</v>
      </c>
      <c r="F13" s="686"/>
      <c r="G13" s="686">
        <v>33</v>
      </c>
      <c r="H13" s="1291">
        <f t="shared" si="4"/>
        <v>33</v>
      </c>
      <c r="I13" s="686">
        <v>22</v>
      </c>
      <c r="J13" s="686">
        <v>29</v>
      </c>
      <c r="K13" s="1291">
        <f t="shared" si="5"/>
        <v>51</v>
      </c>
      <c r="L13" s="686">
        <v>0</v>
      </c>
      <c r="M13" s="686">
        <v>30</v>
      </c>
      <c r="N13" s="1291">
        <f t="shared" si="6"/>
        <v>30</v>
      </c>
      <c r="O13" s="686">
        <v>0</v>
      </c>
      <c r="P13" s="686">
        <v>37</v>
      </c>
      <c r="Q13" s="1291">
        <f t="shared" si="7"/>
        <v>37</v>
      </c>
      <c r="R13" s="691">
        <v>31</v>
      </c>
      <c r="S13" s="692">
        <v>32</v>
      </c>
      <c r="T13" s="1291">
        <f t="shared" si="0"/>
        <v>63</v>
      </c>
      <c r="U13" s="691">
        <v>27</v>
      </c>
      <c r="V13" s="692">
        <v>38</v>
      </c>
      <c r="W13" s="1291">
        <f t="shared" si="1"/>
        <v>65</v>
      </c>
      <c r="X13" s="691">
        <v>18</v>
      </c>
      <c r="Y13" s="692">
        <v>30</v>
      </c>
      <c r="Z13" s="1276">
        <f t="shared" si="2"/>
        <v>48</v>
      </c>
    </row>
    <row r="14" spans="1:26" s="250" customFormat="1" ht="14.4">
      <c r="A14" s="2623"/>
      <c r="B14" s="1306" t="str">
        <f>Admisión!B15</f>
        <v>Educación y Tecnologías Digitales</v>
      </c>
      <c r="C14" s="686"/>
      <c r="D14" s="686"/>
      <c r="E14" s="1291"/>
      <c r="F14" s="686"/>
      <c r="G14" s="686"/>
      <c r="H14" s="1291"/>
      <c r="I14" s="686"/>
      <c r="J14" s="686"/>
      <c r="K14" s="1291"/>
      <c r="L14" s="686"/>
      <c r="M14" s="686"/>
      <c r="N14" s="1291"/>
      <c r="O14" s="686"/>
      <c r="P14" s="686"/>
      <c r="Q14" s="1291"/>
      <c r="R14" s="691"/>
      <c r="S14" s="692"/>
      <c r="T14" s="1291"/>
      <c r="U14" s="691"/>
      <c r="V14" s="692"/>
      <c r="W14" s="1291"/>
      <c r="X14" s="691">
        <v>31</v>
      </c>
      <c r="Y14" s="692">
        <v>26</v>
      </c>
      <c r="Z14" s="1276">
        <f>SUM(X14:Y14)</f>
        <v>57</v>
      </c>
    </row>
    <row r="15" spans="1:26" s="250" customFormat="1" ht="6.75" customHeight="1">
      <c r="A15" s="174"/>
      <c r="B15" s="257"/>
      <c r="C15" s="232"/>
      <c r="D15" s="230"/>
      <c r="E15" s="233"/>
      <c r="F15" s="232"/>
      <c r="G15" s="230"/>
      <c r="H15" s="233"/>
      <c r="I15" s="232"/>
      <c r="J15" s="230"/>
      <c r="K15" s="233"/>
      <c r="L15" s="232"/>
      <c r="M15" s="230"/>
      <c r="N15" s="1333"/>
      <c r="O15" s="232"/>
      <c r="P15" s="230"/>
      <c r="Q15" s="1333"/>
      <c r="R15" s="230"/>
      <c r="S15" s="258"/>
      <c r="T15" s="1333"/>
      <c r="U15" s="230"/>
      <c r="V15" s="258"/>
      <c r="W15" s="233"/>
      <c r="X15" s="230"/>
      <c r="Y15" s="258"/>
      <c r="Z15" s="233"/>
    </row>
    <row r="16" spans="1:26" s="250" customFormat="1" ht="15" customHeight="1">
      <c r="B16" s="1308" t="s">
        <v>1081</v>
      </c>
      <c r="C16" s="691">
        <f>C6</f>
        <v>26</v>
      </c>
      <c r="D16" s="691">
        <f t="shared" ref="D16:S16" si="8">D6</f>
        <v>33</v>
      </c>
      <c r="E16" s="1291">
        <f>SUM(C16:D16)</f>
        <v>59</v>
      </c>
      <c r="F16" s="691"/>
      <c r="G16" s="691">
        <f t="shared" si="8"/>
        <v>30</v>
      </c>
      <c r="H16" s="1291">
        <f>SUM(F16:G16)</f>
        <v>30</v>
      </c>
      <c r="I16" s="691">
        <f t="shared" si="8"/>
        <v>26</v>
      </c>
      <c r="J16" s="691">
        <f t="shared" si="8"/>
        <v>26</v>
      </c>
      <c r="K16" s="1291">
        <f>SUM(I16:J16)</f>
        <v>52</v>
      </c>
      <c r="L16" s="691">
        <f t="shared" si="8"/>
        <v>21</v>
      </c>
      <c r="M16" s="691">
        <f>M6</f>
        <v>28</v>
      </c>
      <c r="N16" s="1291">
        <f>SUM(L16:M16)</f>
        <v>49</v>
      </c>
      <c r="O16" s="691">
        <f t="shared" si="8"/>
        <v>22</v>
      </c>
      <c r="P16" s="691">
        <f t="shared" si="8"/>
        <v>46</v>
      </c>
      <c r="Q16" s="1291">
        <f>SUM(O16:P16)</f>
        <v>68</v>
      </c>
      <c r="R16" s="691">
        <f t="shared" si="8"/>
        <v>18</v>
      </c>
      <c r="S16" s="692">
        <f t="shared" si="8"/>
        <v>34</v>
      </c>
      <c r="T16" s="1291">
        <f>SUM(R16:S16)</f>
        <v>52</v>
      </c>
      <c r="U16" s="691">
        <f>SUM(U6:U7)</f>
        <v>53</v>
      </c>
      <c r="V16" s="691">
        <f>SUM(V6:V7)</f>
        <v>58</v>
      </c>
      <c r="W16" s="1291">
        <f>SUM(U16:V16)</f>
        <v>111</v>
      </c>
      <c r="X16" s="691">
        <f>SUM(X6:X8)</f>
        <v>0</v>
      </c>
      <c r="Y16" s="691">
        <f>SUM(Y6:Y8)</f>
        <v>107</v>
      </c>
      <c r="Z16" s="1276">
        <f>SUM(X16:Y16)</f>
        <v>107</v>
      </c>
    </row>
    <row r="17" spans="1:26" s="250" customFormat="1" ht="14.25" customHeight="1">
      <c r="B17" s="1308" t="s">
        <v>1082</v>
      </c>
      <c r="C17" s="691">
        <f>C9</f>
        <v>30</v>
      </c>
      <c r="D17" s="691">
        <f t="shared" ref="D17:S17" si="9">D9</f>
        <v>26</v>
      </c>
      <c r="E17" s="1291">
        <f t="shared" ref="E17:E18" si="10">SUM(C17:D17)</f>
        <v>56</v>
      </c>
      <c r="F17" s="691"/>
      <c r="G17" s="691">
        <f t="shared" si="9"/>
        <v>26</v>
      </c>
      <c r="H17" s="1291">
        <f t="shared" ref="H17:H18" si="11">SUM(F17:G17)</f>
        <v>26</v>
      </c>
      <c r="I17" s="691">
        <f t="shared" si="9"/>
        <v>19</v>
      </c>
      <c r="J17" s="691">
        <f t="shared" si="9"/>
        <v>36</v>
      </c>
      <c r="K17" s="1291">
        <f t="shared" ref="K17:K18" si="12">SUM(I17:J17)</f>
        <v>55</v>
      </c>
      <c r="L17" s="691">
        <f>L9</f>
        <v>30</v>
      </c>
      <c r="M17" s="691">
        <f t="shared" si="9"/>
        <v>17</v>
      </c>
      <c r="N17" s="1291">
        <f t="shared" ref="N17:N18" si="13">SUM(L17:M17)</f>
        <v>47</v>
      </c>
      <c r="O17" s="691">
        <f t="shared" si="9"/>
        <v>37</v>
      </c>
      <c r="P17" s="691">
        <f t="shared" si="9"/>
        <v>41</v>
      </c>
      <c r="Q17" s="1291">
        <f t="shared" ref="Q17:Q18" si="14">SUM(O17:P17)</f>
        <v>78</v>
      </c>
      <c r="R17" s="691">
        <f t="shared" si="9"/>
        <v>31</v>
      </c>
      <c r="S17" s="692">
        <f t="shared" si="9"/>
        <v>50</v>
      </c>
      <c r="T17" s="1291">
        <f t="shared" ref="T17:T18" si="15">SUM(R17:S17)</f>
        <v>81</v>
      </c>
      <c r="U17" s="691">
        <f>SUM(U9:U10)</f>
        <v>34</v>
      </c>
      <c r="V17" s="691">
        <f>SUM(V9:V10)</f>
        <v>61</v>
      </c>
      <c r="W17" s="1291">
        <f>SUM(U17:V17)</f>
        <v>95</v>
      </c>
      <c r="X17" s="691">
        <f>SUM(X9:X11)</f>
        <v>0</v>
      </c>
      <c r="Y17" s="691">
        <f>SUM(Y9:Y11)</f>
        <v>102</v>
      </c>
      <c r="Z17" s="1276">
        <f>SUM(X17:Y17)</f>
        <v>102</v>
      </c>
    </row>
    <row r="18" spans="1:26" s="250" customFormat="1" ht="15" customHeight="1">
      <c r="B18" s="1308" t="s">
        <v>1083</v>
      </c>
      <c r="C18" s="686">
        <f>C13+C12</f>
        <v>29</v>
      </c>
      <c r="D18" s="686">
        <f t="shared" ref="D18:S18" si="16">D13+D12</f>
        <v>29</v>
      </c>
      <c r="E18" s="1291">
        <f t="shared" si="10"/>
        <v>58</v>
      </c>
      <c r="F18" s="686"/>
      <c r="G18" s="686">
        <f t="shared" si="16"/>
        <v>33</v>
      </c>
      <c r="H18" s="1291">
        <f t="shared" si="11"/>
        <v>33</v>
      </c>
      <c r="I18" s="686">
        <f t="shared" si="16"/>
        <v>22</v>
      </c>
      <c r="J18" s="686">
        <f t="shared" si="16"/>
        <v>47</v>
      </c>
      <c r="K18" s="1291">
        <f t="shared" si="12"/>
        <v>69</v>
      </c>
      <c r="L18" s="686">
        <f t="shared" si="16"/>
        <v>0</v>
      </c>
      <c r="M18" s="686">
        <f t="shared" si="16"/>
        <v>48</v>
      </c>
      <c r="N18" s="1291">
        <f t="shared" si="13"/>
        <v>48</v>
      </c>
      <c r="O18" s="686">
        <f t="shared" si="16"/>
        <v>0</v>
      </c>
      <c r="P18" s="686">
        <f t="shared" si="16"/>
        <v>55</v>
      </c>
      <c r="Q18" s="1291">
        <f t="shared" si="14"/>
        <v>55</v>
      </c>
      <c r="R18" s="691">
        <f t="shared" si="16"/>
        <v>31</v>
      </c>
      <c r="S18" s="692">
        <f t="shared" si="16"/>
        <v>59</v>
      </c>
      <c r="T18" s="1291">
        <f t="shared" si="15"/>
        <v>90</v>
      </c>
      <c r="U18" s="691">
        <f>SUM(U12:U13)</f>
        <v>27</v>
      </c>
      <c r="V18" s="691">
        <f>SUM(V12:V13)</f>
        <v>69</v>
      </c>
      <c r="W18" s="1291">
        <f>SUM(U18:V18)</f>
        <v>96</v>
      </c>
      <c r="X18" s="691">
        <f>SUM(X12:X14)</f>
        <v>49</v>
      </c>
      <c r="Y18" s="691">
        <f>SUM(Y12:Y14)</f>
        <v>85</v>
      </c>
      <c r="Z18" s="1276">
        <f>SUM(X18:Y18)</f>
        <v>134</v>
      </c>
    </row>
    <row r="19" spans="1:26" s="250" customFormat="1" ht="6.75" customHeight="1">
      <c r="A19" s="231"/>
      <c r="B19" s="257"/>
      <c r="C19" s="232"/>
      <c r="D19" s="230"/>
      <c r="E19" s="233"/>
      <c r="F19" s="232"/>
      <c r="G19" s="230"/>
      <c r="H19" s="233"/>
      <c r="I19" s="232"/>
      <c r="J19" s="230"/>
      <c r="K19" s="233"/>
      <c r="L19" s="232"/>
      <c r="M19" s="230"/>
      <c r="N19" s="233"/>
      <c r="O19" s="232"/>
      <c r="P19" s="230"/>
      <c r="Q19" s="233"/>
      <c r="R19" s="230"/>
      <c r="S19" s="258"/>
      <c r="T19" s="233"/>
    </row>
    <row r="20" spans="1:26" s="250" customFormat="1" ht="14.4">
      <c r="A20" s="256"/>
      <c r="B20" s="1283" t="s">
        <v>460</v>
      </c>
      <c r="C20" s="1284">
        <f>SUM(C16:C18)</f>
        <v>85</v>
      </c>
      <c r="D20" s="1284">
        <f>SUM(D16:D18)</f>
        <v>88</v>
      </c>
      <c r="E20" s="1284">
        <f>SUM(C20:D20)</f>
        <v>173</v>
      </c>
      <c r="F20" s="1284">
        <v>0</v>
      </c>
      <c r="G20" s="1284">
        <f t="shared" ref="G20:Y20" si="17">SUM(G16:G18)</f>
        <v>89</v>
      </c>
      <c r="H20" s="1284">
        <f t="shared" si="17"/>
        <v>89</v>
      </c>
      <c r="I20" s="1284">
        <f t="shared" si="17"/>
        <v>67</v>
      </c>
      <c r="J20" s="1284">
        <f t="shared" si="17"/>
        <v>109</v>
      </c>
      <c r="K20" s="1284">
        <f t="shared" si="17"/>
        <v>176</v>
      </c>
      <c r="L20" s="1284">
        <f t="shared" si="17"/>
        <v>51</v>
      </c>
      <c r="M20" s="1284">
        <f t="shared" si="17"/>
        <v>93</v>
      </c>
      <c r="N20" s="1284">
        <f t="shared" si="17"/>
        <v>144</v>
      </c>
      <c r="O20" s="1284">
        <f t="shared" si="17"/>
        <v>59</v>
      </c>
      <c r="P20" s="1284">
        <f t="shared" si="17"/>
        <v>142</v>
      </c>
      <c r="Q20" s="1284">
        <f t="shared" si="17"/>
        <v>201</v>
      </c>
      <c r="R20" s="1285">
        <f t="shared" si="17"/>
        <v>80</v>
      </c>
      <c r="S20" s="1286">
        <f t="shared" si="17"/>
        <v>143</v>
      </c>
      <c r="T20" s="1285">
        <f t="shared" si="17"/>
        <v>223</v>
      </c>
      <c r="U20" s="1285">
        <f t="shared" si="17"/>
        <v>114</v>
      </c>
      <c r="V20" s="1285">
        <f t="shared" si="17"/>
        <v>188</v>
      </c>
      <c r="W20" s="1285">
        <f t="shared" si="17"/>
        <v>302</v>
      </c>
      <c r="X20" s="1285">
        <f t="shared" si="17"/>
        <v>49</v>
      </c>
      <c r="Y20" s="1285">
        <f t="shared" si="17"/>
        <v>294</v>
      </c>
      <c r="Z20" s="1285">
        <f t="shared" ref="Z20" si="18">X20+Y20</f>
        <v>343</v>
      </c>
    </row>
    <row r="21" spans="1:26" ht="14.4">
      <c r="A21" s="248" t="s">
        <v>2711</v>
      </c>
      <c r="B21" s="17"/>
      <c r="C21" s="668"/>
      <c r="D21" s="668"/>
      <c r="E21" s="668"/>
      <c r="F21" s="668"/>
      <c r="G21" s="668"/>
      <c r="H21" s="668"/>
      <c r="I21" s="17"/>
      <c r="J21" s="17"/>
      <c r="K21" s="17"/>
      <c r="L21" s="17"/>
      <c r="M21" s="17"/>
      <c r="N21" s="17"/>
      <c r="O21" s="17"/>
      <c r="P21" s="17"/>
      <c r="Q21" s="17"/>
      <c r="R21" s="248"/>
      <c r="S21" s="248"/>
      <c r="T21" s="248"/>
    </row>
    <row r="22" spans="1:26" ht="14.4">
      <c r="A22" s="248" t="s">
        <v>2710</v>
      </c>
      <c r="B22" s="17"/>
      <c r="C22" s="668"/>
      <c r="D22" s="668"/>
      <c r="E22" s="668"/>
      <c r="F22" s="668"/>
      <c r="G22" s="668"/>
      <c r="H22" s="668"/>
      <c r="I22" s="17"/>
      <c r="J22" s="17"/>
      <c r="K22" s="17"/>
      <c r="L22" s="17"/>
      <c r="M22" s="17"/>
      <c r="N22" s="17"/>
      <c r="O22" s="17"/>
      <c r="P22" s="17"/>
      <c r="Q22" s="17"/>
      <c r="R22" s="248"/>
      <c r="S22" s="248"/>
      <c r="T22" s="248"/>
    </row>
    <row r="23" spans="1:26" ht="14.4">
      <c r="B23" s="669"/>
      <c r="C23" s="2656" t="s">
        <v>1117</v>
      </c>
      <c r="D23" s="2657"/>
      <c r="E23" s="2657"/>
      <c r="F23" s="2657"/>
      <c r="G23" s="2657"/>
      <c r="H23" s="2657"/>
      <c r="I23" s="2657"/>
      <c r="J23" s="2657"/>
      <c r="K23" s="2657"/>
      <c r="L23" s="2658"/>
      <c r="M23" s="2656" t="s">
        <v>1118</v>
      </c>
      <c r="N23" s="2657"/>
      <c r="O23" s="2657"/>
      <c r="P23" s="2657"/>
      <c r="Q23" s="2657"/>
      <c r="R23" s="2657"/>
      <c r="S23" s="2657"/>
      <c r="T23" s="2657"/>
    </row>
    <row r="24" spans="1:26" ht="31.5" customHeight="1">
      <c r="B24" s="17"/>
      <c r="C24" s="1287">
        <v>2011</v>
      </c>
      <c r="D24" s="1287">
        <v>2012</v>
      </c>
      <c r="E24" s="1287">
        <v>2013</v>
      </c>
      <c r="F24" s="1287">
        <v>2014</v>
      </c>
      <c r="G24" s="1287">
        <v>2015</v>
      </c>
      <c r="H24" s="1287">
        <v>2016</v>
      </c>
      <c r="I24" s="1287">
        <v>2017</v>
      </c>
      <c r="J24" s="1287">
        <v>2018</v>
      </c>
      <c r="K24" s="1287" t="s">
        <v>2694</v>
      </c>
      <c r="L24" s="1287" t="s">
        <v>2695</v>
      </c>
      <c r="M24" s="1287">
        <v>2011</v>
      </c>
      <c r="N24" s="1287">
        <v>2012</v>
      </c>
      <c r="O24" s="1287">
        <v>2013</v>
      </c>
      <c r="P24" s="1287">
        <v>2014</v>
      </c>
      <c r="Q24" s="1287">
        <v>2015</v>
      </c>
      <c r="R24" s="1287">
        <v>2016</v>
      </c>
      <c r="S24" s="1287">
        <v>2017</v>
      </c>
      <c r="T24" s="1287">
        <v>2018</v>
      </c>
    </row>
    <row r="25" spans="1:26" ht="14.4">
      <c r="B25" s="1289" t="s">
        <v>833</v>
      </c>
      <c r="C25" s="688">
        <f>E6</f>
        <v>59</v>
      </c>
      <c r="D25" s="688">
        <f>H6</f>
        <v>30</v>
      </c>
      <c r="E25" s="688">
        <f>K6</f>
        <v>52</v>
      </c>
      <c r="F25" s="688">
        <f>N6</f>
        <v>49</v>
      </c>
      <c r="G25" s="689">
        <f>Q6</f>
        <v>68</v>
      </c>
      <c r="H25" s="686">
        <f>T6</f>
        <v>52</v>
      </c>
      <c r="I25" s="686">
        <f>W6</f>
        <v>52</v>
      </c>
      <c r="J25" s="1276">
        <f t="shared" ref="J25:J33" si="19">Z6</f>
        <v>37</v>
      </c>
      <c r="K25" s="1288">
        <f>J25/I25</f>
        <v>0.71153846153846156</v>
      </c>
      <c r="L25" s="1288">
        <f>J25/H25</f>
        <v>0.71153846153846156</v>
      </c>
      <c r="M25" s="686">
        <f>C25</f>
        <v>59</v>
      </c>
      <c r="N25" s="686">
        <f t="shared" ref="N25:T33" si="20">M25+D25</f>
        <v>89</v>
      </c>
      <c r="O25" s="686">
        <f t="shared" si="20"/>
        <v>141</v>
      </c>
      <c r="P25" s="686">
        <f t="shared" si="20"/>
        <v>190</v>
      </c>
      <c r="Q25" s="686">
        <f t="shared" si="20"/>
        <v>258</v>
      </c>
      <c r="R25" s="686">
        <f t="shared" si="20"/>
        <v>310</v>
      </c>
      <c r="S25" s="686">
        <f t="shared" si="20"/>
        <v>362</v>
      </c>
      <c r="T25" s="1276">
        <f t="shared" si="20"/>
        <v>399</v>
      </c>
    </row>
    <row r="26" spans="1:26" ht="14.4">
      <c r="B26" s="1289" t="s">
        <v>1986</v>
      </c>
      <c r="C26" s="688"/>
      <c r="D26" s="688"/>
      <c r="E26" s="688"/>
      <c r="F26" s="688"/>
      <c r="G26" s="689"/>
      <c r="H26" s="686"/>
      <c r="I26" s="686">
        <f>W7</f>
        <v>59</v>
      </c>
      <c r="J26" s="1276">
        <f t="shared" si="19"/>
        <v>42</v>
      </c>
      <c r="K26" s="1288">
        <f t="shared" ref="K26:K32" si="21">J26/I26</f>
        <v>0.71186440677966101</v>
      </c>
      <c r="L26" s="1288"/>
      <c r="M26" s="686"/>
      <c r="N26" s="686"/>
      <c r="O26" s="686"/>
      <c r="P26" s="686"/>
      <c r="Q26" s="686"/>
      <c r="R26" s="686"/>
      <c r="S26" s="686">
        <f>R26+I26</f>
        <v>59</v>
      </c>
      <c r="T26" s="1276">
        <f t="shared" si="20"/>
        <v>101</v>
      </c>
    </row>
    <row r="27" spans="1:26" ht="14.4">
      <c r="B27" s="1289" t="s">
        <v>2698</v>
      </c>
      <c r="C27" s="688"/>
      <c r="D27" s="688"/>
      <c r="E27" s="688"/>
      <c r="F27" s="688"/>
      <c r="G27" s="689"/>
      <c r="H27" s="686"/>
      <c r="I27" s="686"/>
      <c r="J27" s="1276">
        <f t="shared" si="19"/>
        <v>28</v>
      </c>
      <c r="K27" s="1288"/>
      <c r="L27" s="1288"/>
      <c r="M27" s="686"/>
      <c r="N27" s="686"/>
      <c r="O27" s="686"/>
      <c r="P27" s="686"/>
      <c r="Q27" s="686"/>
      <c r="R27" s="686"/>
      <c r="S27" s="686"/>
      <c r="T27" s="1276">
        <f t="shared" si="20"/>
        <v>28</v>
      </c>
    </row>
    <row r="28" spans="1:26" ht="15" customHeight="1">
      <c r="B28" s="1289" t="s">
        <v>835</v>
      </c>
      <c r="C28" s="688">
        <f>E9</f>
        <v>56</v>
      </c>
      <c r="D28" s="688">
        <f>H9</f>
        <v>26</v>
      </c>
      <c r="E28" s="688">
        <f>K9</f>
        <v>55</v>
      </c>
      <c r="F28" s="688">
        <f>N9</f>
        <v>47</v>
      </c>
      <c r="G28" s="689">
        <f>Q9</f>
        <v>78</v>
      </c>
      <c r="H28" s="686">
        <f>T9</f>
        <v>81</v>
      </c>
      <c r="I28" s="686">
        <f>W9</f>
        <v>64</v>
      </c>
      <c r="J28" s="1276">
        <f t="shared" si="19"/>
        <v>34</v>
      </c>
      <c r="K28" s="1288">
        <f t="shared" si="21"/>
        <v>0.53125</v>
      </c>
      <c r="L28" s="1288">
        <f t="shared" ref="L28:L32" si="22">J28/H28</f>
        <v>0.41975308641975306</v>
      </c>
      <c r="M28" s="686">
        <f>C28</f>
        <v>56</v>
      </c>
      <c r="N28" s="686">
        <f t="shared" ref="N28:S28" si="23">M28+D28</f>
        <v>82</v>
      </c>
      <c r="O28" s="686">
        <f t="shared" si="23"/>
        <v>137</v>
      </c>
      <c r="P28" s="686">
        <f t="shared" si="23"/>
        <v>184</v>
      </c>
      <c r="Q28" s="686">
        <f t="shared" si="23"/>
        <v>262</v>
      </c>
      <c r="R28" s="686">
        <f t="shared" si="23"/>
        <v>343</v>
      </c>
      <c r="S28" s="686">
        <f t="shared" si="23"/>
        <v>407</v>
      </c>
      <c r="T28" s="1276">
        <f t="shared" si="20"/>
        <v>441</v>
      </c>
    </row>
    <row r="29" spans="1:26" ht="15" customHeight="1">
      <c r="B29" s="1289" t="s">
        <v>1987</v>
      </c>
      <c r="C29" s="688"/>
      <c r="D29" s="688"/>
      <c r="E29" s="688"/>
      <c r="F29" s="688"/>
      <c r="G29" s="689"/>
      <c r="H29" s="686"/>
      <c r="I29" s="686">
        <f>W10</f>
        <v>31</v>
      </c>
      <c r="J29" s="1276">
        <f t="shared" si="19"/>
        <v>40</v>
      </c>
      <c r="K29" s="1288">
        <f t="shared" si="21"/>
        <v>1.2903225806451613</v>
      </c>
      <c r="L29" s="1288"/>
      <c r="M29" s="686"/>
      <c r="N29" s="686"/>
      <c r="O29" s="686"/>
      <c r="P29" s="686"/>
      <c r="Q29" s="686"/>
      <c r="R29" s="686"/>
      <c r="S29" s="686">
        <f>R29+I29</f>
        <v>31</v>
      </c>
      <c r="T29" s="1276">
        <f t="shared" si="20"/>
        <v>71</v>
      </c>
    </row>
    <row r="30" spans="1:26" ht="15" customHeight="1">
      <c r="B30" s="1289" t="s">
        <v>2700</v>
      </c>
      <c r="C30" s="688"/>
      <c r="D30" s="688"/>
      <c r="E30" s="688"/>
      <c r="F30" s="688"/>
      <c r="G30" s="689"/>
      <c r="H30" s="686"/>
      <c r="I30" s="686"/>
      <c r="J30" s="1276">
        <f t="shared" si="19"/>
        <v>28</v>
      </c>
      <c r="K30" s="1288"/>
      <c r="L30" s="1288"/>
      <c r="M30" s="686"/>
      <c r="N30" s="686"/>
      <c r="O30" s="686"/>
      <c r="P30" s="686"/>
      <c r="Q30" s="686"/>
      <c r="R30" s="686"/>
      <c r="S30" s="686"/>
      <c r="T30" s="1276">
        <f t="shared" si="20"/>
        <v>28</v>
      </c>
    </row>
    <row r="31" spans="1:26" ht="14.4">
      <c r="B31" s="1289" t="s">
        <v>834</v>
      </c>
      <c r="C31" s="690"/>
      <c r="D31" s="690"/>
      <c r="E31" s="688">
        <f>K12</f>
        <v>18</v>
      </c>
      <c r="F31" s="688">
        <f>N12</f>
        <v>18</v>
      </c>
      <c r="G31" s="689">
        <f>Q12</f>
        <v>18</v>
      </c>
      <c r="H31" s="686">
        <f>T12</f>
        <v>27</v>
      </c>
      <c r="I31" s="686">
        <f>W12</f>
        <v>31</v>
      </c>
      <c r="J31" s="1276">
        <f t="shared" si="19"/>
        <v>29</v>
      </c>
      <c r="K31" s="1288">
        <f t="shared" si="21"/>
        <v>0.93548387096774188</v>
      </c>
      <c r="L31" s="1288">
        <f t="shared" si="22"/>
        <v>1.0740740740740742</v>
      </c>
      <c r="M31" s="686">
        <f>C31</f>
        <v>0</v>
      </c>
      <c r="N31" s="686">
        <f t="shared" ref="N31:R32" si="24">M31+D31</f>
        <v>0</v>
      </c>
      <c r="O31" s="686">
        <f t="shared" si="24"/>
        <v>18</v>
      </c>
      <c r="P31" s="686">
        <f t="shared" si="24"/>
        <v>36</v>
      </c>
      <c r="Q31" s="686">
        <f t="shared" si="24"/>
        <v>54</v>
      </c>
      <c r="R31" s="686">
        <f t="shared" si="24"/>
        <v>81</v>
      </c>
      <c r="S31" s="686">
        <f>R31+I31</f>
        <v>112</v>
      </c>
      <c r="T31" s="1276">
        <f t="shared" si="20"/>
        <v>141</v>
      </c>
    </row>
    <row r="32" spans="1:26" ht="14.4">
      <c r="B32" s="1289" t="s">
        <v>259</v>
      </c>
      <c r="C32" s="688">
        <f>E13</f>
        <v>58</v>
      </c>
      <c r="D32" s="688">
        <f>H13</f>
        <v>33</v>
      </c>
      <c r="E32" s="688">
        <f>K13</f>
        <v>51</v>
      </c>
      <c r="F32" s="688">
        <f>N13</f>
        <v>30</v>
      </c>
      <c r="G32" s="689">
        <f>Q13</f>
        <v>37</v>
      </c>
      <c r="H32" s="686">
        <f>T13</f>
        <v>63</v>
      </c>
      <c r="I32" s="686">
        <f>W13</f>
        <v>65</v>
      </c>
      <c r="J32" s="1276">
        <f t="shared" si="19"/>
        <v>48</v>
      </c>
      <c r="K32" s="1288">
        <f t="shared" si="21"/>
        <v>0.7384615384615385</v>
      </c>
      <c r="L32" s="1288">
        <f t="shared" si="22"/>
        <v>0.76190476190476186</v>
      </c>
      <c r="M32" s="686">
        <f>C32</f>
        <v>58</v>
      </c>
      <c r="N32" s="686">
        <f t="shared" si="24"/>
        <v>91</v>
      </c>
      <c r="O32" s="686">
        <f t="shared" si="24"/>
        <v>142</v>
      </c>
      <c r="P32" s="686">
        <f t="shared" si="24"/>
        <v>172</v>
      </c>
      <c r="Q32" s="686">
        <f t="shared" si="24"/>
        <v>209</v>
      </c>
      <c r="R32" s="686">
        <f t="shared" si="24"/>
        <v>272</v>
      </c>
      <c r="S32" s="686">
        <f>R32+I32</f>
        <v>337</v>
      </c>
      <c r="T32" s="1276">
        <f t="shared" si="20"/>
        <v>385</v>
      </c>
    </row>
    <row r="33" spans="1:26" ht="14.4">
      <c r="B33" s="1289" t="s">
        <v>2699</v>
      </c>
      <c r="C33" s="688"/>
      <c r="D33" s="688"/>
      <c r="E33" s="688"/>
      <c r="F33" s="688"/>
      <c r="G33" s="689"/>
      <c r="H33" s="686"/>
      <c r="I33" s="686"/>
      <c r="J33" s="1276">
        <f t="shared" si="19"/>
        <v>57</v>
      </c>
      <c r="K33" s="1288"/>
      <c r="L33" s="1288"/>
      <c r="M33" s="686"/>
      <c r="N33" s="686"/>
      <c r="O33" s="686"/>
      <c r="P33" s="686"/>
      <c r="Q33" s="686"/>
      <c r="R33" s="686"/>
      <c r="S33" s="686"/>
      <c r="T33" s="1276">
        <f t="shared" si="20"/>
        <v>57</v>
      </c>
    </row>
    <row r="34" spans="1:26" ht="14.4">
      <c r="A34" s="166"/>
      <c r="B34" s="666"/>
      <c r="C34" s="670"/>
      <c r="D34" s="670"/>
      <c r="E34" s="670"/>
      <c r="F34" s="670"/>
      <c r="G34" s="670"/>
      <c r="H34" s="233"/>
      <c r="I34" s="671"/>
      <c r="J34" s="671"/>
      <c r="K34" s="233"/>
      <c r="L34" s="233"/>
      <c r="M34" s="233"/>
      <c r="N34" s="233"/>
      <c r="O34" s="233"/>
      <c r="P34" s="233"/>
      <c r="Q34" s="17"/>
      <c r="R34" s="248"/>
      <c r="S34" s="248"/>
      <c r="T34" s="248"/>
    </row>
    <row r="35" spans="1:26" ht="15" customHeight="1">
      <c r="B35" s="1289" t="s">
        <v>1</v>
      </c>
      <c r="C35" s="688">
        <f t="shared" ref="C35:H35" si="25">C25</f>
        <v>59</v>
      </c>
      <c r="D35" s="688">
        <f t="shared" si="25"/>
        <v>30</v>
      </c>
      <c r="E35" s="688">
        <f t="shared" si="25"/>
        <v>52</v>
      </c>
      <c r="F35" s="688">
        <f t="shared" si="25"/>
        <v>49</v>
      </c>
      <c r="G35" s="689">
        <f>G25</f>
        <v>68</v>
      </c>
      <c r="H35" s="686">
        <f t="shared" si="25"/>
        <v>52</v>
      </c>
      <c r="I35" s="686">
        <f>SUM(I25:I26)</f>
        <v>111</v>
      </c>
      <c r="J35" s="1335">
        <f>SUM(J25:J27)</f>
        <v>107</v>
      </c>
      <c r="K35" s="1288">
        <f>J35/I35</f>
        <v>0.963963963963964</v>
      </c>
      <c r="L35" s="1288">
        <f>J35/H35</f>
        <v>2.0576923076923075</v>
      </c>
      <c r="M35" s="686">
        <f>C35</f>
        <v>59</v>
      </c>
      <c r="N35" s="686">
        <f t="shared" ref="N35:T38" si="26">M35+D35</f>
        <v>89</v>
      </c>
      <c r="O35" s="686">
        <f t="shared" si="26"/>
        <v>141</v>
      </c>
      <c r="P35" s="686">
        <f t="shared" si="26"/>
        <v>190</v>
      </c>
      <c r="Q35" s="686">
        <f t="shared" si="26"/>
        <v>258</v>
      </c>
      <c r="R35" s="686">
        <f t="shared" si="26"/>
        <v>310</v>
      </c>
      <c r="S35" s="686">
        <f t="shared" si="26"/>
        <v>421</v>
      </c>
      <c r="T35" s="1276">
        <f t="shared" si="26"/>
        <v>528</v>
      </c>
    </row>
    <row r="36" spans="1:26" ht="14.4">
      <c r="B36" s="1289" t="s">
        <v>3</v>
      </c>
      <c r="C36" s="688">
        <f t="shared" ref="C36:H36" si="27">C28</f>
        <v>56</v>
      </c>
      <c r="D36" s="688">
        <f t="shared" si="27"/>
        <v>26</v>
      </c>
      <c r="E36" s="688">
        <f t="shared" si="27"/>
        <v>55</v>
      </c>
      <c r="F36" s="688">
        <f t="shared" si="27"/>
        <v>47</v>
      </c>
      <c r="G36" s="689">
        <f t="shared" si="27"/>
        <v>78</v>
      </c>
      <c r="H36" s="686">
        <f t="shared" si="27"/>
        <v>81</v>
      </c>
      <c r="I36" s="686">
        <f>SUM(I28:I29)</f>
        <v>95</v>
      </c>
      <c r="J36" s="1335">
        <f>SUM(J28:J30)</f>
        <v>102</v>
      </c>
      <c r="K36" s="1288">
        <f t="shared" ref="K36:K38" si="28">J36/I36</f>
        <v>1.0736842105263158</v>
      </c>
      <c r="L36" s="1288">
        <f t="shared" ref="L36:L38" si="29">J36/H36</f>
        <v>1.2592592592592593</v>
      </c>
      <c r="M36" s="686">
        <f>C36</f>
        <v>56</v>
      </c>
      <c r="N36" s="686">
        <f t="shared" si="26"/>
        <v>82</v>
      </c>
      <c r="O36" s="686">
        <f t="shared" si="26"/>
        <v>137</v>
      </c>
      <c r="P36" s="686">
        <f t="shared" si="26"/>
        <v>184</v>
      </c>
      <c r="Q36" s="686">
        <f t="shared" si="26"/>
        <v>262</v>
      </c>
      <c r="R36" s="686">
        <f t="shared" si="26"/>
        <v>343</v>
      </c>
      <c r="S36" s="686">
        <f t="shared" si="26"/>
        <v>438</v>
      </c>
      <c r="T36" s="1276">
        <f t="shared" si="26"/>
        <v>540</v>
      </c>
    </row>
    <row r="37" spans="1:26" ht="14.4">
      <c r="B37" s="1289" t="s">
        <v>2</v>
      </c>
      <c r="C37" s="688">
        <f t="shared" ref="C37:H37" si="30">C31+C32</f>
        <v>58</v>
      </c>
      <c r="D37" s="690">
        <f t="shared" si="30"/>
        <v>33</v>
      </c>
      <c r="E37" s="688">
        <f t="shared" si="30"/>
        <v>69</v>
      </c>
      <c r="F37" s="688">
        <f t="shared" si="30"/>
        <v>48</v>
      </c>
      <c r="G37" s="689">
        <f t="shared" si="30"/>
        <v>55</v>
      </c>
      <c r="H37" s="686">
        <f t="shared" si="30"/>
        <v>90</v>
      </c>
      <c r="I37" s="686">
        <f>SUM(I31:I32)</f>
        <v>96</v>
      </c>
      <c r="J37" s="1335">
        <f>SUM(J31:J33)</f>
        <v>134</v>
      </c>
      <c r="K37" s="1288">
        <f t="shared" si="28"/>
        <v>1.3958333333333333</v>
      </c>
      <c r="L37" s="1288">
        <f t="shared" si="29"/>
        <v>1.4888888888888889</v>
      </c>
      <c r="M37" s="686">
        <f>C37</f>
        <v>58</v>
      </c>
      <c r="N37" s="686">
        <f t="shared" si="26"/>
        <v>91</v>
      </c>
      <c r="O37" s="686">
        <f t="shared" si="26"/>
        <v>160</v>
      </c>
      <c r="P37" s="686">
        <f t="shared" si="26"/>
        <v>208</v>
      </c>
      <c r="Q37" s="686">
        <f t="shared" si="26"/>
        <v>263</v>
      </c>
      <c r="R37" s="686">
        <f t="shared" si="26"/>
        <v>353</v>
      </c>
      <c r="S37" s="686">
        <f t="shared" si="26"/>
        <v>449</v>
      </c>
      <c r="T37" s="1276">
        <f t="shared" si="26"/>
        <v>583</v>
      </c>
    </row>
    <row r="38" spans="1:26" ht="14.4">
      <c r="B38" s="1289" t="s">
        <v>460</v>
      </c>
      <c r="C38" s="688">
        <f t="shared" ref="C38:H38" si="31">SUM(C35:C37)</f>
        <v>173</v>
      </c>
      <c r="D38" s="688">
        <f t="shared" si="31"/>
        <v>89</v>
      </c>
      <c r="E38" s="688">
        <f t="shared" si="31"/>
        <v>176</v>
      </c>
      <c r="F38" s="688">
        <f t="shared" si="31"/>
        <v>144</v>
      </c>
      <c r="G38" s="688">
        <f t="shared" si="31"/>
        <v>201</v>
      </c>
      <c r="H38" s="686">
        <f t="shared" si="31"/>
        <v>223</v>
      </c>
      <c r="I38" s="686">
        <f>SUM(I35:I37)</f>
        <v>302</v>
      </c>
      <c r="J38" s="1335">
        <f>SUM(J35:J37)</f>
        <v>343</v>
      </c>
      <c r="K38" s="1288">
        <f t="shared" si="28"/>
        <v>1.1357615894039734</v>
      </c>
      <c r="L38" s="1288">
        <f t="shared" si="29"/>
        <v>1.5381165919282511</v>
      </c>
      <c r="M38" s="686">
        <f>C38</f>
        <v>173</v>
      </c>
      <c r="N38" s="686">
        <f t="shared" si="26"/>
        <v>262</v>
      </c>
      <c r="O38" s="686">
        <f t="shared" si="26"/>
        <v>438</v>
      </c>
      <c r="P38" s="686">
        <f t="shared" si="26"/>
        <v>582</v>
      </c>
      <c r="Q38" s="686">
        <f t="shared" si="26"/>
        <v>783</v>
      </c>
      <c r="R38" s="686">
        <f t="shared" si="26"/>
        <v>1006</v>
      </c>
      <c r="S38" s="686">
        <f t="shared" si="26"/>
        <v>1308</v>
      </c>
      <c r="T38" s="1276">
        <f>S38+J38</f>
        <v>1651</v>
      </c>
    </row>
    <row r="39" spans="1:26" s="166" customFormat="1" ht="9" customHeight="1">
      <c r="B39" s="666"/>
      <c r="C39" s="672"/>
      <c r="D39" s="672"/>
      <c r="E39" s="672"/>
      <c r="F39" s="672"/>
      <c r="G39" s="672"/>
      <c r="H39" s="672"/>
      <c r="I39" s="672"/>
      <c r="J39" s="672"/>
      <c r="K39" s="672"/>
      <c r="L39" s="672"/>
      <c r="M39" s="672"/>
      <c r="N39" s="672"/>
      <c r="O39" s="672"/>
      <c r="P39" s="672"/>
      <c r="Q39" s="673"/>
      <c r="R39" s="239"/>
      <c r="S39" s="239"/>
      <c r="T39" s="239"/>
      <c r="U39" s="247"/>
    </row>
    <row r="40" spans="1:26" ht="14.4">
      <c r="B40" s="1283" t="s">
        <v>460</v>
      </c>
      <c r="C40" s="688">
        <f>E20</f>
        <v>173</v>
      </c>
      <c r="D40" s="688">
        <f>H20</f>
        <v>89</v>
      </c>
      <c r="E40" s="688">
        <f>K20</f>
        <v>176</v>
      </c>
      <c r="F40" s="688">
        <f>N20</f>
        <v>144</v>
      </c>
      <c r="G40" s="689">
        <f>Q20</f>
        <v>201</v>
      </c>
      <c r="H40" s="686">
        <f>T20</f>
        <v>223</v>
      </c>
      <c r="I40" s="686">
        <f>W20</f>
        <v>302</v>
      </c>
      <c r="J40" s="1276">
        <f>Z20</f>
        <v>343</v>
      </c>
      <c r="K40" s="1288">
        <f t="shared" ref="K40" si="32">J40/I40</f>
        <v>1.1357615894039734</v>
      </c>
      <c r="L40" s="1288">
        <f t="shared" ref="L40" si="33">J40/H40</f>
        <v>1.5381165919282511</v>
      </c>
      <c r="M40" s="686">
        <f t="shared" ref="M40" si="34">C40</f>
        <v>173</v>
      </c>
      <c r="N40" s="686">
        <f t="shared" ref="N40:T40" si="35">M40+D40</f>
        <v>262</v>
      </c>
      <c r="O40" s="686">
        <f t="shared" si="35"/>
        <v>438</v>
      </c>
      <c r="P40" s="686">
        <f t="shared" si="35"/>
        <v>582</v>
      </c>
      <c r="Q40" s="686">
        <f t="shared" si="35"/>
        <v>783</v>
      </c>
      <c r="R40" s="686">
        <f t="shared" si="35"/>
        <v>1006</v>
      </c>
      <c r="S40" s="686">
        <f t="shared" si="35"/>
        <v>1308</v>
      </c>
      <c r="T40" s="1276">
        <f t="shared" si="35"/>
        <v>1651</v>
      </c>
      <c r="V40" s="249"/>
      <c r="W40" s="249"/>
      <c r="X40" s="249"/>
      <c r="Y40" s="249"/>
      <c r="Z40" s="249"/>
    </row>
    <row r="41" spans="1:26" s="166" customFormat="1" ht="20.25" customHeight="1">
      <c r="B41" s="235"/>
      <c r="C41" s="670"/>
      <c r="D41" s="670"/>
      <c r="E41" s="670"/>
      <c r="F41" s="670"/>
      <c r="G41" s="670"/>
      <c r="H41" s="233"/>
      <c r="I41" s="671"/>
      <c r="J41" s="665"/>
      <c r="K41" s="665"/>
      <c r="L41" s="665"/>
      <c r="M41" s="665"/>
      <c r="N41" s="665"/>
      <c r="O41" s="665"/>
      <c r="P41" s="665"/>
      <c r="Q41" s="665"/>
    </row>
    <row r="42" spans="1:26" s="241" customFormat="1" ht="14.4">
      <c r="B42" s="666"/>
      <c r="C42" s="2659" t="s">
        <v>1084</v>
      </c>
      <c r="D42" s="2659"/>
      <c r="E42" s="2659"/>
      <c r="F42" s="2659"/>
      <c r="G42" s="2659"/>
      <c r="H42" s="2659"/>
      <c r="I42" s="2659"/>
      <c r="J42" s="2659"/>
      <c r="K42" s="673"/>
      <c r="L42" s="673"/>
      <c r="M42" s="673"/>
      <c r="N42" s="673"/>
      <c r="O42" s="676"/>
      <c r="P42" s="675"/>
      <c r="Q42" s="675"/>
    </row>
    <row r="43" spans="1:26" ht="14.4">
      <c r="B43" s="1281" t="s">
        <v>1</v>
      </c>
      <c r="C43" s="688">
        <v>1</v>
      </c>
      <c r="D43" s="688">
        <v>1</v>
      </c>
      <c r="E43" s="688">
        <v>1</v>
      </c>
      <c r="F43" s="688">
        <v>1</v>
      </c>
      <c r="G43" s="689">
        <v>1</v>
      </c>
      <c r="H43" s="686">
        <v>1</v>
      </c>
      <c r="I43" s="686">
        <v>2</v>
      </c>
      <c r="J43" s="1276">
        <f>Admisión!J43</f>
        <v>3</v>
      </c>
      <c r="K43" s="677"/>
      <c r="L43" s="677"/>
      <c r="M43" s="673"/>
      <c r="N43" s="673"/>
      <c r="O43" s="668"/>
      <c r="P43" s="17"/>
      <c r="Q43" s="17"/>
      <c r="R43" s="248"/>
      <c r="S43" s="248"/>
      <c r="T43" s="248"/>
    </row>
    <row r="44" spans="1:26" ht="15" customHeight="1">
      <c r="B44" s="1281" t="s">
        <v>3</v>
      </c>
      <c r="C44" s="688">
        <v>1</v>
      </c>
      <c r="D44" s="688">
        <v>1</v>
      </c>
      <c r="E44" s="688">
        <v>1</v>
      </c>
      <c r="F44" s="688">
        <v>1</v>
      </c>
      <c r="G44" s="689">
        <v>1</v>
      </c>
      <c r="H44" s="686">
        <v>1</v>
      </c>
      <c r="I44" s="686">
        <v>2</v>
      </c>
      <c r="J44" s="1276">
        <f>Admisión!J44</f>
        <v>3</v>
      </c>
      <c r="K44" s="677"/>
      <c r="L44" s="677"/>
      <c r="M44" s="673"/>
      <c r="N44" s="673"/>
      <c r="O44" s="668"/>
      <c r="P44" s="17"/>
      <c r="Q44" s="17"/>
      <c r="R44" s="248"/>
      <c r="S44" s="248"/>
      <c r="T44" s="248"/>
    </row>
    <row r="45" spans="1:26" ht="15" customHeight="1">
      <c r="B45" s="1281" t="s">
        <v>2</v>
      </c>
      <c r="C45" s="688">
        <v>1</v>
      </c>
      <c r="D45" s="688">
        <v>1</v>
      </c>
      <c r="E45" s="688">
        <v>2</v>
      </c>
      <c r="F45" s="688">
        <v>2</v>
      </c>
      <c r="G45" s="689">
        <v>2</v>
      </c>
      <c r="H45" s="686">
        <v>2</v>
      </c>
      <c r="I45" s="686">
        <v>2</v>
      </c>
      <c r="J45" s="1276">
        <f>Admisión!J45</f>
        <v>3</v>
      </c>
      <c r="K45" s="677"/>
      <c r="L45" s="677"/>
      <c r="M45" s="673"/>
      <c r="N45" s="673"/>
      <c r="O45" s="668"/>
      <c r="P45" s="17"/>
      <c r="Q45" s="17"/>
      <c r="R45" s="248"/>
      <c r="S45" s="248"/>
      <c r="T45" s="248"/>
    </row>
    <row r="46" spans="1:26" s="166" customFormat="1" ht="20.25" customHeight="1">
      <c r="B46" s="1283" t="s">
        <v>460</v>
      </c>
      <c r="C46" s="688">
        <v>3</v>
      </c>
      <c r="D46" s="688">
        <v>3</v>
      </c>
      <c r="E46" s="688">
        <v>4</v>
      </c>
      <c r="F46" s="688">
        <v>4</v>
      </c>
      <c r="G46" s="689">
        <v>4</v>
      </c>
      <c r="H46" s="686">
        <v>4</v>
      </c>
      <c r="I46" s="686">
        <f>Admisión!$I$46</f>
        <v>6</v>
      </c>
      <c r="J46" s="1276">
        <f>Admisión!J46</f>
        <v>9</v>
      </c>
      <c r="K46" s="665"/>
      <c r="L46" s="665"/>
      <c r="M46" s="665"/>
      <c r="N46" s="665"/>
      <c r="O46" s="665"/>
      <c r="P46" s="665"/>
      <c r="Q46" s="665"/>
    </row>
    <row r="47" spans="1:26" ht="15" customHeight="1">
      <c r="B47" s="235"/>
      <c r="C47" s="670"/>
      <c r="D47" s="670"/>
      <c r="E47" s="670"/>
      <c r="F47" s="670"/>
      <c r="G47" s="670"/>
      <c r="H47" s="233"/>
      <c r="I47" s="677"/>
      <c r="J47" s="677"/>
      <c r="K47" s="677"/>
      <c r="L47" s="677"/>
      <c r="M47" s="673"/>
      <c r="N47" s="673"/>
      <c r="O47" s="668"/>
      <c r="P47" s="17"/>
      <c r="Q47" s="17"/>
      <c r="R47" s="248"/>
      <c r="S47" s="248"/>
      <c r="T47" s="248"/>
    </row>
    <row r="48" spans="1:26" ht="15" customHeight="1">
      <c r="B48" s="666"/>
      <c r="C48" s="2659" t="s">
        <v>1119</v>
      </c>
      <c r="D48" s="2659"/>
      <c r="E48" s="2659"/>
      <c r="F48" s="2659"/>
      <c r="G48" s="2659"/>
      <c r="H48" s="2659"/>
      <c r="I48" s="2659"/>
      <c r="J48" s="2659"/>
      <c r="K48" s="677"/>
      <c r="L48" s="677"/>
      <c r="M48" s="673"/>
      <c r="N48" s="673"/>
      <c r="O48" s="668"/>
      <c r="P48" s="17"/>
      <c r="Q48" s="17"/>
      <c r="R48" s="248"/>
      <c r="S48" s="248"/>
      <c r="T48" s="248"/>
    </row>
    <row r="49" spans="1:20" ht="14.4">
      <c r="B49" s="1281" t="s">
        <v>1</v>
      </c>
      <c r="C49" s="688">
        <f t="shared" ref="C49:J51" si="36">C35/C43</f>
        <v>59</v>
      </c>
      <c r="D49" s="688">
        <f t="shared" si="36"/>
        <v>30</v>
      </c>
      <c r="E49" s="688">
        <f t="shared" si="36"/>
        <v>52</v>
      </c>
      <c r="F49" s="688">
        <f t="shared" si="36"/>
        <v>49</v>
      </c>
      <c r="G49" s="689">
        <f t="shared" si="36"/>
        <v>68</v>
      </c>
      <c r="H49" s="686">
        <f t="shared" si="36"/>
        <v>52</v>
      </c>
      <c r="I49" s="686">
        <f t="shared" si="36"/>
        <v>55.5</v>
      </c>
      <c r="J49" s="1276">
        <f t="shared" si="36"/>
        <v>35.666666666666664</v>
      </c>
      <c r="K49" s="17"/>
      <c r="L49" s="17"/>
      <c r="M49" s="675"/>
      <c r="N49" s="675"/>
      <c r="O49" s="17"/>
      <c r="P49" s="17"/>
      <c r="Q49" s="17"/>
      <c r="R49" s="248"/>
      <c r="S49" s="248"/>
      <c r="T49" s="248"/>
    </row>
    <row r="50" spans="1:20" ht="14.4">
      <c r="B50" s="1281" t="s">
        <v>3</v>
      </c>
      <c r="C50" s="688">
        <f t="shared" si="36"/>
        <v>56</v>
      </c>
      <c r="D50" s="688">
        <f t="shared" si="36"/>
        <v>26</v>
      </c>
      <c r="E50" s="688">
        <f t="shared" si="36"/>
        <v>55</v>
      </c>
      <c r="F50" s="688">
        <f t="shared" si="36"/>
        <v>47</v>
      </c>
      <c r="G50" s="689">
        <f t="shared" si="36"/>
        <v>78</v>
      </c>
      <c r="H50" s="686">
        <f t="shared" si="36"/>
        <v>81</v>
      </c>
      <c r="I50" s="686">
        <f t="shared" si="36"/>
        <v>47.5</v>
      </c>
      <c r="J50" s="1276">
        <f t="shared" si="36"/>
        <v>34</v>
      </c>
      <c r="K50" s="17"/>
      <c r="L50" s="17"/>
      <c r="M50" s="17"/>
      <c r="N50" s="17"/>
      <c r="O50" s="17"/>
      <c r="P50" s="17"/>
      <c r="Q50" s="17"/>
      <c r="R50" s="248"/>
      <c r="S50" s="248"/>
      <c r="T50" s="248"/>
    </row>
    <row r="51" spans="1:20" ht="14.4">
      <c r="A51" s="166"/>
      <c r="B51" s="1281" t="s">
        <v>2</v>
      </c>
      <c r="C51" s="688">
        <f t="shared" si="36"/>
        <v>58</v>
      </c>
      <c r="D51" s="688">
        <f t="shared" si="36"/>
        <v>33</v>
      </c>
      <c r="E51" s="688">
        <f t="shared" si="36"/>
        <v>34.5</v>
      </c>
      <c r="F51" s="688">
        <f t="shared" si="36"/>
        <v>24</v>
      </c>
      <c r="G51" s="689">
        <f t="shared" si="36"/>
        <v>27.5</v>
      </c>
      <c r="H51" s="686">
        <f t="shared" si="36"/>
        <v>45</v>
      </c>
      <c r="I51" s="686">
        <f t="shared" si="36"/>
        <v>48</v>
      </c>
      <c r="J51" s="1276">
        <f t="shared" si="36"/>
        <v>44.666666666666664</v>
      </c>
      <c r="K51" s="17"/>
      <c r="L51" s="17"/>
      <c r="M51" s="17"/>
      <c r="N51" s="17"/>
      <c r="O51" s="17"/>
      <c r="P51" s="17"/>
      <c r="Q51" s="17"/>
      <c r="R51" s="248"/>
      <c r="S51" s="248"/>
      <c r="T51" s="248"/>
    </row>
    <row r="52" spans="1:20" ht="14.4">
      <c r="B52" s="1283" t="s">
        <v>460</v>
      </c>
      <c r="C52" s="688">
        <f t="shared" ref="C52:J52" si="37">C40/C46</f>
        <v>57.666666666666664</v>
      </c>
      <c r="D52" s="688">
        <f t="shared" si="37"/>
        <v>29.666666666666668</v>
      </c>
      <c r="E52" s="688">
        <f t="shared" si="37"/>
        <v>44</v>
      </c>
      <c r="F52" s="688">
        <f t="shared" si="37"/>
        <v>36</v>
      </c>
      <c r="G52" s="689">
        <f t="shared" si="37"/>
        <v>50.25</v>
      </c>
      <c r="H52" s="686">
        <f t="shared" si="37"/>
        <v>55.75</v>
      </c>
      <c r="I52" s="686">
        <f t="shared" si="37"/>
        <v>50.333333333333336</v>
      </c>
      <c r="J52" s="1276">
        <f t="shared" si="37"/>
        <v>38.111111111111114</v>
      </c>
      <c r="K52" s="17"/>
      <c r="L52" s="17"/>
      <c r="M52" s="17"/>
      <c r="N52" s="17"/>
      <c r="O52" s="17"/>
      <c r="P52" s="17"/>
      <c r="Q52" s="17"/>
    </row>
    <row r="53" spans="1:20" ht="14.4">
      <c r="B53" s="666"/>
      <c r="C53" s="670"/>
      <c r="D53" s="670"/>
      <c r="E53" s="670"/>
      <c r="F53" s="670"/>
      <c r="G53" s="670"/>
      <c r="H53" s="233"/>
      <c r="I53" s="17"/>
      <c r="J53" s="17"/>
      <c r="K53" s="17"/>
      <c r="L53" s="17"/>
      <c r="M53" s="17"/>
      <c r="N53" s="17"/>
      <c r="O53" s="17"/>
      <c r="P53" s="17"/>
      <c r="Q53" s="17"/>
    </row>
    <row r="54" spans="1:20">
      <c r="B54" s="174" t="s">
        <v>2121</v>
      </c>
    </row>
    <row r="55" spans="1:20">
      <c r="B55" s="261"/>
      <c r="C55" s="248"/>
    </row>
  </sheetData>
  <mergeCells count="17">
    <mergeCell ref="C48:J48"/>
    <mergeCell ref="C42:J42"/>
    <mergeCell ref="A6:A8"/>
    <mergeCell ref="A9:A11"/>
    <mergeCell ref="A12:A14"/>
    <mergeCell ref="X4:Z4"/>
    <mergeCell ref="C23:L23"/>
    <mergeCell ref="M23:T23"/>
    <mergeCell ref="U4:W4"/>
    <mergeCell ref="O4:Q4"/>
    <mergeCell ref="R4:T4"/>
    <mergeCell ref="L4:N4"/>
    <mergeCell ref="A4:A5"/>
    <mergeCell ref="B4:B5"/>
    <mergeCell ref="C4:E4"/>
    <mergeCell ref="F4:H4"/>
    <mergeCell ref="I4:K4"/>
  </mergeCells>
  <hyperlinks>
    <hyperlink ref="A1" location="Índice!A1" display="ÍNDICE" xr:uid="{00000000-0004-0000-0D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U18:V18 U17"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D25A8"/>
  </sheetPr>
  <dimension ref="A1:AW14"/>
  <sheetViews>
    <sheetView showGridLines="0" zoomScaleNormal="100" workbookViewId="0"/>
  </sheetViews>
  <sheetFormatPr baseColWidth="10" defaultColWidth="11.44140625" defaultRowHeight="14.4"/>
  <cols>
    <col min="1" max="1" width="11.5546875" style="27" bestFit="1" customWidth="1"/>
    <col min="2" max="2" width="4.44140625" style="27" bestFit="1" customWidth="1"/>
    <col min="3" max="5" width="5" style="27" bestFit="1" customWidth="1"/>
    <col min="6" max="6" width="4.88671875" style="27" bestFit="1" customWidth="1"/>
    <col min="7" max="7" width="5" style="27" bestFit="1" customWidth="1"/>
    <col min="8" max="9" width="5" style="27" customWidth="1"/>
    <col min="10" max="10" width="4.5546875" style="27" bestFit="1" customWidth="1"/>
    <col min="11" max="13" width="5" style="27" bestFit="1" customWidth="1"/>
    <col min="14" max="14" width="4.88671875" style="27" bestFit="1" customWidth="1"/>
    <col min="15" max="15" width="5" style="27" bestFit="1" customWidth="1"/>
    <col min="16" max="17" width="5" style="27" customWidth="1"/>
    <col min="18" max="23" width="5.6640625" style="27" bestFit="1" customWidth="1"/>
    <col min="24" max="25" width="5.6640625" style="27" customWidth="1"/>
    <col min="26" max="26" width="4.5546875" style="27" bestFit="1" customWidth="1"/>
    <col min="27" max="29" width="5" style="27" bestFit="1" customWidth="1"/>
    <col min="30" max="30" width="4.88671875" style="27" bestFit="1" customWidth="1"/>
    <col min="31" max="31" width="5" style="27" bestFit="1" customWidth="1"/>
    <col min="32" max="33" width="5" style="27" customWidth="1"/>
    <col min="34" max="34" width="4.5546875" style="27" bestFit="1" customWidth="1"/>
    <col min="35" max="39" width="5" style="27" bestFit="1" customWidth="1"/>
    <col min="40" max="41" width="5" style="27" customWidth="1"/>
    <col min="42" max="47" width="5.6640625" style="27" bestFit="1" customWidth="1"/>
    <col min="48" max="48" width="4.44140625" style="27" bestFit="1" customWidth="1"/>
    <col min="49" max="49" width="5.88671875" style="27" customWidth="1"/>
    <col min="50" max="16384" width="11.44140625" style="27"/>
  </cols>
  <sheetData>
    <row r="1" spans="1:49" s="248" customFormat="1" ht="13.2">
      <c r="A1" s="265" t="s">
        <v>1447</v>
      </c>
      <c r="B1" s="253"/>
      <c r="C1" s="241"/>
    </row>
    <row r="2" spans="1:49" ht="18">
      <c r="A2" s="967" t="s">
        <v>1143</v>
      </c>
      <c r="N2" s="250"/>
      <c r="O2" s="250"/>
      <c r="P2" s="250"/>
      <c r="Q2" s="250"/>
    </row>
    <row r="3" spans="1:49" s="256" customFormat="1" ht="18" customHeight="1">
      <c r="A3" s="256" t="s">
        <v>1221</v>
      </c>
      <c r="B3" s="715"/>
      <c r="C3" s="714"/>
      <c r="D3" s="714"/>
      <c r="E3" s="714"/>
      <c r="F3" s="714"/>
      <c r="G3" s="714"/>
      <c r="H3" s="714"/>
      <c r="I3" s="714"/>
      <c r="J3" s="714"/>
      <c r="V3" s="714"/>
      <c r="W3" s="714"/>
      <c r="X3" s="714"/>
      <c r="Y3" s="714"/>
      <c r="Z3" s="714"/>
    </row>
    <row r="4" spans="1:49">
      <c r="A4" s="256"/>
    </row>
    <row r="5" spans="1:49">
      <c r="B5" s="2661" t="s">
        <v>1121</v>
      </c>
      <c r="C5" s="2662"/>
      <c r="D5" s="2662"/>
      <c r="E5" s="2662"/>
      <c r="F5" s="2662"/>
      <c r="G5" s="2662"/>
      <c r="H5" s="2662"/>
      <c r="I5" s="2662"/>
      <c r="J5" s="2662"/>
      <c r="K5" s="2662"/>
      <c r="L5" s="2662"/>
      <c r="M5" s="2662"/>
      <c r="N5" s="2662"/>
      <c r="O5" s="2662"/>
      <c r="P5" s="2662"/>
      <c r="Q5" s="2662"/>
      <c r="R5" s="2662"/>
      <c r="S5" s="2662"/>
      <c r="T5" s="2662"/>
      <c r="U5" s="2662"/>
      <c r="V5" s="2662"/>
      <c r="W5" s="2662"/>
      <c r="X5" s="2662"/>
      <c r="Y5" s="2663"/>
      <c r="Z5" s="2660" t="s">
        <v>1122</v>
      </c>
      <c r="AA5" s="2660"/>
      <c r="AB5" s="2660"/>
      <c r="AC5" s="2660"/>
      <c r="AD5" s="2660"/>
      <c r="AE5" s="2660"/>
      <c r="AF5" s="2660"/>
      <c r="AG5" s="2660"/>
      <c r="AH5" s="2660"/>
      <c r="AI5" s="2660"/>
      <c r="AJ5" s="2660"/>
      <c r="AK5" s="2660"/>
      <c r="AL5" s="2660"/>
      <c r="AM5" s="2660"/>
      <c r="AN5" s="2660"/>
      <c r="AO5" s="2660"/>
      <c r="AP5" s="2660"/>
      <c r="AQ5" s="2660"/>
      <c r="AR5" s="2660"/>
      <c r="AS5" s="2660"/>
      <c r="AT5" s="2660"/>
      <c r="AU5" s="2660"/>
      <c r="AV5" s="2660"/>
      <c r="AW5" s="2660"/>
    </row>
    <row r="6" spans="1:49">
      <c r="A6" s="237"/>
      <c r="B6" s="2625" t="s">
        <v>1073</v>
      </c>
      <c r="C6" s="2625"/>
      <c r="D6" s="2625"/>
      <c r="E6" s="2625"/>
      <c r="F6" s="2625"/>
      <c r="G6" s="2625"/>
      <c r="H6" s="2625"/>
      <c r="I6" s="2625"/>
      <c r="J6" s="2607" t="s">
        <v>1074</v>
      </c>
      <c r="K6" s="2608"/>
      <c r="L6" s="2608"/>
      <c r="M6" s="2608"/>
      <c r="N6" s="2608"/>
      <c r="O6" s="2608"/>
      <c r="P6" s="2608"/>
      <c r="Q6" s="2609"/>
      <c r="R6" s="2607" t="s">
        <v>1075</v>
      </c>
      <c r="S6" s="2608"/>
      <c r="T6" s="2608"/>
      <c r="U6" s="2608"/>
      <c r="V6" s="2608"/>
      <c r="W6" s="2608"/>
      <c r="X6" s="2608"/>
      <c r="Y6" s="2609"/>
      <c r="Z6" s="2625" t="s">
        <v>1073</v>
      </c>
      <c r="AA6" s="2625"/>
      <c r="AB6" s="2625"/>
      <c r="AC6" s="2625"/>
      <c r="AD6" s="2625"/>
      <c r="AE6" s="2625"/>
      <c r="AF6" s="2625"/>
      <c r="AG6" s="2625"/>
      <c r="AH6" s="2625" t="s">
        <v>1074</v>
      </c>
      <c r="AI6" s="2625"/>
      <c r="AJ6" s="2625"/>
      <c r="AK6" s="2625"/>
      <c r="AL6" s="2625"/>
      <c r="AM6" s="2625"/>
      <c r="AN6" s="2625"/>
      <c r="AO6" s="2625"/>
      <c r="AP6" s="2625" t="s">
        <v>1075</v>
      </c>
      <c r="AQ6" s="2625"/>
      <c r="AR6" s="2625"/>
      <c r="AS6" s="2625"/>
      <c r="AT6" s="2625"/>
      <c r="AU6" s="2625"/>
      <c r="AV6" s="2625"/>
      <c r="AW6" s="2625"/>
    </row>
    <row r="7" spans="1:49">
      <c r="A7" s="237"/>
      <c r="B7" s="1336">
        <v>2011</v>
      </c>
      <c r="C7" s="1336">
        <v>2012</v>
      </c>
      <c r="D7" s="1336">
        <v>2013</v>
      </c>
      <c r="E7" s="1336">
        <v>2014</v>
      </c>
      <c r="F7" s="1336">
        <v>2015</v>
      </c>
      <c r="G7" s="1336">
        <v>2016</v>
      </c>
      <c r="H7" s="1336">
        <v>2017</v>
      </c>
      <c r="I7" s="1293">
        <v>2018</v>
      </c>
      <c r="J7" s="1336">
        <v>2011</v>
      </c>
      <c r="K7" s="1336">
        <v>2012</v>
      </c>
      <c r="L7" s="1336">
        <v>2013</v>
      </c>
      <c r="M7" s="1336">
        <v>2014</v>
      </c>
      <c r="N7" s="1336">
        <v>2015</v>
      </c>
      <c r="O7" s="1336">
        <v>2016</v>
      </c>
      <c r="P7" s="1336">
        <v>2017</v>
      </c>
      <c r="Q7" s="1293">
        <v>2018</v>
      </c>
      <c r="R7" s="1336">
        <v>2011</v>
      </c>
      <c r="S7" s="1336">
        <v>2012</v>
      </c>
      <c r="T7" s="1336">
        <v>2013</v>
      </c>
      <c r="U7" s="1336">
        <v>2014</v>
      </c>
      <c r="V7" s="1336">
        <v>2015</v>
      </c>
      <c r="W7" s="1336">
        <v>2016</v>
      </c>
      <c r="X7" s="1336">
        <v>2017</v>
      </c>
      <c r="Y7" s="1293">
        <v>2018</v>
      </c>
      <c r="Z7" s="1336">
        <v>2011</v>
      </c>
      <c r="AA7" s="1336">
        <v>2012</v>
      </c>
      <c r="AB7" s="1336">
        <v>2013</v>
      </c>
      <c r="AC7" s="1336">
        <v>2014</v>
      </c>
      <c r="AD7" s="1336">
        <v>2015</v>
      </c>
      <c r="AE7" s="1336">
        <v>2016</v>
      </c>
      <c r="AF7" s="1336">
        <v>2017</v>
      </c>
      <c r="AG7" s="1293">
        <v>2018</v>
      </c>
      <c r="AH7" s="1336">
        <v>2011</v>
      </c>
      <c r="AI7" s="1336">
        <v>2012</v>
      </c>
      <c r="AJ7" s="1336">
        <v>2013</v>
      </c>
      <c r="AK7" s="1336">
        <v>2014</v>
      </c>
      <c r="AL7" s="1336">
        <v>2015</v>
      </c>
      <c r="AM7" s="1336">
        <v>2016</v>
      </c>
      <c r="AN7" s="1336">
        <v>2017</v>
      </c>
      <c r="AO7" s="1293">
        <v>2018</v>
      </c>
      <c r="AP7" s="1336">
        <v>2011</v>
      </c>
      <c r="AQ7" s="1336">
        <v>2012</v>
      </c>
      <c r="AR7" s="1336">
        <v>2013</v>
      </c>
      <c r="AS7" s="1336">
        <v>2014</v>
      </c>
      <c r="AT7" s="1336">
        <v>2015</v>
      </c>
      <c r="AU7" s="1336">
        <v>2016</v>
      </c>
      <c r="AV7" s="1336">
        <v>2017</v>
      </c>
      <c r="AW7" s="1336">
        <v>2018</v>
      </c>
    </row>
    <row r="8" spans="1:49">
      <c r="A8" s="1299" t="s">
        <v>1</v>
      </c>
      <c r="B8" s="693">
        <v>20</v>
      </c>
      <c r="C8" s="693">
        <v>14</v>
      </c>
      <c r="D8" s="693">
        <v>21</v>
      </c>
      <c r="E8" s="693">
        <v>23</v>
      </c>
      <c r="F8" s="694">
        <v>31</v>
      </c>
      <c r="G8" s="694">
        <v>10</v>
      </c>
      <c r="H8" s="1337">
        <v>43</v>
      </c>
      <c r="I8" s="1295">
        <v>28</v>
      </c>
      <c r="J8" s="695">
        <v>39</v>
      </c>
      <c r="K8" s="695">
        <v>16</v>
      </c>
      <c r="L8" s="695">
        <v>31</v>
      </c>
      <c r="M8" s="695">
        <v>26</v>
      </c>
      <c r="N8" s="695">
        <v>37</v>
      </c>
      <c r="O8" s="695">
        <v>42</v>
      </c>
      <c r="P8" s="1339">
        <v>68</v>
      </c>
      <c r="Q8" s="1296">
        <v>79</v>
      </c>
      <c r="R8" s="696">
        <f t="shared" ref="R8:X11" si="0">B8/(B8+J8)</f>
        <v>0.33898305084745761</v>
      </c>
      <c r="S8" s="696">
        <f t="shared" si="0"/>
        <v>0.46666666666666667</v>
      </c>
      <c r="T8" s="696">
        <f t="shared" si="0"/>
        <v>0.40384615384615385</v>
      </c>
      <c r="U8" s="696">
        <f t="shared" si="0"/>
        <v>0.46938775510204084</v>
      </c>
      <c r="V8" s="696">
        <f t="shared" si="0"/>
        <v>0.45588235294117646</v>
      </c>
      <c r="W8" s="696">
        <f t="shared" si="0"/>
        <v>0.19230769230769232</v>
      </c>
      <c r="X8" s="1340">
        <f>H8/(H8+P8)</f>
        <v>0.38738738738738737</v>
      </c>
      <c r="Y8" s="1297">
        <f>I8/(I8+Q8)</f>
        <v>0.26168224299065418</v>
      </c>
      <c r="Z8" s="693">
        <f>B8</f>
        <v>20</v>
      </c>
      <c r="AA8" s="693">
        <f t="shared" ref="AA8:AE10" si="1">C8+Z8</f>
        <v>34</v>
      </c>
      <c r="AB8" s="693">
        <f t="shared" si="1"/>
        <v>55</v>
      </c>
      <c r="AC8" s="693">
        <f t="shared" si="1"/>
        <v>78</v>
      </c>
      <c r="AD8" s="694">
        <f t="shared" si="1"/>
        <v>109</v>
      </c>
      <c r="AE8" s="694">
        <f t="shared" si="1"/>
        <v>119</v>
      </c>
      <c r="AF8" s="1337">
        <f>AE8+H8</f>
        <v>162</v>
      </c>
      <c r="AG8" s="1295">
        <f>AF8+I8</f>
        <v>190</v>
      </c>
      <c r="AH8" s="697">
        <f>J8</f>
        <v>39</v>
      </c>
      <c r="AI8" s="697">
        <f t="shared" ref="AI8:AM10" si="2">K8+AH8</f>
        <v>55</v>
      </c>
      <c r="AJ8" s="697">
        <f t="shared" si="2"/>
        <v>86</v>
      </c>
      <c r="AK8" s="697">
        <f t="shared" si="2"/>
        <v>112</v>
      </c>
      <c r="AL8" s="697">
        <f t="shared" si="2"/>
        <v>149</v>
      </c>
      <c r="AM8" s="697">
        <f t="shared" si="2"/>
        <v>191</v>
      </c>
      <c r="AN8" s="1339">
        <f>AM8+P8</f>
        <v>259</v>
      </c>
      <c r="AO8" s="1296">
        <f>AN8+Q8</f>
        <v>338</v>
      </c>
      <c r="AP8" s="696">
        <f t="shared" ref="AP8:AW11" si="3">Z8/(Z8+AH8)</f>
        <v>0.33898305084745761</v>
      </c>
      <c r="AQ8" s="696">
        <f t="shared" si="3"/>
        <v>0.38202247191011235</v>
      </c>
      <c r="AR8" s="696">
        <f t="shared" si="3"/>
        <v>0.39007092198581561</v>
      </c>
      <c r="AS8" s="696">
        <f t="shared" si="3"/>
        <v>0.41052631578947368</v>
      </c>
      <c r="AT8" s="696">
        <f t="shared" si="3"/>
        <v>0.42248062015503873</v>
      </c>
      <c r="AU8" s="696">
        <f t="shared" si="3"/>
        <v>0.38387096774193546</v>
      </c>
      <c r="AV8" s="1340">
        <f t="shared" si="3"/>
        <v>0.38479809976247031</v>
      </c>
      <c r="AW8" s="1297">
        <f>AG8/(AG8+AO8)</f>
        <v>0.35984848484848486</v>
      </c>
    </row>
    <row r="9" spans="1:49">
      <c r="A9" s="1299" t="s">
        <v>3</v>
      </c>
      <c r="B9" s="693">
        <v>39</v>
      </c>
      <c r="C9" s="693">
        <v>15</v>
      </c>
      <c r="D9" s="693">
        <v>40</v>
      </c>
      <c r="E9" s="693">
        <v>30</v>
      </c>
      <c r="F9" s="694">
        <v>54</v>
      </c>
      <c r="G9" s="694">
        <v>51</v>
      </c>
      <c r="H9" s="1337">
        <v>67</v>
      </c>
      <c r="I9" s="1295">
        <v>77</v>
      </c>
      <c r="J9" s="695">
        <v>17</v>
      </c>
      <c r="K9" s="695">
        <v>11</v>
      </c>
      <c r="L9" s="695">
        <v>15</v>
      </c>
      <c r="M9" s="695">
        <v>17</v>
      </c>
      <c r="N9" s="695">
        <v>24</v>
      </c>
      <c r="O9" s="695">
        <v>30</v>
      </c>
      <c r="P9" s="1339">
        <v>28</v>
      </c>
      <c r="Q9" s="1296">
        <v>25</v>
      </c>
      <c r="R9" s="696">
        <f t="shared" si="0"/>
        <v>0.6964285714285714</v>
      </c>
      <c r="S9" s="696">
        <f t="shared" si="0"/>
        <v>0.57692307692307687</v>
      </c>
      <c r="T9" s="696">
        <f t="shared" si="0"/>
        <v>0.72727272727272729</v>
      </c>
      <c r="U9" s="696">
        <f t="shared" si="0"/>
        <v>0.63829787234042556</v>
      </c>
      <c r="V9" s="696">
        <f t="shared" si="0"/>
        <v>0.69230769230769229</v>
      </c>
      <c r="W9" s="696">
        <f t="shared" si="0"/>
        <v>0.62962962962962965</v>
      </c>
      <c r="X9" s="1340">
        <f t="shared" si="0"/>
        <v>0.70526315789473681</v>
      </c>
      <c r="Y9" s="1297">
        <f t="shared" ref="Y9:Y11" si="4">I9/(I9+Q9)</f>
        <v>0.75490196078431371</v>
      </c>
      <c r="Z9" s="693">
        <f>B9</f>
        <v>39</v>
      </c>
      <c r="AA9" s="693">
        <f t="shared" si="1"/>
        <v>54</v>
      </c>
      <c r="AB9" s="693">
        <f t="shared" si="1"/>
        <v>94</v>
      </c>
      <c r="AC9" s="693">
        <f t="shared" si="1"/>
        <v>124</v>
      </c>
      <c r="AD9" s="694">
        <f t="shared" si="1"/>
        <v>178</v>
      </c>
      <c r="AE9" s="694">
        <f t="shared" si="1"/>
        <v>229</v>
      </c>
      <c r="AF9" s="1337">
        <f>AE9+H9</f>
        <v>296</v>
      </c>
      <c r="AG9" s="1295">
        <f t="shared" ref="AG9:AG10" si="5">AF9+I9</f>
        <v>373</v>
      </c>
      <c r="AH9" s="697">
        <f>J9</f>
        <v>17</v>
      </c>
      <c r="AI9" s="697">
        <f t="shared" si="2"/>
        <v>28</v>
      </c>
      <c r="AJ9" s="697">
        <f t="shared" si="2"/>
        <v>43</v>
      </c>
      <c r="AK9" s="697">
        <f t="shared" si="2"/>
        <v>60</v>
      </c>
      <c r="AL9" s="697">
        <f t="shared" si="2"/>
        <v>84</v>
      </c>
      <c r="AM9" s="697">
        <f t="shared" si="2"/>
        <v>114</v>
      </c>
      <c r="AN9" s="1339">
        <f>AM9+P9</f>
        <v>142</v>
      </c>
      <c r="AO9" s="1296">
        <f t="shared" ref="AO9:AO11" si="6">AN9+Q9</f>
        <v>167</v>
      </c>
      <c r="AP9" s="696">
        <f t="shared" si="3"/>
        <v>0.6964285714285714</v>
      </c>
      <c r="AQ9" s="696">
        <f t="shared" si="3"/>
        <v>0.65853658536585369</v>
      </c>
      <c r="AR9" s="696">
        <f t="shared" si="3"/>
        <v>0.68613138686131392</v>
      </c>
      <c r="AS9" s="696">
        <f t="shared" si="3"/>
        <v>0.67391304347826086</v>
      </c>
      <c r="AT9" s="696">
        <f t="shared" si="3"/>
        <v>0.67938931297709926</v>
      </c>
      <c r="AU9" s="696">
        <f t="shared" si="3"/>
        <v>0.66763848396501457</v>
      </c>
      <c r="AV9" s="1340">
        <f t="shared" si="3"/>
        <v>0.67579908675799083</v>
      </c>
      <c r="AW9" s="1297">
        <f t="shared" si="3"/>
        <v>0.69074074074074077</v>
      </c>
    </row>
    <row r="10" spans="1:49">
      <c r="A10" s="1299" t="s">
        <v>2</v>
      </c>
      <c r="B10" s="693">
        <v>35</v>
      </c>
      <c r="C10" s="693">
        <v>15</v>
      </c>
      <c r="D10" s="693">
        <v>36</v>
      </c>
      <c r="E10" s="693">
        <v>24</v>
      </c>
      <c r="F10" s="694">
        <v>33</v>
      </c>
      <c r="G10" s="694">
        <v>56</v>
      </c>
      <c r="H10" s="1337">
        <v>50</v>
      </c>
      <c r="I10" s="1295">
        <v>71</v>
      </c>
      <c r="J10" s="695">
        <v>23</v>
      </c>
      <c r="K10" s="695">
        <v>18</v>
      </c>
      <c r="L10" s="695">
        <v>33</v>
      </c>
      <c r="M10" s="695">
        <v>24</v>
      </c>
      <c r="N10" s="695">
        <v>22</v>
      </c>
      <c r="O10" s="695">
        <v>34</v>
      </c>
      <c r="P10" s="1339">
        <v>46</v>
      </c>
      <c r="Q10" s="1296">
        <v>63</v>
      </c>
      <c r="R10" s="696">
        <f t="shared" si="0"/>
        <v>0.60344827586206895</v>
      </c>
      <c r="S10" s="696">
        <f t="shared" si="0"/>
        <v>0.45454545454545453</v>
      </c>
      <c r="T10" s="696">
        <f t="shared" si="0"/>
        <v>0.52173913043478259</v>
      </c>
      <c r="U10" s="696">
        <f t="shared" si="0"/>
        <v>0.5</v>
      </c>
      <c r="V10" s="696">
        <f t="shared" si="0"/>
        <v>0.6</v>
      </c>
      <c r="W10" s="696">
        <f t="shared" si="0"/>
        <v>0.62222222222222223</v>
      </c>
      <c r="X10" s="1340">
        <f t="shared" si="0"/>
        <v>0.52083333333333337</v>
      </c>
      <c r="Y10" s="1297">
        <f t="shared" si="4"/>
        <v>0.52985074626865669</v>
      </c>
      <c r="Z10" s="693">
        <f>B10</f>
        <v>35</v>
      </c>
      <c r="AA10" s="693">
        <f t="shared" si="1"/>
        <v>50</v>
      </c>
      <c r="AB10" s="693">
        <f t="shared" si="1"/>
        <v>86</v>
      </c>
      <c r="AC10" s="693">
        <f t="shared" si="1"/>
        <v>110</v>
      </c>
      <c r="AD10" s="694">
        <f t="shared" si="1"/>
        <v>143</v>
      </c>
      <c r="AE10" s="694">
        <f t="shared" si="1"/>
        <v>199</v>
      </c>
      <c r="AF10" s="1337">
        <f>AE10+H10</f>
        <v>249</v>
      </c>
      <c r="AG10" s="1295">
        <f t="shared" si="5"/>
        <v>320</v>
      </c>
      <c r="AH10" s="697">
        <f>J10</f>
        <v>23</v>
      </c>
      <c r="AI10" s="697">
        <f t="shared" si="2"/>
        <v>41</v>
      </c>
      <c r="AJ10" s="697">
        <f t="shared" si="2"/>
        <v>74</v>
      </c>
      <c r="AK10" s="697">
        <f t="shared" si="2"/>
        <v>98</v>
      </c>
      <c r="AL10" s="697">
        <f t="shared" si="2"/>
        <v>120</v>
      </c>
      <c r="AM10" s="697">
        <f t="shared" si="2"/>
        <v>154</v>
      </c>
      <c r="AN10" s="1339">
        <f>AM10+P10</f>
        <v>200</v>
      </c>
      <c r="AO10" s="1296">
        <f t="shared" si="6"/>
        <v>263</v>
      </c>
      <c r="AP10" s="696">
        <f t="shared" si="3"/>
        <v>0.60344827586206895</v>
      </c>
      <c r="AQ10" s="696">
        <f t="shared" si="3"/>
        <v>0.5494505494505495</v>
      </c>
      <c r="AR10" s="696">
        <f t="shared" si="3"/>
        <v>0.53749999999999998</v>
      </c>
      <c r="AS10" s="696">
        <f t="shared" si="3"/>
        <v>0.52884615384615385</v>
      </c>
      <c r="AT10" s="696">
        <f t="shared" si="3"/>
        <v>0.54372623574144485</v>
      </c>
      <c r="AU10" s="696">
        <f t="shared" si="3"/>
        <v>0.5637393767705382</v>
      </c>
      <c r="AV10" s="1340">
        <f t="shared" si="3"/>
        <v>0.55456570155902007</v>
      </c>
      <c r="AW10" s="1297">
        <f t="shared" si="3"/>
        <v>0.548885077186964</v>
      </c>
    </row>
    <row r="11" spans="1:49">
      <c r="A11" s="1299" t="s">
        <v>460</v>
      </c>
      <c r="B11" s="693">
        <f>SUM(B8:B10)</f>
        <v>94</v>
      </c>
      <c r="C11" s="693">
        <f t="shared" ref="C11:N11" si="7">SUM(C8:C10)</f>
        <v>44</v>
      </c>
      <c r="D11" s="693">
        <f t="shared" si="7"/>
        <v>97</v>
      </c>
      <c r="E11" s="693">
        <f t="shared" si="7"/>
        <v>77</v>
      </c>
      <c r="F11" s="693">
        <f t="shared" si="7"/>
        <v>118</v>
      </c>
      <c r="G11" s="693">
        <f t="shared" si="7"/>
        <v>117</v>
      </c>
      <c r="H11" s="1338">
        <f>SUM(H8:H10)</f>
        <v>160</v>
      </c>
      <c r="I11" s="1298">
        <f>SUM(I8:I10)</f>
        <v>176</v>
      </c>
      <c r="J11" s="693">
        <f>SUM(J8:J10)</f>
        <v>79</v>
      </c>
      <c r="K11" s="693">
        <f t="shared" si="7"/>
        <v>45</v>
      </c>
      <c r="L11" s="693">
        <f t="shared" si="7"/>
        <v>79</v>
      </c>
      <c r="M11" s="693">
        <f t="shared" si="7"/>
        <v>67</v>
      </c>
      <c r="N11" s="693">
        <f t="shared" si="7"/>
        <v>83</v>
      </c>
      <c r="O11" s="693">
        <f>SUM(O8:O10)</f>
        <v>106</v>
      </c>
      <c r="P11" s="1338">
        <f>SUM(P8:P10)</f>
        <v>142</v>
      </c>
      <c r="Q11" s="1298">
        <f>SUM(Q8:Q10)</f>
        <v>167</v>
      </c>
      <c r="R11" s="696">
        <f t="shared" si="0"/>
        <v>0.54335260115606931</v>
      </c>
      <c r="S11" s="696">
        <f t="shared" si="0"/>
        <v>0.4943820224719101</v>
      </c>
      <c r="T11" s="696">
        <f t="shared" si="0"/>
        <v>0.55113636363636365</v>
      </c>
      <c r="U11" s="696">
        <f t="shared" si="0"/>
        <v>0.53472222222222221</v>
      </c>
      <c r="V11" s="696">
        <f t="shared" si="0"/>
        <v>0.58706467661691542</v>
      </c>
      <c r="W11" s="696">
        <f t="shared" si="0"/>
        <v>0.5246636771300448</v>
      </c>
      <c r="X11" s="1340">
        <f t="shared" si="0"/>
        <v>0.5298013245033113</v>
      </c>
      <c r="Y11" s="1297">
        <f t="shared" si="4"/>
        <v>0.51311953352769679</v>
      </c>
      <c r="Z11" s="693">
        <f>SUM(Z8:Z10)</f>
        <v>94</v>
      </c>
      <c r="AA11" s="693">
        <f t="shared" ref="AA11:AM11" si="8">SUM(AA8:AA10)</f>
        <v>138</v>
      </c>
      <c r="AB11" s="693">
        <f t="shared" si="8"/>
        <v>235</v>
      </c>
      <c r="AC11" s="693">
        <f t="shared" si="8"/>
        <v>312</v>
      </c>
      <c r="AD11" s="693">
        <f t="shared" si="8"/>
        <v>430</v>
      </c>
      <c r="AE11" s="693">
        <f>SUM(AE8:AE10)</f>
        <v>547</v>
      </c>
      <c r="AF11" s="1338">
        <f>SUM(AF8:AF10)</f>
        <v>707</v>
      </c>
      <c r="AG11" s="1295">
        <f>SUM(AG8:AG10)</f>
        <v>883</v>
      </c>
      <c r="AH11" s="693">
        <f t="shared" si="8"/>
        <v>79</v>
      </c>
      <c r="AI11" s="693">
        <f t="shared" si="8"/>
        <v>124</v>
      </c>
      <c r="AJ11" s="693">
        <f t="shared" si="8"/>
        <v>203</v>
      </c>
      <c r="AK11" s="693">
        <f t="shared" si="8"/>
        <v>270</v>
      </c>
      <c r="AL11" s="693">
        <f t="shared" si="8"/>
        <v>353</v>
      </c>
      <c r="AM11" s="693">
        <f t="shared" si="8"/>
        <v>459</v>
      </c>
      <c r="AN11" s="1338">
        <f>SUM(AN8:AN10)</f>
        <v>601</v>
      </c>
      <c r="AO11" s="1296">
        <f t="shared" si="6"/>
        <v>768</v>
      </c>
      <c r="AP11" s="696">
        <f t="shared" si="3"/>
        <v>0.54335260115606931</v>
      </c>
      <c r="AQ11" s="696">
        <f t="shared" si="3"/>
        <v>0.52671755725190839</v>
      </c>
      <c r="AR11" s="696">
        <f t="shared" si="3"/>
        <v>0.5365296803652968</v>
      </c>
      <c r="AS11" s="696">
        <f t="shared" si="3"/>
        <v>0.53608247422680411</v>
      </c>
      <c r="AT11" s="696">
        <f t="shared" si="3"/>
        <v>0.54916985951468711</v>
      </c>
      <c r="AU11" s="696">
        <f t="shared" si="3"/>
        <v>0.5437375745526839</v>
      </c>
      <c r="AV11" s="1340">
        <f t="shared" si="3"/>
        <v>0.54051987767584098</v>
      </c>
      <c r="AW11" s="1297">
        <f t="shared" si="3"/>
        <v>0.53482737734706243</v>
      </c>
    </row>
    <row r="12" spans="1:49">
      <c r="A12" s="174" t="s">
        <v>2121</v>
      </c>
      <c r="C12" s="46"/>
    </row>
    <row r="14" spans="1:49">
      <c r="C14" s="46"/>
    </row>
  </sheetData>
  <mergeCells count="8">
    <mergeCell ref="AH6:AO6"/>
    <mergeCell ref="AP6:AW6"/>
    <mergeCell ref="Z5:AW5"/>
    <mergeCell ref="B6:I6"/>
    <mergeCell ref="J6:Q6"/>
    <mergeCell ref="R6:Y6"/>
    <mergeCell ref="B5:Y5"/>
    <mergeCell ref="Z6:AG6"/>
  </mergeCells>
  <hyperlinks>
    <hyperlink ref="A1" location="Índice!A1" display="ÍNDICE" xr:uid="{00000000-0004-0000-0E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K11:N11 C11:H11 O11:Q11"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D25A8"/>
  </sheetPr>
  <dimension ref="A1:Z44"/>
  <sheetViews>
    <sheetView showGridLines="0" topLeftCell="A28" zoomScaleNormal="100" workbookViewId="0">
      <selection activeCell="I44" sqref="I44"/>
    </sheetView>
  </sheetViews>
  <sheetFormatPr baseColWidth="10" defaultRowHeight="13.2"/>
  <cols>
    <col min="1" max="1" width="7.109375" style="248" customWidth="1"/>
    <col min="2" max="2" width="28.6640625" style="248" bestFit="1" customWidth="1"/>
    <col min="3" max="3" width="5.5546875" style="48" bestFit="1" customWidth="1"/>
    <col min="4" max="4" width="5" style="48" bestFit="1" customWidth="1"/>
    <col min="5" max="5" width="5.5546875" style="48" bestFit="1" customWidth="1"/>
    <col min="6" max="7" width="5" style="48" bestFit="1" customWidth="1"/>
    <col min="8" max="8" width="5.44140625" style="48" bestFit="1" customWidth="1"/>
    <col min="9" max="9" width="5.5546875" style="248" bestFit="1" customWidth="1"/>
    <col min="10" max="10" width="8.44140625" style="248" bestFit="1" customWidth="1"/>
    <col min="11" max="12" width="5.5546875" style="248" bestFit="1" customWidth="1"/>
    <col min="13" max="13" width="4.5546875" style="248" bestFit="1" customWidth="1"/>
    <col min="14" max="14" width="5.44140625" style="248" bestFit="1" customWidth="1"/>
    <col min="15" max="16" width="4.5546875" style="248" bestFit="1" customWidth="1"/>
    <col min="17" max="17" width="5.44140625" style="248" bestFit="1" customWidth="1"/>
    <col min="18" max="19" width="4.5546875" style="48" bestFit="1" customWidth="1"/>
    <col min="20" max="20" width="5.44140625" style="48" bestFit="1" customWidth="1"/>
    <col min="21" max="21" width="5.5546875" style="248" bestFit="1" customWidth="1"/>
    <col min="22" max="22" width="4.5546875" style="248" bestFit="1" customWidth="1"/>
    <col min="23" max="23" width="5.44140625" style="248" bestFit="1" customWidth="1"/>
    <col min="24" max="24" width="8.44140625" style="248" bestFit="1" customWidth="1"/>
    <col min="25" max="25" width="5.109375" style="248" bestFit="1" customWidth="1"/>
    <col min="26" max="26" width="5.44140625" style="248" bestFit="1" customWidth="1"/>
    <col min="27" max="230" width="11.44140625" style="248"/>
    <col min="231" max="231" width="0.33203125" style="248" customWidth="1"/>
    <col min="232" max="232" width="19" style="248" customWidth="1"/>
    <col min="233" max="233" width="7.109375" style="248" customWidth="1"/>
    <col min="234" max="234" width="41.33203125" style="248" customWidth="1"/>
    <col min="235" max="236" width="9" style="248" customWidth="1"/>
    <col min="237" max="237" width="10.5546875" style="248" customWidth="1"/>
    <col min="238" max="238" width="9.44140625" style="248" customWidth="1"/>
    <col min="239" max="239" width="9.88671875" style="248" customWidth="1"/>
    <col min="240" max="240" width="10.5546875" style="248" customWidth="1"/>
    <col min="241" max="242" width="9.44140625" style="248" customWidth="1"/>
    <col min="243" max="243" width="10.5546875" style="248" customWidth="1"/>
    <col min="244" max="245" width="9" style="248" customWidth="1"/>
    <col min="246" max="246" width="10.5546875" style="248" customWidth="1"/>
    <col min="247" max="248" width="9.44140625" style="248" customWidth="1"/>
    <col min="249" max="249" width="10.5546875" style="248" customWidth="1"/>
    <col min="250" max="250" width="9.44140625" style="248" customWidth="1"/>
    <col min="251" max="251" width="9.88671875" style="248" customWidth="1"/>
    <col min="252" max="252" width="10.5546875" style="248" customWidth="1"/>
    <col min="253" max="253" width="9" style="248" customWidth="1"/>
    <col min="254" max="254" width="9.88671875" style="248" customWidth="1"/>
    <col min="255" max="255" width="12" style="248" customWidth="1"/>
    <col min="256" max="486" width="11.44140625" style="248"/>
    <col min="487" max="487" width="0.33203125" style="248" customWidth="1"/>
    <col min="488" max="488" width="19" style="248" customWidth="1"/>
    <col min="489" max="489" width="7.109375" style="248" customWidth="1"/>
    <col min="490" max="490" width="41.33203125" style="248" customWidth="1"/>
    <col min="491" max="492" width="9" style="248" customWidth="1"/>
    <col min="493" max="493" width="10.5546875" style="248" customWidth="1"/>
    <col min="494" max="494" width="9.44140625" style="248" customWidth="1"/>
    <col min="495" max="495" width="9.88671875" style="248" customWidth="1"/>
    <col min="496" max="496" width="10.5546875" style="248" customWidth="1"/>
    <col min="497" max="498" width="9.44140625" style="248" customWidth="1"/>
    <col min="499" max="499" width="10.5546875" style="248" customWidth="1"/>
    <col min="500" max="501" width="9" style="248" customWidth="1"/>
    <col min="502" max="502" width="10.5546875" style="248" customWidth="1"/>
    <col min="503" max="504" width="9.44140625" style="248" customWidth="1"/>
    <col min="505" max="505" width="10.5546875" style="248" customWidth="1"/>
    <col min="506" max="506" width="9.44140625" style="248" customWidth="1"/>
    <col min="507" max="507" width="9.88671875" style="248" customWidth="1"/>
    <col min="508" max="508" width="10.5546875" style="248" customWidth="1"/>
    <col min="509" max="509" width="9" style="248" customWidth="1"/>
    <col min="510" max="510" width="9.88671875" style="248" customWidth="1"/>
    <col min="511" max="511" width="12" style="248" customWidth="1"/>
    <col min="512" max="742" width="11.44140625" style="248"/>
    <col min="743" max="743" width="0.33203125" style="248" customWidth="1"/>
    <col min="744" max="744" width="19" style="248" customWidth="1"/>
    <col min="745" max="745" width="7.109375" style="248" customWidth="1"/>
    <col min="746" max="746" width="41.33203125" style="248" customWidth="1"/>
    <col min="747" max="748" width="9" style="248" customWidth="1"/>
    <col min="749" max="749" width="10.5546875" style="248" customWidth="1"/>
    <col min="750" max="750" width="9.44140625" style="248" customWidth="1"/>
    <col min="751" max="751" width="9.88671875" style="248" customWidth="1"/>
    <col min="752" max="752" width="10.5546875" style="248" customWidth="1"/>
    <col min="753" max="754" width="9.44140625" style="248" customWidth="1"/>
    <col min="755" max="755" width="10.5546875" style="248" customWidth="1"/>
    <col min="756" max="757" width="9" style="248" customWidth="1"/>
    <col min="758" max="758" width="10.5546875" style="248" customWidth="1"/>
    <col min="759" max="760" width="9.44140625" style="248" customWidth="1"/>
    <col min="761" max="761" width="10.5546875" style="248" customWidth="1"/>
    <col min="762" max="762" width="9.44140625" style="248" customWidth="1"/>
    <col min="763" max="763" width="9.88671875" style="248" customWidth="1"/>
    <col min="764" max="764" width="10.5546875" style="248" customWidth="1"/>
    <col min="765" max="765" width="9" style="248" customWidth="1"/>
    <col min="766" max="766" width="9.88671875" style="248" customWidth="1"/>
    <col min="767" max="767" width="12" style="248" customWidth="1"/>
    <col min="768" max="998" width="11.44140625" style="248"/>
    <col min="999" max="999" width="0.33203125" style="248" customWidth="1"/>
    <col min="1000" max="1000" width="19" style="248" customWidth="1"/>
    <col min="1001" max="1001" width="7.109375" style="248" customWidth="1"/>
    <col min="1002" max="1002" width="41.33203125" style="248" customWidth="1"/>
    <col min="1003" max="1004" width="9" style="248" customWidth="1"/>
    <col min="1005" max="1005" width="10.5546875" style="248" customWidth="1"/>
    <col min="1006" max="1006" width="9.44140625" style="248" customWidth="1"/>
    <col min="1007" max="1007" width="9.88671875" style="248" customWidth="1"/>
    <col min="1008" max="1008" width="10.5546875" style="248" customWidth="1"/>
    <col min="1009" max="1010" width="9.44140625" style="248" customWidth="1"/>
    <col min="1011" max="1011" width="10.5546875" style="248" customWidth="1"/>
    <col min="1012" max="1013" width="9" style="248" customWidth="1"/>
    <col min="1014" max="1014" width="10.5546875" style="248" customWidth="1"/>
    <col min="1015" max="1016" width="9.44140625" style="248" customWidth="1"/>
    <col min="1017" max="1017" width="10.5546875" style="248" customWidth="1"/>
    <col min="1018" max="1018" width="9.44140625" style="248" customWidth="1"/>
    <col min="1019" max="1019" width="9.88671875" style="248" customWidth="1"/>
    <col min="1020" max="1020" width="10.5546875" style="248" customWidth="1"/>
    <col min="1021" max="1021" width="9" style="248" customWidth="1"/>
    <col min="1022" max="1022" width="9.88671875" style="248" customWidth="1"/>
    <col min="1023" max="1023" width="12" style="248" customWidth="1"/>
    <col min="1024" max="1254" width="11.44140625" style="248"/>
    <col min="1255" max="1255" width="0.33203125" style="248" customWidth="1"/>
    <col min="1256" max="1256" width="19" style="248" customWidth="1"/>
    <col min="1257" max="1257" width="7.109375" style="248" customWidth="1"/>
    <col min="1258" max="1258" width="41.33203125" style="248" customWidth="1"/>
    <col min="1259" max="1260" width="9" style="248" customWidth="1"/>
    <col min="1261" max="1261" width="10.5546875" style="248" customWidth="1"/>
    <col min="1262" max="1262" width="9.44140625" style="248" customWidth="1"/>
    <col min="1263" max="1263" width="9.88671875" style="248" customWidth="1"/>
    <col min="1264" max="1264" width="10.5546875" style="248" customWidth="1"/>
    <col min="1265" max="1266" width="9.44140625" style="248" customWidth="1"/>
    <col min="1267" max="1267" width="10.5546875" style="248" customWidth="1"/>
    <col min="1268" max="1269" width="9" style="248" customWidth="1"/>
    <col min="1270" max="1270" width="10.5546875" style="248" customWidth="1"/>
    <col min="1271" max="1272" width="9.44140625" style="248" customWidth="1"/>
    <col min="1273" max="1273" width="10.5546875" style="248" customWidth="1"/>
    <col min="1274" max="1274" width="9.44140625" style="248" customWidth="1"/>
    <col min="1275" max="1275" width="9.88671875" style="248" customWidth="1"/>
    <col min="1276" max="1276" width="10.5546875" style="248" customWidth="1"/>
    <col min="1277" max="1277" width="9" style="248" customWidth="1"/>
    <col min="1278" max="1278" width="9.88671875" style="248" customWidth="1"/>
    <col min="1279" max="1279" width="12" style="248" customWidth="1"/>
    <col min="1280" max="1510" width="11.44140625" style="248"/>
    <col min="1511" max="1511" width="0.33203125" style="248" customWidth="1"/>
    <col min="1512" max="1512" width="19" style="248" customWidth="1"/>
    <col min="1513" max="1513" width="7.109375" style="248" customWidth="1"/>
    <col min="1514" max="1514" width="41.33203125" style="248" customWidth="1"/>
    <col min="1515" max="1516" width="9" style="248" customWidth="1"/>
    <col min="1517" max="1517" width="10.5546875" style="248" customWidth="1"/>
    <col min="1518" max="1518" width="9.44140625" style="248" customWidth="1"/>
    <col min="1519" max="1519" width="9.88671875" style="248" customWidth="1"/>
    <col min="1520" max="1520" width="10.5546875" style="248" customWidth="1"/>
    <col min="1521" max="1522" width="9.44140625" style="248" customWidth="1"/>
    <col min="1523" max="1523" width="10.5546875" style="248" customWidth="1"/>
    <col min="1524" max="1525" width="9" style="248" customWidth="1"/>
    <col min="1526" max="1526" width="10.5546875" style="248" customWidth="1"/>
    <col min="1527" max="1528" width="9.44140625" style="248" customWidth="1"/>
    <col min="1529" max="1529" width="10.5546875" style="248" customWidth="1"/>
    <col min="1530" max="1530" width="9.44140625" style="248" customWidth="1"/>
    <col min="1531" max="1531" width="9.88671875" style="248" customWidth="1"/>
    <col min="1532" max="1532" width="10.5546875" style="248" customWidth="1"/>
    <col min="1533" max="1533" width="9" style="248" customWidth="1"/>
    <col min="1534" max="1534" width="9.88671875" style="248" customWidth="1"/>
    <col min="1535" max="1535" width="12" style="248" customWidth="1"/>
    <col min="1536" max="1766" width="11.44140625" style="248"/>
    <col min="1767" max="1767" width="0.33203125" style="248" customWidth="1"/>
    <col min="1768" max="1768" width="19" style="248" customWidth="1"/>
    <col min="1769" max="1769" width="7.109375" style="248" customWidth="1"/>
    <col min="1770" max="1770" width="41.33203125" style="248" customWidth="1"/>
    <col min="1771" max="1772" width="9" style="248" customWidth="1"/>
    <col min="1773" max="1773" width="10.5546875" style="248" customWidth="1"/>
    <col min="1774" max="1774" width="9.44140625" style="248" customWidth="1"/>
    <col min="1775" max="1775" width="9.88671875" style="248" customWidth="1"/>
    <col min="1776" max="1776" width="10.5546875" style="248" customWidth="1"/>
    <col min="1777" max="1778" width="9.44140625" style="248" customWidth="1"/>
    <col min="1779" max="1779" width="10.5546875" style="248" customWidth="1"/>
    <col min="1780" max="1781" width="9" style="248" customWidth="1"/>
    <col min="1782" max="1782" width="10.5546875" style="248" customWidth="1"/>
    <col min="1783" max="1784" width="9.44140625" style="248" customWidth="1"/>
    <col min="1785" max="1785" width="10.5546875" style="248" customWidth="1"/>
    <col min="1786" max="1786" width="9.44140625" style="248" customWidth="1"/>
    <col min="1787" max="1787" width="9.88671875" style="248" customWidth="1"/>
    <col min="1788" max="1788" width="10.5546875" style="248" customWidth="1"/>
    <col min="1789" max="1789" width="9" style="248" customWidth="1"/>
    <col min="1790" max="1790" width="9.88671875" style="248" customWidth="1"/>
    <col min="1791" max="1791" width="12" style="248" customWidth="1"/>
    <col min="1792" max="2022" width="11.44140625" style="248"/>
    <col min="2023" max="2023" width="0.33203125" style="248" customWidth="1"/>
    <col min="2024" max="2024" width="19" style="248" customWidth="1"/>
    <col min="2025" max="2025" width="7.109375" style="248" customWidth="1"/>
    <col min="2026" max="2026" width="41.33203125" style="248" customWidth="1"/>
    <col min="2027" max="2028" width="9" style="248" customWidth="1"/>
    <col min="2029" max="2029" width="10.5546875" style="248" customWidth="1"/>
    <col min="2030" max="2030" width="9.44140625" style="248" customWidth="1"/>
    <col min="2031" max="2031" width="9.88671875" style="248" customWidth="1"/>
    <col min="2032" max="2032" width="10.5546875" style="248" customWidth="1"/>
    <col min="2033" max="2034" width="9.44140625" style="248" customWidth="1"/>
    <col min="2035" max="2035" width="10.5546875" style="248" customWidth="1"/>
    <col min="2036" max="2037" width="9" style="248" customWidth="1"/>
    <col min="2038" max="2038" width="10.5546875" style="248" customWidth="1"/>
    <col min="2039" max="2040" width="9.44140625" style="248" customWidth="1"/>
    <col min="2041" max="2041" width="10.5546875" style="248" customWidth="1"/>
    <col min="2042" max="2042" width="9.44140625" style="248" customWidth="1"/>
    <col min="2043" max="2043" width="9.88671875" style="248" customWidth="1"/>
    <col min="2044" max="2044" width="10.5546875" style="248" customWidth="1"/>
    <col min="2045" max="2045" width="9" style="248" customWidth="1"/>
    <col min="2046" max="2046" width="9.88671875" style="248" customWidth="1"/>
    <col min="2047" max="2047" width="12" style="248" customWidth="1"/>
    <col min="2048" max="2278" width="11.44140625" style="248"/>
    <col min="2279" max="2279" width="0.33203125" style="248" customWidth="1"/>
    <col min="2280" max="2280" width="19" style="248" customWidth="1"/>
    <col min="2281" max="2281" width="7.109375" style="248" customWidth="1"/>
    <col min="2282" max="2282" width="41.33203125" style="248" customWidth="1"/>
    <col min="2283" max="2284" width="9" style="248" customWidth="1"/>
    <col min="2285" max="2285" width="10.5546875" style="248" customWidth="1"/>
    <col min="2286" max="2286" width="9.44140625" style="248" customWidth="1"/>
    <col min="2287" max="2287" width="9.88671875" style="248" customWidth="1"/>
    <col min="2288" max="2288" width="10.5546875" style="248" customWidth="1"/>
    <col min="2289" max="2290" width="9.44140625" style="248" customWidth="1"/>
    <col min="2291" max="2291" width="10.5546875" style="248" customWidth="1"/>
    <col min="2292" max="2293" width="9" style="248" customWidth="1"/>
    <col min="2294" max="2294" width="10.5546875" style="248" customWidth="1"/>
    <col min="2295" max="2296" width="9.44140625" style="248" customWidth="1"/>
    <col min="2297" max="2297" width="10.5546875" style="248" customWidth="1"/>
    <col min="2298" max="2298" width="9.44140625" style="248" customWidth="1"/>
    <col min="2299" max="2299" width="9.88671875" style="248" customWidth="1"/>
    <col min="2300" max="2300" width="10.5546875" style="248" customWidth="1"/>
    <col min="2301" max="2301" width="9" style="248" customWidth="1"/>
    <col min="2302" max="2302" width="9.88671875" style="248" customWidth="1"/>
    <col min="2303" max="2303" width="12" style="248" customWidth="1"/>
    <col min="2304" max="2534" width="11.44140625" style="248"/>
    <col min="2535" max="2535" width="0.33203125" style="248" customWidth="1"/>
    <col min="2536" max="2536" width="19" style="248" customWidth="1"/>
    <col min="2537" max="2537" width="7.109375" style="248" customWidth="1"/>
    <col min="2538" max="2538" width="41.33203125" style="248" customWidth="1"/>
    <col min="2539" max="2540" width="9" style="248" customWidth="1"/>
    <col min="2541" max="2541" width="10.5546875" style="248" customWidth="1"/>
    <col min="2542" max="2542" width="9.44140625" style="248" customWidth="1"/>
    <col min="2543" max="2543" width="9.88671875" style="248" customWidth="1"/>
    <col min="2544" max="2544" width="10.5546875" style="248" customWidth="1"/>
    <col min="2545" max="2546" width="9.44140625" style="248" customWidth="1"/>
    <col min="2547" max="2547" width="10.5546875" style="248" customWidth="1"/>
    <col min="2548" max="2549" width="9" style="248" customWidth="1"/>
    <col min="2550" max="2550" width="10.5546875" style="248" customWidth="1"/>
    <col min="2551" max="2552" width="9.44140625" style="248" customWidth="1"/>
    <col min="2553" max="2553" width="10.5546875" style="248" customWidth="1"/>
    <col min="2554" max="2554" width="9.44140625" style="248" customWidth="1"/>
    <col min="2555" max="2555" width="9.88671875" style="248" customWidth="1"/>
    <col min="2556" max="2556" width="10.5546875" style="248" customWidth="1"/>
    <col min="2557" max="2557" width="9" style="248" customWidth="1"/>
    <col min="2558" max="2558" width="9.88671875" style="248" customWidth="1"/>
    <col min="2559" max="2559" width="12" style="248" customWidth="1"/>
    <col min="2560" max="2790" width="11.44140625" style="248"/>
    <col min="2791" max="2791" width="0.33203125" style="248" customWidth="1"/>
    <col min="2792" max="2792" width="19" style="248" customWidth="1"/>
    <col min="2793" max="2793" width="7.109375" style="248" customWidth="1"/>
    <col min="2794" max="2794" width="41.33203125" style="248" customWidth="1"/>
    <col min="2795" max="2796" width="9" style="248" customWidth="1"/>
    <col min="2797" max="2797" width="10.5546875" style="248" customWidth="1"/>
    <col min="2798" max="2798" width="9.44140625" style="248" customWidth="1"/>
    <col min="2799" max="2799" width="9.88671875" style="248" customWidth="1"/>
    <col min="2800" max="2800" width="10.5546875" style="248" customWidth="1"/>
    <col min="2801" max="2802" width="9.44140625" style="248" customWidth="1"/>
    <col min="2803" max="2803" width="10.5546875" style="248" customWidth="1"/>
    <col min="2804" max="2805" width="9" style="248" customWidth="1"/>
    <col min="2806" max="2806" width="10.5546875" style="248" customWidth="1"/>
    <col min="2807" max="2808" width="9.44140625" style="248" customWidth="1"/>
    <col min="2809" max="2809" width="10.5546875" style="248" customWidth="1"/>
    <col min="2810" max="2810" width="9.44140625" style="248" customWidth="1"/>
    <col min="2811" max="2811" width="9.88671875" style="248" customWidth="1"/>
    <col min="2812" max="2812" width="10.5546875" style="248" customWidth="1"/>
    <col min="2813" max="2813" width="9" style="248" customWidth="1"/>
    <col min="2814" max="2814" width="9.88671875" style="248" customWidth="1"/>
    <col min="2815" max="2815" width="12" style="248" customWidth="1"/>
    <col min="2816" max="3046" width="11.44140625" style="248"/>
    <col min="3047" max="3047" width="0.33203125" style="248" customWidth="1"/>
    <col min="3048" max="3048" width="19" style="248" customWidth="1"/>
    <col min="3049" max="3049" width="7.109375" style="248" customWidth="1"/>
    <col min="3050" max="3050" width="41.33203125" style="248" customWidth="1"/>
    <col min="3051" max="3052" width="9" style="248" customWidth="1"/>
    <col min="3053" max="3053" width="10.5546875" style="248" customWidth="1"/>
    <col min="3054" max="3054" width="9.44140625" style="248" customWidth="1"/>
    <col min="3055" max="3055" width="9.88671875" style="248" customWidth="1"/>
    <col min="3056" max="3056" width="10.5546875" style="248" customWidth="1"/>
    <col min="3057" max="3058" width="9.44140625" style="248" customWidth="1"/>
    <col min="3059" max="3059" width="10.5546875" style="248" customWidth="1"/>
    <col min="3060" max="3061" width="9" style="248" customWidth="1"/>
    <col min="3062" max="3062" width="10.5546875" style="248" customWidth="1"/>
    <col min="3063" max="3064" width="9.44140625" style="248" customWidth="1"/>
    <col min="3065" max="3065" width="10.5546875" style="248" customWidth="1"/>
    <col min="3066" max="3066" width="9.44140625" style="248" customWidth="1"/>
    <col min="3067" max="3067" width="9.88671875" style="248" customWidth="1"/>
    <col min="3068" max="3068" width="10.5546875" style="248" customWidth="1"/>
    <col min="3069" max="3069" width="9" style="248" customWidth="1"/>
    <col min="3070" max="3070" width="9.88671875" style="248" customWidth="1"/>
    <col min="3071" max="3071" width="12" style="248" customWidth="1"/>
    <col min="3072" max="3302" width="11.44140625" style="248"/>
    <col min="3303" max="3303" width="0.33203125" style="248" customWidth="1"/>
    <col min="3304" max="3304" width="19" style="248" customWidth="1"/>
    <col min="3305" max="3305" width="7.109375" style="248" customWidth="1"/>
    <col min="3306" max="3306" width="41.33203125" style="248" customWidth="1"/>
    <col min="3307" max="3308" width="9" style="248" customWidth="1"/>
    <col min="3309" max="3309" width="10.5546875" style="248" customWidth="1"/>
    <col min="3310" max="3310" width="9.44140625" style="248" customWidth="1"/>
    <col min="3311" max="3311" width="9.88671875" style="248" customWidth="1"/>
    <col min="3312" max="3312" width="10.5546875" style="248" customWidth="1"/>
    <col min="3313" max="3314" width="9.44140625" style="248" customWidth="1"/>
    <col min="3315" max="3315" width="10.5546875" style="248" customWidth="1"/>
    <col min="3316" max="3317" width="9" style="248" customWidth="1"/>
    <col min="3318" max="3318" width="10.5546875" style="248" customWidth="1"/>
    <col min="3319" max="3320" width="9.44140625" style="248" customWidth="1"/>
    <col min="3321" max="3321" width="10.5546875" style="248" customWidth="1"/>
    <col min="3322" max="3322" width="9.44140625" style="248" customWidth="1"/>
    <col min="3323" max="3323" width="9.88671875" style="248" customWidth="1"/>
    <col min="3324" max="3324" width="10.5546875" style="248" customWidth="1"/>
    <col min="3325" max="3325" width="9" style="248" customWidth="1"/>
    <col min="3326" max="3326" width="9.88671875" style="248" customWidth="1"/>
    <col min="3327" max="3327" width="12" style="248" customWidth="1"/>
    <col min="3328" max="3558" width="11.44140625" style="248"/>
    <col min="3559" max="3559" width="0.33203125" style="248" customWidth="1"/>
    <col min="3560" max="3560" width="19" style="248" customWidth="1"/>
    <col min="3561" max="3561" width="7.109375" style="248" customWidth="1"/>
    <col min="3562" max="3562" width="41.33203125" style="248" customWidth="1"/>
    <col min="3563" max="3564" width="9" style="248" customWidth="1"/>
    <col min="3565" max="3565" width="10.5546875" style="248" customWidth="1"/>
    <col min="3566" max="3566" width="9.44140625" style="248" customWidth="1"/>
    <col min="3567" max="3567" width="9.88671875" style="248" customWidth="1"/>
    <col min="3568" max="3568" width="10.5546875" style="248" customWidth="1"/>
    <col min="3569" max="3570" width="9.44140625" style="248" customWidth="1"/>
    <col min="3571" max="3571" width="10.5546875" style="248" customWidth="1"/>
    <col min="3572" max="3573" width="9" style="248" customWidth="1"/>
    <col min="3574" max="3574" width="10.5546875" style="248" customWidth="1"/>
    <col min="3575" max="3576" width="9.44140625" style="248" customWidth="1"/>
    <col min="3577" max="3577" width="10.5546875" style="248" customWidth="1"/>
    <col min="3578" max="3578" width="9.44140625" style="248" customWidth="1"/>
    <col min="3579" max="3579" width="9.88671875" style="248" customWidth="1"/>
    <col min="3580" max="3580" width="10.5546875" style="248" customWidth="1"/>
    <col min="3581" max="3581" width="9" style="248" customWidth="1"/>
    <col min="3582" max="3582" width="9.88671875" style="248" customWidth="1"/>
    <col min="3583" max="3583" width="12" style="248" customWidth="1"/>
    <col min="3584" max="3814" width="11.44140625" style="248"/>
    <col min="3815" max="3815" width="0.33203125" style="248" customWidth="1"/>
    <col min="3816" max="3816" width="19" style="248" customWidth="1"/>
    <col min="3817" max="3817" width="7.109375" style="248" customWidth="1"/>
    <col min="3818" max="3818" width="41.33203125" style="248" customWidth="1"/>
    <col min="3819" max="3820" width="9" style="248" customWidth="1"/>
    <col min="3821" max="3821" width="10.5546875" style="248" customWidth="1"/>
    <col min="3822" max="3822" width="9.44140625" style="248" customWidth="1"/>
    <col min="3823" max="3823" width="9.88671875" style="248" customWidth="1"/>
    <col min="3824" max="3824" width="10.5546875" style="248" customWidth="1"/>
    <col min="3825" max="3826" width="9.44140625" style="248" customWidth="1"/>
    <col min="3827" max="3827" width="10.5546875" style="248" customWidth="1"/>
    <col min="3828" max="3829" width="9" style="248" customWidth="1"/>
    <col min="3830" max="3830" width="10.5546875" style="248" customWidth="1"/>
    <col min="3831" max="3832" width="9.44140625" style="248" customWidth="1"/>
    <col min="3833" max="3833" width="10.5546875" style="248" customWidth="1"/>
    <col min="3834" max="3834" width="9.44140625" style="248" customWidth="1"/>
    <col min="3835" max="3835" width="9.88671875" style="248" customWidth="1"/>
    <col min="3836" max="3836" width="10.5546875" style="248" customWidth="1"/>
    <col min="3837" max="3837" width="9" style="248" customWidth="1"/>
    <col min="3838" max="3838" width="9.88671875" style="248" customWidth="1"/>
    <col min="3839" max="3839" width="12" style="248" customWidth="1"/>
    <col min="3840" max="4070" width="11.44140625" style="248"/>
    <col min="4071" max="4071" width="0.33203125" style="248" customWidth="1"/>
    <col min="4072" max="4072" width="19" style="248" customWidth="1"/>
    <col min="4073" max="4073" width="7.109375" style="248" customWidth="1"/>
    <col min="4074" max="4074" width="41.33203125" style="248" customWidth="1"/>
    <col min="4075" max="4076" width="9" style="248" customWidth="1"/>
    <col min="4077" max="4077" width="10.5546875" style="248" customWidth="1"/>
    <col min="4078" max="4078" width="9.44140625" style="248" customWidth="1"/>
    <col min="4079" max="4079" width="9.88671875" style="248" customWidth="1"/>
    <col min="4080" max="4080" width="10.5546875" style="248" customWidth="1"/>
    <col min="4081" max="4082" width="9.44140625" style="248" customWidth="1"/>
    <col min="4083" max="4083" width="10.5546875" style="248" customWidth="1"/>
    <col min="4084" max="4085" width="9" style="248" customWidth="1"/>
    <col min="4086" max="4086" width="10.5546875" style="248" customWidth="1"/>
    <col min="4087" max="4088" width="9.44140625" style="248" customWidth="1"/>
    <col min="4089" max="4089" width="10.5546875" style="248" customWidth="1"/>
    <col min="4090" max="4090" width="9.44140625" style="248" customWidth="1"/>
    <col min="4091" max="4091" width="9.88671875" style="248" customWidth="1"/>
    <col min="4092" max="4092" width="10.5546875" style="248" customWidth="1"/>
    <col min="4093" max="4093" width="9" style="248" customWidth="1"/>
    <col min="4094" max="4094" width="9.88671875" style="248" customWidth="1"/>
    <col min="4095" max="4095" width="12" style="248" customWidth="1"/>
    <col min="4096" max="4326" width="11.44140625" style="248"/>
    <col min="4327" max="4327" width="0.33203125" style="248" customWidth="1"/>
    <col min="4328" max="4328" width="19" style="248" customWidth="1"/>
    <col min="4329" max="4329" width="7.109375" style="248" customWidth="1"/>
    <col min="4330" max="4330" width="41.33203125" style="248" customWidth="1"/>
    <col min="4331" max="4332" width="9" style="248" customWidth="1"/>
    <col min="4333" max="4333" width="10.5546875" style="248" customWidth="1"/>
    <col min="4334" max="4334" width="9.44140625" style="248" customWidth="1"/>
    <col min="4335" max="4335" width="9.88671875" style="248" customWidth="1"/>
    <col min="4336" max="4336" width="10.5546875" style="248" customWidth="1"/>
    <col min="4337" max="4338" width="9.44140625" style="248" customWidth="1"/>
    <col min="4339" max="4339" width="10.5546875" style="248" customWidth="1"/>
    <col min="4340" max="4341" width="9" style="248" customWidth="1"/>
    <col min="4342" max="4342" width="10.5546875" style="248" customWidth="1"/>
    <col min="4343" max="4344" width="9.44140625" style="248" customWidth="1"/>
    <col min="4345" max="4345" width="10.5546875" style="248" customWidth="1"/>
    <col min="4346" max="4346" width="9.44140625" style="248" customWidth="1"/>
    <col min="4347" max="4347" width="9.88671875" style="248" customWidth="1"/>
    <col min="4348" max="4348" width="10.5546875" style="248" customWidth="1"/>
    <col min="4349" max="4349" width="9" style="248" customWidth="1"/>
    <col min="4350" max="4350" width="9.88671875" style="248" customWidth="1"/>
    <col min="4351" max="4351" width="12" style="248" customWidth="1"/>
    <col min="4352" max="4582" width="11.44140625" style="248"/>
    <col min="4583" max="4583" width="0.33203125" style="248" customWidth="1"/>
    <col min="4584" max="4584" width="19" style="248" customWidth="1"/>
    <col min="4585" max="4585" width="7.109375" style="248" customWidth="1"/>
    <col min="4586" max="4586" width="41.33203125" style="248" customWidth="1"/>
    <col min="4587" max="4588" width="9" style="248" customWidth="1"/>
    <col min="4589" max="4589" width="10.5546875" style="248" customWidth="1"/>
    <col min="4590" max="4590" width="9.44140625" style="248" customWidth="1"/>
    <col min="4591" max="4591" width="9.88671875" style="248" customWidth="1"/>
    <col min="4592" max="4592" width="10.5546875" style="248" customWidth="1"/>
    <col min="4593" max="4594" width="9.44140625" style="248" customWidth="1"/>
    <col min="4595" max="4595" width="10.5546875" style="248" customWidth="1"/>
    <col min="4596" max="4597" width="9" style="248" customWidth="1"/>
    <col min="4598" max="4598" width="10.5546875" style="248" customWidth="1"/>
    <col min="4599" max="4600" width="9.44140625" style="248" customWidth="1"/>
    <col min="4601" max="4601" width="10.5546875" style="248" customWidth="1"/>
    <col min="4602" max="4602" width="9.44140625" style="248" customWidth="1"/>
    <col min="4603" max="4603" width="9.88671875" style="248" customWidth="1"/>
    <col min="4604" max="4604" width="10.5546875" style="248" customWidth="1"/>
    <col min="4605" max="4605" width="9" style="248" customWidth="1"/>
    <col min="4606" max="4606" width="9.88671875" style="248" customWidth="1"/>
    <col min="4607" max="4607" width="12" style="248" customWidth="1"/>
    <col min="4608" max="4838" width="11.44140625" style="248"/>
    <col min="4839" max="4839" width="0.33203125" style="248" customWidth="1"/>
    <col min="4840" max="4840" width="19" style="248" customWidth="1"/>
    <col min="4841" max="4841" width="7.109375" style="248" customWidth="1"/>
    <col min="4842" max="4842" width="41.33203125" style="248" customWidth="1"/>
    <col min="4843" max="4844" width="9" style="248" customWidth="1"/>
    <col min="4845" max="4845" width="10.5546875" style="248" customWidth="1"/>
    <col min="4846" max="4846" width="9.44140625" style="248" customWidth="1"/>
    <col min="4847" max="4847" width="9.88671875" style="248" customWidth="1"/>
    <col min="4848" max="4848" width="10.5546875" style="248" customWidth="1"/>
    <col min="4849" max="4850" width="9.44140625" style="248" customWidth="1"/>
    <col min="4851" max="4851" width="10.5546875" style="248" customWidth="1"/>
    <col min="4852" max="4853" width="9" style="248" customWidth="1"/>
    <col min="4854" max="4854" width="10.5546875" style="248" customWidth="1"/>
    <col min="4855" max="4856" width="9.44140625" style="248" customWidth="1"/>
    <col min="4857" max="4857" width="10.5546875" style="248" customWidth="1"/>
    <col min="4858" max="4858" width="9.44140625" style="248" customWidth="1"/>
    <col min="4859" max="4859" width="9.88671875" style="248" customWidth="1"/>
    <col min="4860" max="4860" width="10.5546875" style="248" customWidth="1"/>
    <col min="4861" max="4861" width="9" style="248" customWidth="1"/>
    <col min="4862" max="4862" width="9.88671875" style="248" customWidth="1"/>
    <col min="4863" max="4863" width="12" style="248" customWidth="1"/>
    <col min="4864" max="5094" width="11.44140625" style="248"/>
    <col min="5095" max="5095" width="0.33203125" style="248" customWidth="1"/>
    <col min="5096" max="5096" width="19" style="248" customWidth="1"/>
    <col min="5097" max="5097" width="7.109375" style="248" customWidth="1"/>
    <col min="5098" max="5098" width="41.33203125" style="248" customWidth="1"/>
    <col min="5099" max="5100" width="9" style="248" customWidth="1"/>
    <col min="5101" max="5101" width="10.5546875" style="248" customWidth="1"/>
    <col min="5102" max="5102" width="9.44140625" style="248" customWidth="1"/>
    <col min="5103" max="5103" width="9.88671875" style="248" customWidth="1"/>
    <col min="5104" max="5104" width="10.5546875" style="248" customWidth="1"/>
    <col min="5105" max="5106" width="9.44140625" style="248" customWidth="1"/>
    <col min="5107" max="5107" width="10.5546875" style="248" customWidth="1"/>
    <col min="5108" max="5109" width="9" style="248" customWidth="1"/>
    <col min="5110" max="5110" width="10.5546875" style="248" customWidth="1"/>
    <col min="5111" max="5112" width="9.44140625" style="248" customWidth="1"/>
    <col min="5113" max="5113" width="10.5546875" style="248" customWidth="1"/>
    <col min="5114" max="5114" width="9.44140625" style="248" customWidth="1"/>
    <col min="5115" max="5115" width="9.88671875" style="248" customWidth="1"/>
    <col min="5116" max="5116" width="10.5546875" style="248" customWidth="1"/>
    <col min="5117" max="5117" width="9" style="248" customWidth="1"/>
    <col min="5118" max="5118" width="9.88671875" style="248" customWidth="1"/>
    <col min="5119" max="5119" width="12" style="248" customWidth="1"/>
    <col min="5120" max="5350" width="11.44140625" style="248"/>
    <col min="5351" max="5351" width="0.33203125" style="248" customWidth="1"/>
    <col min="5352" max="5352" width="19" style="248" customWidth="1"/>
    <col min="5353" max="5353" width="7.109375" style="248" customWidth="1"/>
    <col min="5354" max="5354" width="41.33203125" style="248" customWidth="1"/>
    <col min="5355" max="5356" width="9" style="248" customWidth="1"/>
    <col min="5357" max="5357" width="10.5546875" style="248" customWidth="1"/>
    <col min="5358" max="5358" width="9.44140625" style="248" customWidth="1"/>
    <col min="5359" max="5359" width="9.88671875" style="248" customWidth="1"/>
    <col min="5360" max="5360" width="10.5546875" style="248" customWidth="1"/>
    <col min="5361" max="5362" width="9.44140625" style="248" customWidth="1"/>
    <col min="5363" max="5363" width="10.5546875" style="248" customWidth="1"/>
    <col min="5364" max="5365" width="9" style="248" customWidth="1"/>
    <col min="5366" max="5366" width="10.5546875" style="248" customWidth="1"/>
    <col min="5367" max="5368" width="9.44140625" style="248" customWidth="1"/>
    <col min="5369" max="5369" width="10.5546875" style="248" customWidth="1"/>
    <col min="5370" max="5370" width="9.44140625" style="248" customWidth="1"/>
    <col min="5371" max="5371" width="9.88671875" style="248" customWidth="1"/>
    <col min="5372" max="5372" width="10.5546875" style="248" customWidth="1"/>
    <col min="5373" max="5373" width="9" style="248" customWidth="1"/>
    <col min="5374" max="5374" width="9.88671875" style="248" customWidth="1"/>
    <col min="5375" max="5375" width="12" style="248" customWidth="1"/>
    <col min="5376" max="5606" width="11.44140625" style="248"/>
    <col min="5607" max="5607" width="0.33203125" style="248" customWidth="1"/>
    <col min="5608" max="5608" width="19" style="248" customWidth="1"/>
    <col min="5609" max="5609" width="7.109375" style="248" customWidth="1"/>
    <col min="5610" max="5610" width="41.33203125" style="248" customWidth="1"/>
    <col min="5611" max="5612" width="9" style="248" customWidth="1"/>
    <col min="5613" max="5613" width="10.5546875" style="248" customWidth="1"/>
    <col min="5614" max="5614" width="9.44140625" style="248" customWidth="1"/>
    <col min="5615" max="5615" width="9.88671875" style="248" customWidth="1"/>
    <col min="5616" max="5616" width="10.5546875" style="248" customWidth="1"/>
    <col min="5617" max="5618" width="9.44140625" style="248" customWidth="1"/>
    <col min="5619" max="5619" width="10.5546875" style="248" customWidth="1"/>
    <col min="5620" max="5621" width="9" style="248" customWidth="1"/>
    <col min="5622" max="5622" width="10.5546875" style="248" customWidth="1"/>
    <col min="5623" max="5624" width="9.44140625" style="248" customWidth="1"/>
    <col min="5625" max="5625" width="10.5546875" style="248" customWidth="1"/>
    <col min="5626" max="5626" width="9.44140625" style="248" customWidth="1"/>
    <col min="5627" max="5627" width="9.88671875" style="248" customWidth="1"/>
    <col min="5628" max="5628" width="10.5546875" style="248" customWidth="1"/>
    <col min="5629" max="5629" width="9" style="248" customWidth="1"/>
    <col min="5630" max="5630" width="9.88671875" style="248" customWidth="1"/>
    <col min="5631" max="5631" width="12" style="248" customWidth="1"/>
    <col min="5632" max="5862" width="11.44140625" style="248"/>
    <col min="5863" max="5863" width="0.33203125" style="248" customWidth="1"/>
    <col min="5864" max="5864" width="19" style="248" customWidth="1"/>
    <col min="5865" max="5865" width="7.109375" style="248" customWidth="1"/>
    <col min="5866" max="5866" width="41.33203125" style="248" customWidth="1"/>
    <col min="5867" max="5868" width="9" style="248" customWidth="1"/>
    <col min="5869" max="5869" width="10.5546875" style="248" customWidth="1"/>
    <col min="5870" max="5870" width="9.44140625" style="248" customWidth="1"/>
    <col min="5871" max="5871" width="9.88671875" style="248" customWidth="1"/>
    <col min="5872" max="5872" width="10.5546875" style="248" customWidth="1"/>
    <col min="5873" max="5874" width="9.44140625" style="248" customWidth="1"/>
    <col min="5875" max="5875" width="10.5546875" style="248" customWidth="1"/>
    <col min="5876" max="5877" width="9" style="248" customWidth="1"/>
    <col min="5878" max="5878" width="10.5546875" style="248" customWidth="1"/>
    <col min="5879" max="5880" width="9.44140625" style="248" customWidth="1"/>
    <col min="5881" max="5881" width="10.5546875" style="248" customWidth="1"/>
    <col min="5882" max="5882" width="9.44140625" style="248" customWidth="1"/>
    <col min="5883" max="5883" width="9.88671875" style="248" customWidth="1"/>
    <col min="5884" max="5884" width="10.5546875" style="248" customWidth="1"/>
    <col min="5885" max="5885" width="9" style="248" customWidth="1"/>
    <col min="5886" max="5886" width="9.88671875" style="248" customWidth="1"/>
    <col min="5887" max="5887" width="12" style="248" customWidth="1"/>
    <col min="5888" max="6118" width="11.44140625" style="248"/>
    <col min="6119" max="6119" width="0.33203125" style="248" customWidth="1"/>
    <col min="6120" max="6120" width="19" style="248" customWidth="1"/>
    <col min="6121" max="6121" width="7.109375" style="248" customWidth="1"/>
    <col min="6122" max="6122" width="41.33203125" style="248" customWidth="1"/>
    <col min="6123" max="6124" width="9" style="248" customWidth="1"/>
    <col min="6125" max="6125" width="10.5546875" style="248" customWidth="1"/>
    <col min="6126" max="6126" width="9.44140625" style="248" customWidth="1"/>
    <col min="6127" max="6127" width="9.88671875" style="248" customWidth="1"/>
    <col min="6128" max="6128" width="10.5546875" style="248" customWidth="1"/>
    <col min="6129" max="6130" width="9.44140625" style="248" customWidth="1"/>
    <col min="6131" max="6131" width="10.5546875" style="248" customWidth="1"/>
    <col min="6132" max="6133" width="9" style="248" customWidth="1"/>
    <col min="6134" max="6134" width="10.5546875" style="248" customWidth="1"/>
    <col min="6135" max="6136" width="9.44140625" style="248" customWidth="1"/>
    <col min="6137" max="6137" width="10.5546875" style="248" customWidth="1"/>
    <col min="6138" max="6138" width="9.44140625" style="248" customWidth="1"/>
    <col min="6139" max="6139" width="9.88671875" style="248" customWidth="1"/>
    <col min="6140" max="6140" width="10.5546875" style="248" customWidth="1"/>
    <col min="6141" max="6141" width="9" style="248" customWidth="1"/>
    <col min="6142" max="6142" width="9.88671875" style="248" customWidth="1"/>
    <col min="6143" max="6143" width="12" style="248" customWidth="1"/>
    <col min="6144" max="6374" width="11.44140625" style="248"/>
    <col min="6375" max="6375" width="0.33203125" style="248" customWidth="1"/>
    <col min="6376" max="6376" width="19" style="248" customWidth="1"/>
    <col min="6377" max="6377" width="7.109375" style="248" customWidth="1"/>
    <col min="6378" max="6378" width="41.33203125" style="248" customWidth="1"/>
    <col min="6379" max="6380" width="9" style="248" customWidth="1"/>
    <col min="6381" max="6381" width="10.5546875" style="248" customWidth="1"/>
    <col min="6382" max="6382" width="9.44140625" style="248" customWidth="1"/>
    <col min="6383" max="6383" width="9.88671875" style="248" customWidth="1"/>
    <col min="6384" max="6384" width="10.5546875" style="248" customWidth="1"/>
    <col min="6385" max="6386" width="9.44140625" style="248" customWidth="1"/>
    <col min="6387" max="6387" width="10.5546875" style="248" customWidth="1"/>
    <col min="6388" max="6389" width="9" style="248" customWidth="1"/>
    <col min="6390" max="6390" width="10.5546875" style="248" customWidth="1"/>
    <col min="6391" max="6392" width="9.44140625" style="248" customWidth="1"/>
    <col min="6393" max="6393" width="10.5546875" style="248" customWidth="1"/>
    <col min="6394" max="6394" width="9.44140625" style="248" customWidth="1"/>
    <col min="6395" max="6395" width="9.88671875" style="248" customWidth="1"/>
    <col min="6396" max="6396" width="10.5546875" style="248" customWidth="1"/>
    <col min="6397" max="6397" width="9" style="248" customWidth="1"/>
    <col min="6398" max="6398" width="9.88671875" style="248" customWidth="1"/>
    <col min="6399" max="6399" width="12" style="248" customWidth="1"/>
    <col min="6400" max="6630" width="11.44140625" style="248"/>
    <col min="6631" max="6631" width="0.33203125" style="248" customWidth="1"/>
    <col min="6632" max="6632" width="19" style="248" customWidth="1"/>
    <col min="6633" max="6633" width="7.109375" style="248" customWidth="1"/>
    <col min="6634" max="6634" width="41.33203125" style="248" customWidth="1"/>
    <col min="6635" max="6636" width="9" style="248" customWidth="1"/>
    <col min="6637" max="6637" width="10.5546875" style="248" customWidth="1"/>
    <col min="6638" max="6638" width="9.44140625" style="248" customWidth="1"/>
    <col min="6639" max="6639" width="9.88671875" style="248" customWidth="1"/>
    <col min="6640" max="6640" width="10.5546875" style="248" customWidth="1"/>
    <col min="6641" max="6642" width="9.44140625" style="248" customWidth="1"/>
    <col min="6643" max="6643" width="10.5546875" style="248" customWidth="1"/>
    <col min="6644" max="6645" width="9" style="248" customWidth="1"/>
    <col min="6646" max="6646" width="10.5546875" style="248" customWidth="1"/>
    <col min="6647" max="6648" width="9.44140625" style="248" customWidth="1"/>
    <col min="6649" max="6649" width="10.5546875" style="248" customWidth="1"/>
    <col min="6650" max="6650" width="9.44140625" style="248" customWidth="1"/>
    <col min="6651" max="6651" width="9.88671875" style="248" customWidth="1"/>
    <col min="6652" max="6652" width="10.5546875" style="248" customWidth="1"/>
    <col min="6653" max="6653" width="9" style="248" customWidth="1"/>
    <col min="6654" max="6654" width="9.88671875" style="248" customWidth="1"/>
    <col min="6655" max="6655" width="12" style="248" customWidth="1"/>
    <col min="6656" max="6886" width="11.44140625" style="248"/>
    <col min="6887" max="6887" width="0.33203125" style="248" customWidth="1"/>
    <col min="6888" max="6888" width="19" style="248" customWidth="1"/>
    <col min="6889" max="6889" width="7.109375" style="248" customWidth="1"/>
    <col min="6890" max="6890" width="41.33203125" style="248" customWidth="1"/>
    <col min="6891" max="6892" width="9" style="248" customWidth="1"/>
    <col min="6893" max="6893" width="10.5546875" style="248" customWidth="1"/>
    <col min="6894" max="6894" width="9.44140625" style="248" customWidth="1"/>
    <col min="6895" max="6895" width="9.88671875" style="248" customWidth="1"/>
    <col min="6896" max="6896" width="10.5546875" style="248" customWidth="1"/>
    <col min="6897" max="6898" width="9.44140625" style="248" customWidth="1"/>
    <col min="6899" max="6899" width="10.5546875" style="248" customWidth="1"/>
    <col min="6900" max="6901" width="9" style="248" customWidth="1"/>
    <col min="6902" max="6902" width="10.5546875" style="248" customWidth="1"/>
    <col min="6903" max="6904" width="9.44140625" style="248" customWidth="1"/>
    <col min="6905" max="6905" width="10.5546875" style="248" customWidth="1"/>
    <col min="6906" max="6906" width="9.44140625" style="248" customWidth="1"/>
    <col min="6907" max="6907" width="9.88671875" style="248" customWidth="1"/>
    <col min="6908" max="6908" width="10.5546875" style="248" customWidth="1"/>
    <col min="6909" max="6909" width="9" style="248" customWidth="1"/>
    <col min="6910" max="6910" width="9.88671875" style="248" customWidth="1"/>
    <col min="6911" max="6911" width="12" style="248" customWidth="1"/>
    <col min="6912" max="7142" width="11.44140625" style="248"/>
    <col min="7143" max="7143" width="0.33203125" style="248" customWidth="1"/>
    <col min="7144" max="7144" width="19" style="248" customWidth="1"/>
    <col min="7145" max="7145" width="7.109375" style="248" customWidth="1"/>
    <col min="7146" max="7146" width="41.33203125" style="248" customWidth="1"/>
    <col min="7147" max="7148" width="9" style="248" customWidth="1"/>
    <col min="7149" max="7149" width="10.5546875" style="248" customWidth="1"/>
    <col min="7150" max="7150" width="9.44140625" style="248" customWidth="1"/>
    <col min="7151" max="7151" width="9.88671875" style="248" customWidth="1"/>
    <col min="7152" max="7152" width="10.5546875" style="248" customWidth="1"/>
    <col min="7153" max="7154" width="9.44140625" style="248" customWidth="1"/>
    <col min="7155" max="7155" width="10.5546875" style="248" customWidth="1"/>
    <col min="7156" max="7157" width="9" style="248" customWidth="1"/>
    <col min="7158" max="7158" width="10.5546875" style="248" customWidth="1"/>
    <col min="7159" max="7160" width="9.44140625" style="248" customWidth="1"/>
    <col min="7161" max="7161" width="10.5546875" style="248" customWidth="1"/>
    <col min="7162" max="7162" width="9.44140625" style="248" customWidth="1"/>
    <col min="7163" max="7163" width="9.88671875" style="248" customWidth="1"/>
    <col min="7164" max="7164" width="10.5546875" style="248" customWidth="1"/>
    <col min="7165" max="7165" width="9" style="248" customWidth="1"/>
    <col min="7166" max="7166" width="9.88671875" style="248" customWidth="1"/>
    <col min="7167" max="7167" width="12" style="248" customWidth="1"/>
    <col min="7168" max="7398" width="11.44140625" style="248"/>
    <col min="7399" max="7399" width="0.33203125" style="248" customWidth="1"/>
    <col min="7400" max="7400" width="19" style="248" customWidth="1"/>
    <col min="7401" max="7401" width="7.109375" style="248" customWidth="1"/>
    <col min="7402" max="7402" width="41.33203125" style="248" customWidth="1"/>
    <col min="7403" max="7404" width="9" style="248" customWidth="1"/>
    <col min="7405" max="7405" width="10.5546875" style="248" customWidth="1"/>
    <col min="7406" max="7406" width="9.44140625" style="248" customWidth="1"/>
    <col min="7407" max="7407" width="9.88671875" style="248" customWidth="1"/>
    <col min="7408" max="7408" width="10.5546875" style="248" customWidth="1"/>
    <col min="7409" max="7410" width="9.44140625" style="248" customWidth="1"/>
    <col min="7411" max="7411" width="10.5546875" style="248" customWidth="1"/>
    <col min="7412" max="7413" width="9" style="248" customWidth="1"/>
    <col min="7414" max="7414" width="10.5546875" style="248" customWidth="1"/>
    <col min="7415" max="7416" width="9.44140625" style="248" customWidth="1"/>
    <col min="7417" max="7417" width="10.5546875" style="248" customWidth="1"/>
    <col min="7418" max="7418" width="9.44140625" style="248" customWidth="1"/>
    <col min="7419" max="7419" width="9.88671875" style="248" customWidth="1"/>
    <col min="7420" max="7420" width="10.5546875" style="248" customWidth="1"/>
    <col min="7421" max="7421" width="9" style="248" customWidth="1"/>
    <col min="7422" max="7422" width="9.88671875" style="248" customWidth="1"/>
    <col min="7423" max="7423" width="12" style="248" customWidth="1"/>
    <col min="7424" max="7654" width="11.44140625" style="248"/>
    <col min="7655" max="7655" width="0.33203125" style="248" customWidth="1"/>
    <col min="7656" max="7656" width="19" style="248" customWidth="1"/>
    <col min="7657" max="7657" width="7.109375" style="248" customWidth="1"/>
    <col min="7658" max="7658" width="41.33203125" style="248" customWidth="1"/>
    <col min="7659" max="7660" width="9" style="248" customWidth="1"/>
    <col min="7661" max="7661" width="10.5546875" style="248" customWidth="1"/>
    <col min="7662" max="7662" width="9.44140625" style="248" customWidth="1"/>
    <col min="7663" max="7663" width="9.88671875" style="248" customWidth="1"/>
    <col min="7664" max="7664" width="10.5546875" style="248" customWidth="1"/>
    <col min="7665" max="7666" width="9.44140625" style="248" customWidth="1"/>
    <col min="7667" max="7667" width="10.5546875" style="248" customWidth="1"/>
    <col min="7668" max="7669" width="9" style="248" customWidth="1"/>
    <col min="7670" max="7670" width="10.5546875" style="248" customWidth="1"/>
    <col min="7671" max="7672" width="9.44140625" style="248" customWidth="1"/>
    <col min="7673" max="7673" width="10.5546875" style="248" customWidth="1"/>
    <col min="7674" max="7674" width="9.44140625" style="248" customWidth="1"/>
    <col min="7675" max="7675" width="9.88671875" style="248" customWidth="1"/>
    <col min="7676" max="7676" width="10.5546875" style="248" customWidth="1"/>
    <col min="7677" max="7677" width="9" style="248" customWidth="1"/>
    <col min="7678" max="7678" width="9.88671875" style="248" customWidth="1"/>
    <col min="7679" max="7679" width="12" style="248" customWidth="1"/>
    <col min="7680" max="7910" width="11.44140625" style="248"/>
    <col min="7911" max="7911" width="0.33203125" style="248" customWidth="1"/>
    <col min="7912" max="7912" width="19" style="248" customWidth="1"/>
    <col min="7913" max="7913" width="7.109375" style="248" customWidth="1"/>
    <col min="7914" max="7914" width="41.33203125" style="248" customWidth="1"/>
    <col min="7915" max="7916" width="9" style="248" customWidth="1"/>
    <col min="7917" max="7917" width="10.5546875" style="248" customWidth="1"/>
    <col min="7918" max="7918" width="9.44140625" style="248" customWidth="1"/>
    <col min="7919" max="7919" width="9.88671875" style="248" customWidth="1"/>
    <col min="7920" max="7920" width="10.5546875" style="248" customWidth="1"/>
    <col min="7921" max="7922" width="9.44140625" style="248" customWidth="1"/>
    <col min="7923" max="7923" width="10.5546875" style="248" customWidth="1"/>
    <col min="7924" max="7925" width="9" style="248" customWidth="1"/>
    <col min="7926" max="7926" width="10.5546875" style="248" customWidth="1"/>
    <col min="7927" max="7928" width="9.44140625" style="248" customWidth="1"/>
    <col min="7929" max="7929" width="10.5546875" style="248" customWidth="1"/>
    <col min="7930" max="7930" width="9.44140625" style="248" customWidth="1"/>
    <col min="7931" max="7931" width="9.88671875" style="248" customWidth="1"/>
    <col min="7932" max="7932" width="10.5546875" style="248" customWidth="1"/>
    <col min="7933" max="7933" width="9" style="248" customWidth="1"/>
    <col min="7934" max="7934" width="9.88671875" style="248" customWidth="1"/>
    <col min="7935" max="7935" width="12" style="248" customWidth="1"/>
    <col min="7936" max="8166" width="11.44140625" style="248"/>
    <col min="8167" max="8167" width="0.33203125" style="248" customWidth="1"/>
    <col min="8168" max="8168" width="19" style="248" customWidth="1"/>
    <col min="8169" max="8169" width="7.109375" style="248" customWidth="1"/>
    <col min="8170" max="8170" width="41.33203125" style="248" customWidth="1"/>
    <col min="8171" max="8172" width="9" style="248" customWidth="1"/>
    <col min="8173" max="8173" width="10.5546875" style="248" customWidth="1"/>
    <col min="8174" max="8174" width="9.44140625" style="248" customWidth="1"/>
    <col min="8175" max="8175" width="9.88671875" style="248" customWidth="1"/>
    <col min="8176" max="8176" width="10.5546875" style="248" customWidth="1"/>
    <col min="8177" max="8178" width="9.44140625" style="248" customWidth="1"/>
    <col min="8179" max="8179" width="10.5546875" style="248" customWidth="1"/>
    <col min="8180" max="8181" width="9" style="248" customWidth="1"/>
    <col min="8182" max="8182" width="10.5546875" style="248" customWidth="1"/>
    <col min="8183" max="8184" width="9.44140625" style="248" customWidth="1"/>
    <col min="8185" max="8185" width="10.5546875" style="248" customWidth="1"/>
    <col min="8186" max="8186" width="9.44140625" style="248" customWidth="1"/>
    <col min="8187" max="8187" width="9.88671875" style="248" customWidth="1"/>
    <col min="8188" max="8188" width="10.5546875" style="248" customWidth="1"/>
    <col min="8189" max="8189" width="9" style="248" customWidth="1"/>
    <col min="8190" max="8190" width="9.88671875" style="248" customWidth="1"/>
    <col min="8191" max="8191" width="12" style="248" customWidth="1"/>
    <col min="8192" max="8422" width="11.44140625" style="248"/>
    <col min="8423" max="8423" width="0.33203125" style="248" customWidth="1"/>
    <col min="8424" max="8424" width="19" style="248" customWidth="1"/>
    <col min="8425" max="8425" width="7.109375" style="248" customWidth="1"/>
    <col min="8426" max="8426" width="41.33203125" style="248" customWidth="1"/>
    <col min="8427" max="8428" width="9" style="248" customWidth="1"/>
    <col min="8429" max="8429" width="10.5546875" style="248" customWidth="1"/>
    <col min="8430" max="8430" width="9.44140625" style="248" customWidth="1"/>
    <col min="8431" max="8431" width="9.88671875" style="248" customWidth="1"/>
    <col min="8432" max="8432" width="10.5546875" style="248" customWidth="1"/>
    <col min="8433" max="8434" width="9.44140625" style="248" customWidth="1"/>
    <col min="8435" max="8435" width="10.5546875" style="248" customWidth="1"/>
    <col min="8436" max="8437" width="9" style="248" customWidth="1"/>
    <col min="8438" max="8438" width="10.5546875" style="248" customWidth="1"/>
    <col min="8439" max="8440" width="9.44140625" style="248" customWidth="1"/>
    <col min="8441" max="8441" width="10.5546875" style="248" customWidth="1"/>
    <col min="8442" max="8442" width="9.44140625" style="248" customWidth="1"/>
    <col min="8443" max="8443" width="9.88671875" style="248" customWidth="1"/>
    <col min="8444" max="8444" width="10.5546875" style="248" customWidth="1"/>
    <col min="8445" max="8445" width="9" style="248" customWidth="1"/>
    <col min="8446" max="8446" width="9.88671875" style="248" customWidth="1"/>
    <col min="8447" max="8447" width="12" style="248" customWidth="1"/>
    <col min="8448" max="8678" width="11.44140625" style="248"/>
    <col min="8679" max="8679" width="0.33203125" style="248" customWidth="1"/>
    <col min="8680" max="8680" width="19" style="248" customWidth="1"/>
    <col min="8681" max="8681" width="7.109375" style="248" customWidth="1"/>
    <col min="8682" max="8682" width="41.33203125" style="248" customWidth="1"/>
    <col min="8683" max="8684" width="9" style="248" customWidth="1"/>
    <col min="8685" max="8685" width="10.5546875" style="248" customWidth="1"/>
    <col min="8686" max="8686" width="9.44140625" style="248" customWidth="1"/>
    <col min="8687" max="8687" width="9.88671875" style="248" customWidth="1"/>
    <col min="8688" max="8688" width="10.5546875" style="248" customWidth="1"/>
    <col min="8689" max="8690" width="9.44140625" style="248" customWidth="1"/>
    <col min="8691" max="8691" width="10.5546875" style="248" customWidth="1"/>
    <col min="8692" max="8693" width="9" style="248" customWidth="1"/>
    <col min="8694" max="8694" width="10.5546875" style="248" customWidth="1"/>
    <col min="8695" max="8696" width="9.44140625" style="248" customWidth="1"/>
    <col min="8697" max="8697" width="10.5546875" style="248" customWidth="1"/>
    <col min="8698" max="8698" width="9.44140625" style="248" customWidth="1"/>
    <col min="8699" max="8699" width="9.88671875" style="248" customWidth="1"/>
    <col min="8700" max="8700" width="10.5546875" style="248" customWidth="1"/>
    <col min="8701" max="8701" width="9" style="248" customWidth="1"/>
    <col min="8702" max="8702" width="9.88671875" style="248" customWidth="1"/>
    <col min="8703" max="8703" width="12" style="248" customWidth="1"/>
    <col min="8704" max="8934" width="11.44140625" style="248"/>
    <col min="8935" max="8935" width="0.33203125" style="248" customWidth="1"/>
    <col min="8936" max="8936" width="19" style="248" customWidth="1"/>
    <col min="8937" max="8937" width="7.109375" style="248" customWidth="1"/>
    <col min="8938" max="8938" width="41.33203125" style="248" customWidth="1"/>
    <col min="8939" max="8940" width="9" style="248" customWidth="1"/>
    <col min="8941" max="8941" width="10.5546875" style="248" customWidth="1"/>
    <col min="8942" max="8942" width="9.44140625" style="248" customWidth="1"/>
    <col min="8943" max="8943" width="9.88671875" style="248" customWidth="1"/>
    <col min="8944" max="8944" width="10.5546875" style="248" customWidth="1"/>
    <col min="8945" max="8946" width="9.44140625" style="248" customWidth="1"/>
    <col min="8947" max="8947" width="10.5546875" style="248" customWidth="1"/>
    <col min="8948" max="8949" width="9" style="248" customWidth="1"/>
    <col min="8950" max="8950" width="10.5546875" style="248" customWidth="1"/>
    <col min="8951" max="8952" width="9.44140625" style="248" customWidth="1"/>
    <col min="8953" max="8953" width="10.5546875" style="248" customWidth="1"/>
    <col min="8954" max="8954" width="9.44140625" style="248" customWidth="1"/>
    <col min="8955" max="8955" width="9.88671875" style="248" customWidth="1"/>
    <col min="8956" max="8956" width="10.5546875" style="248" customWidth="1"/>
    <col min="8957" max="8957" width="9" style="248" customWidth="1"/>
    <col min="8958" max="8958" width="9.88671875" style="248" customWidth="1"/>
    <col min="8959" max="8959" width="12" style="248" customWidth="1"/>
    <col min="8960" max="9190" width="11.44140625" style="248"/>
    <col min="9191" max="9191" width="0.33203125" style="248" customWidth="1"/>
    <col min="9192" max="9192" width="19" style="248" customWidth="1"/>
    <col min="9193" max="9193" width="7.109375" style="248" customWidth="1"/>
    <col min="9194" max="9194" width="41.33203125" style="248" customWidth="1"/>
    <col min="9195" max="9196" width="9" style="248" customWidth="1"/>
    <col min="9197" max="9197" width="10.5546875" style="248" customWidth="1"/>
    <col min="9198" max="9198" width="9.44140625" style="248" customWidth="1"/>
    <col min="9199" max="9199" width="9.88671875" style="248" customWidth="1"/>
    <col min="9200" max="9200" width="10.5546875" style="248" customWidth="1"/>
    <col min="9201" max="9202" width="9.44140625" style="248" customWidth="1"/>
    <col min="9203" max="9203" width="10.5546875" style="248" customWidth="1"/>
    <col min="9204" max="9205" width="9" style="248" customWidth="1"/>
    <col min="9206" max="9206" width="10.5546875" style="248" customWidth="1"/>
    <col min="9207" max="9208" width="9.44140625" style="248" customWidth="1"/>
    <col min="9209" max="9209" width="10.5546875" style="248" customWidth="1"/>
    <col min="9210" max="9210" width="9.44140625" style="248" customWidth="1"/>
    <col min="9211" max="9211" width="9.88671875" style="248" customWidth="1"/>
    <col min="9212" max="9212" width="10.5546875" style="248" customWidth="1"/>
    <col min="9213" max="9213" width="9" style="248" customWidth="1"/>
    <col min="9214" max="9214" width="9.88671875" style="248" customWidth="1"/>
    <col min="9215" max="9215" width="12" style="248" customWidth="1"/>
    <col min="9216" max="9446" width="11.44140625" style="248"/>
    <col min="9447" max="9447" width="0.33203125" style="248" customWidth="1"/>
    <col min="9448" max="9448" width="19" style="248" customWidth="1"/>
    <col min="9449" max="9449" width="7.109375" style="248" customWidth="1"/>
    <col min="9450" max="9450" width="41.33203125" style="248" customWidth="1"/>
    <col min="9451" max="9452" width="9" style="248" customWidth="1"/>
    <col min="9453" max="9453" width="10.5546875" style="248" customWidth="1"/>
    <col min="9454" max="9454" width="9.44140625" style="248" customWidth="1"/>
    <col min="9455" max="9455" width="9.88671875" style="248" customWidth="1"/>
    <col min="9456" max="9456" width="10.5546875" style="248" customWidth="1"/>
    <col min="9457" max="9458" width="9.44140625" style="248" customWidth="1"/>
    <col min="9459" max="9459" width="10.5546875" style="248" customWidth="1"/>
    <col min="9460" max="9461" width="9" style="248" customWidth="1"/>
    <col min="9462" max="9462" width="10.5546875" style="248" customWidth="1"/>
    <col min="9463" max="9464" width="9.44140625" style="248" customWidth="1"/>
    <col min="9465" max="9465" width="10.5546875" style="248" customWidth="1"/>
    <col min="9466" max="9466" width="9.44140625" style="248" customWidth="1"/>
    <col min="9467" max="9467" width="9.88671875" style="248" customWidth="1"/>
    <col min="9468" max="9468" width="10.5546875" style="248" customWidth="1"/>
    <col min="9469" max="9469" width="9" style="248" customWidth="1"/>
    <col min="9470" max="9470" width="9.88671875" style="248" customWidth="1"/>
    <col min="9471" max="9471" width="12" style="248" customWidth="1"/>
    <col min="9472" max="9702" width="11.44140625" style="248"/>
    <col min="9703" max="9703" width="0.33203125" style="248" customWidth="1"/>
    <col min="9704" max="9704" width="19" style="248" customWidth="1"/>
    <col min="9705" max="9705" width="7.109375" style="248" customWidth="1"/>
    <col min="9706" max="9706" width="41.33203125" style="248" customWidth="1"/>
    <col min="9707" max="9708" width="9" style="248" customWidth="1"/>
    <col min="9709" max="9709" width="10.5546875" style="248" customWidth="1"/>
    <col min="9710" max="9710" width="9.44140625" style="248" customWidth="1"/>
    <col min="9711" max="9711" width="9.88671875" style="248" customWidth="1"/>
    <col min="9712" max="9712" width="10.5546875" style="248" customWidth="1"/>
    <col min="9713" max="9714" width="9.44140625" style="248" customWidth="1"/>
    <col min="9715" max="9715" width="10.5546875" style="248" customWidth="1"/>
    <col min="9716" max="9717" width="9" style="248" customWidth="1"/>
    <col min="9718" max="9718" width="10.5546875" style="248" customWidth="1"/>
    <col min="9719" max="9720" width="9.44140625" style="248" customWidth="1"/>
    <col min="9721" max="9721" width="10.5546875" style="248" customWidth="1"/>
    <col min="9722" max="9722" width="9.44140625" style="248" customWidth="1"/>
    <col min="9723" max="9723" width="9.88671875" style="248" customWidth="1"/>
    <col min="9724" max="9724" width="10.5546875" style="248" customWidth="1"/>
    <col min="9725" max="9725" width="9" style="248" customWidth="1"/>
    <col min="9726" max="9726" width="9.88671875" style="248" customWidth="1"/>
    <col min="9727" max="9727" width="12" style="248" customWidth="1"/>
    <col min="9728" max="9958" width="11.44140625" style="248"/>
    <col min="9959" max="9959" width="0.33203125" style="248" customWidth="1"/>
    <col min="9960" max="9960" width="19" style="248" customWidth="1"/>
    <col min="9961" max="9961" width="7.109375" style="248" customWidth="1"/>
    <col min="9962" max="9962" width="41.33203125" style="248" customWidth="1"/>
    <col min="9963" max="9964" width="9" style="248" customWidth="1"/>
    <col min="9965" max="9965" width="10.5546875" style="248" customWidth="1"/>
    <col min="9966" max="9966" width="9.44140625" style="248" customWidth="1"/>
    <col min="9967" max="9967" width="9.88671875" style="248" customWidth="1"/>
    <col min="9968" max="9968" width="10.5546875" style="248" customWidth="1"/>
    <col min="9969" max="9970" width="9.44140625" style="248" customWidth="1"/>
    <col min="9971" max="9971" width="10.5546875" style="248" customWidth="1"/>
    <col min="9972" max="9973" width="9" style="248" customWidth="1"/>
    <col min="9974" max="9974" width="10.5546875" style="248" customWidth="1"/>
    <col min="9975" max="9976" width="9.44140625" style="248" customWidth="1"/>
    <col min="9977" max="9977" width="10.5546875" style="248" customWidth="1"/>
    <col min="9978" max="9978" width="9.44140625" style="248" customWidth="1"/>
    <col min="9979" max="9979" width="9.88671875" style="248" customWidth="1"/>
    <col min="9980" max="9980" width="10.5546875" style="248" customWidth="1"/>
    <col min="9981" max="9981" width="9" style="248" customWidth="1"/>
    <col min="9982" max="9982" width="9.88671875" style="248" customWidth="1"/>
    <col min="9983" max="9983" width="12" style="248" customWidth="1"/>
    <col min="9984" max="10214" width="11.44140625" style="248"/>
    <col min="10215" max="10215" width="0.33203125" style="248" customWidth="1"/>
    <col min="10216" max="10216" width="19" style="248" customWidth="1"/>
    <col min="10217" max="10217" width="7.109375" style="248" customWidth="1"/>
    <col min="10218" max="10218" width="41.33203125" style="248" customWidth="1"/>
    <col min="10219" max="10220" width="9" style="248" customWidth="1"/>
    <col min="10221" max="10221" width="10.5546875" style="248" customWidth="1"/>
    <col min="10222" max="10222" width="9.44140625" style="248" customWidth="1"/>
    <col min="10223" max="10223" width="9.88671875" style="248" customWidth="1"/>
    <col min="10224" max="10224" width="10.5546875" style="248" customWidth="1"/>
    <col min="10225" max="10226" width="9.44140625" style="248" customWidth="1"/>
    <col min="10227" max="10227" width="10.5546875" style="248" customWidth="1"/>
    <col min="10228" max="10229" width="9" style="248" customWidth="1"/>
    <col min="10230" max="10230" width="10.5546875" style="248" customWidth="1"/>
    <col min="10231" max="10232" width="9.44140625" style="248" customWidth="1"/>
    <col min="10233" max="10233" width="10.5546875" style="248" customWidth="1"/>
    <col min="10234" max="10234" width="9.44140625" style="248" customWidth="1"/>
    <col min="10235" max="10235" width="9.88671875" style="248" customWidth="1"/>
    <col min="10236" max="10236" width="10.5546875" style="248" customWidth="1"/>
    <col min="10237" max="10237" width="9" style="248" customWidth="1"/>
    <col min="10238" max="10238" width="9.88671875" style="248" customWidth="1"/>
    <col min="10239" max="10239" width="12" style="248" customWidth="1"/>
    <col min="10240" max="10470" width="11.44140625" style="248"/>
    <col min="10471" max="10471" width="0.33203125" style="248" customWidth="1"/>
    <col min="10472" max="10472" width="19" style="248" customWidth="1"/>
    <col min="10473" max="10473" width="7.109375" style="248" customWidth="1"/>
    <col min="10474" max="10474" width="41.33203125" style="248" customWidth="1"/>
    <col min="10475" max="10476" width="9" style="248" customWidth="1"/>
    <col min="10477" max="10477" width="10.5546875" style="248" customWidth="1"/>
    <col min="10478" max="10478" width="9.44140625" style="248" customWidth="1"/>
    <col min="10479" max="10479" width="9.88671875" style="248" customWidth="1"/>
    <col min="10480" max="10480" width="10.5546875" style="248" customWidth="1"/>
    <col min="10481" max="10482" width="9.44140625" style="248" customWidth="1"/>
    <col min="10483" max="10483" width="10.5546875" style="248" customWidth="1"/>
    <col min="10484" max="10485" width="9" style="248" customWidth="1"/>
    <col min="10486" max="10486" width="10.5546875" style="248" customWidth="1"/>
    <col min="10487" max="10488" width="9.44140625" style="248" customWidth="1"/>
    <col min="10489" max="10489" width="10.5546875" style="248" customWidth="1"/>
    <col min="10490" max="10490" width="9.44140625" style="248" customWidth="1"/>
    <col min="10491" max="10491" width="9.88671875" style="248" customWidth="1"/>
    <col min="10492" max="10492" width="10.5546875" style="248" customWidth="1"/>
    <col min="10493" max="10493" width="9" style="248" customWidth="1"/>
    <col min="10494" max="10494" width="9.88671875" style="248" customWidth="1"/>
    <col min="10495" max="10495" width="12" style="248" customWidth="1"/>
    <col min="10496" max="10726" width="11.44140625" style="248"/>
    <col min="10727" max="10727" width="0.33203125" style="248" customWidth="1"/>
    <col min="10728" max="10728" width="19" style="248" customWidth="1"/>
    <col min="10729" max="10729" width="7.109375" style="248" customWidth="1"/>
    <col min="10730" max="10730" width="41.33203125" style="248" customWidth="1"/>
    <col min="10731" max="10732" width="9" style="248" customWidth="1"/>
    <col min="10733" max="10733" width="10.5546875" style="248" customWidth="1"/>
    <col min="10734" max="10734" width="9.44140625" style="248" customWidth="1"/>
    <col min="10735" max="10735" width="9.88671875" style="248" customWidth="1"/>
    <col min="10736" max="10736" width="10.5546875" style="248" customWidth="1"/>
    <col min="10737" max="10738" width="9.44140625" style="248" customWidth="1"/>
    <col min="10739" max="10739" width="10.5546875" style="248" customWidth="1"/>
    <col min="10740" max="10741" width="9" style="248" customWidth="1"/>
    <col min="10742" max="10742" width="10.5546875" style="248" customWidth="1"/>
    <col min="10743" max="10744" width="9.44140625" style="248" customWidth="1"/>
    <col min="10745" max="10745" width="10.5546875" style="248" customWidth="1"/>
    <col min="10746" max="10746" width="9.44140625" style="248" customWidth="1"/>
    <col min="10747" max="10747" width="9.88671875" style="248" customWidth="1"/>
    <col min="10748" max="10748" width="10.5546875" style="248" customWidth="1"/>
    <col min="10749" max="10749" width="9" style="248" customWidth="1"/>
    <col min="10750" max="10750" width="9.88671875" style="248" customWidth="1"/>
    <col min="10751" max="10751" width="12" style="248" customWidth="1"/>
    <col min="10752" max="10982" width="11.44140625" style="248"/>
    <col min="10983" max="10983" width="0.33203125" style="248" customWidth="1"/>
    <col min="10984" max="10984" width="19" style="248" customWidth="1"/>
    <col min="10985" max="10985" width="7.109375" style="248" customWidth="1"/>
    <col min="10986" max="10986" width="41.33203125" style="248" customWidth="1"/>
    <col min="10987" max="10988" width="9" style="248" customWidth="1"/>
    <col min="10989" max="10989" width="10.5546875" style="248" customWidth="1"/>
    <col min="10990" max="10990" width="9.44140625" style="248" customWidth="1"/>
    <col min="10991" max="10991" width="9.88671875" style="248" customWidth="1"/>
    <col min="10992" max="10992" width="10.5546875" style="248" customWidth="1"/>
    <col min="10993" max="10994" width="9.44140625" style="248" customWidth="1"/>
    <col min="10995" max="10995" width="10.5546875" style="248" customWidth="1"/>
    <col min="10996" max="10997" width="9" style="248" customWidth="1"/>
    <col min="10998" max="10998" width="10.5546875" style="248" customWidth="1"/>
    <col min="10999" max="11000" width="9.44140625" style="248" customWidth="1"/>
    <col min="11001" max="11001" width="10.5546875" style="248" customWidth="1"/>
    <col min="11002" max="11002" width="9.44140625" style="248" customWidth="1"/>
    <col min="11003" max="11003" width="9.88671875" style="248" customWidth="1"/>
    <col min="11004" max="11004" width="10.5546875" style="248" customWidth="1"/>
    <col min="11005" max="11005" width="9" style="248" customWidth="1"/>
    <col min="11006" max="11006" width="9.88671875" style="248" customWidth="1"/>
    <col min="11007" max="11007" width="12" style="248" customWidth="1"/>
    <col min="11008" max="11238" width="11.44140625" style="248"/>
    <col min="11239" max="11239" width="0.33203125" style="248" customWidth="1"/>
    <col min="11240" max="11240" width="19" style="248" customWidth="1"/>
    <col min="11241" max="11241" width="7.109375" style="248" customWidth="1"/>
    <col min="11242" max="11242" width="41.33203125" style="248" customWidth="1"/>
    <col min="11243" max="11244" width="9" style="248" customWidth="1"/>
    <col min="11245" max="11245" width="10.5546875" style="248" customWidth="1"/>
    <col min="11246" max="11246" width="9.44140625" style="248" customWidth="1"/>
    <col min="11247" max="11247" width="9.88671875" style="248" customWidth="1"/>
    <col min="11248" max="11248" width="10.5546875" style="248" customWidth="1"/>
    <col min="11249" max="11250" width="9.44140625" style="248" customWidth="1"/>
    <col min="11251" max="11251" width="10.5546875" style="248" customWidth="1"/>
    <col min="11252" max="11253" width="9" style="248" customWidth="1"/>
    <col min="11254" max="11254" width="10.5546875" style="248" customWidth="1"/>
    <col min="11255" max="11256" width="9.44140625" style="248" customWidth="1"/>
    <col min="11257" max="11257" width="10.5546875" style="248" customWidth="1"/>
    <col min="11258" max="11258" width="9.44140625" style="248" customWidth="1"/>
    <col min="11259" max="11259" width="9.88671875" style="248" customWidth="1"/>
    <col min="11260" max="11260" width="10.5546875" style="248" customWidth="1"/>
    <col min="11261" max="11261" width="9" style="248" customWidth="1"/>
    <col min="11262" max="11262" width="9.88671875" style="248" customWidth="1"/>
    <col min="11263" max="11263" width="12" style="248" customWidth="1"/>
    <col min="11264" max="11494" width="11.44140625" style="248"/>
    <col min="11495" max="11495" width="0.33203125" style="248" customWidth="1"/>
    <col min="11496" max="11496" width="19" style="248" customWidth="1"/>
    <col min="11497" max="11497" width="7.109375" style="248" customWidth="1"/>
    <col min="11498" max="11498" width="41.33203125" style="248" customWidth="1"/>
    <col min="11499" max="11500" width="9" style="248" customWidth="1"/>
    <col min="11501" max="11501" width="10.5546875" style="248" customWidth="1"/>
    <col min="11502" max="11502" width="9.44140625" style="248" customWidth="1"/>
    <col min="11503" max="11503" width="9.88671875" style="248" customWidth="1"/>
    <col min="11504" max="11504" width="10.5546875" style="248" customWidth="1"/>
    <col min="11505" max="11506" width="9.44140625" style="248" customWidth="1"/>
    <col min="11507" max="11507" width="10.5546875" style="248" customWidth="1"/>
    <col min="11508" max="11509" width="9" style="248" customWidth="1"/>
    <col min="11510" max="11510" width="10.5546875" style="248" customWidth="1"/>
    <col min="11511" max="11512" width="9.44140625" style="248" customWidth="1"/>
    <col min="11513" max="11513" width="10.5546875" style="248" customWidth="1"/>
    <col min="11514" max="11514" width="9.44140625" style="248" customWidth="1"/>
    <col min="11515" max="11515" width="9.88671875" style="248" customWidth="1"/>
    <col min="11516" max="11516" width="10.5546875" style="248" customWidth="1"/>
    <col min="11517" max="11517" width="9" style="248" customWidth="1"/>
    <col min="11518" max="11518" width="9.88671875" style="248" customWidth="1"/>
    <col min="11519" max="11519" width="12" style="248" customWidth="1"/>
    <col min="11520" max="11750" width="11.44140625" style="248"/>
    <col min="11751" max="11751" width="0.33203125" style="248" customWidth="1"/>
    <col min="11752" max="11752" width="19" style="248" customWidth="1"/>
    <col min="11753" max="11753" width="7.109375" style="248" customWidth="1"/>
    <col min="11754" max="11754" width="41.33203125" style="248" customWidth="1"/>
    <col min="11755" max="11756" width="9" style="248" customWidth="1"/>
    <col min="11757" max="11757" width="10.5546875" style="248" customWidth="1"/>
    <col min="11758" max="11758" width="9.44140625" style="248" customWidth="1"/>
    <col min="11759" max="11759" width="9.88671875" style="248" customWidth="1"/>
    <col min="11760" max="11760" width="10.5546875" style="248" customWidth="1"/>
    <col min="11761" max="11762" width="9.44140625" style="248" customWidth="1"/>
    <col min="11763" max="11763" width="10.5546875" style="248" customWidth="1"/>
    <col min="11764" max="11765" width="9" style="248" customWidth="1"/>
    <col min="11766" max="11766" width="10.5546875" style="248" customWidth="1"/>
    <col min="11767" max="11768" width="9.44140625" style="248" customWidth="1"/>
    <col min="11769" max="11769" width="10.5546875" style="248" customWidth="1"/>
    <col min="11770" max="11770" width="9.44140625" style="248" customWidth="1"/>
    <col min="11771" max="11771" width="9.88671875" style="248" customWidth="1"/>
    <col min="11772" max="11772" width="10.5546875" style="248" customWidth="1"/>
    <col min="11773" max="11773" width="9" style="248" customWidth="1"/>
    <col min="11774" max="11774" width="9.88671875" style="248" customWidth="1"/>
    <col min="11775" max="11775" width="12" style="248" customWidth="1"/>
    <col min="11776" max="12006" width="11.44140625" style="248"/>
    <col min="12007" max="12007" width="0.33203125" style="248" customWidth="1"/>
    <col min="12008" max="12008" width="19" style="248" customWidth="1"/>
    <col min="12009" max="12009" width="7.109375" style="248" customWidth="1"/>
    <col min="12010" max="12010" width="41.33203125" style="248" customWidth="1"/>
    <col min="12011" max="12012" width="9" style="248" customWidth="1"/>
    <col min="12013" max="12013" width="10.5546875" style="248" customWidth="1"/>
    <col min="12014" max="12014" width="9.44140625" style="248" customWidth="1"/>
    <col min="12015" max="12015" width="9.88671875" style="248" customWidth="1"/>
    <col min="12016" max="12016" width="10.5546875" style="248" customWidth="1"/>
    <col min="12017" max="12018" width="9.44140625" style="248" customWidth="1"/>
    <col min="12019" max="12019" width="10.5546875" style="248" customWidth="1"/>
    <col min="12020" max="12021" width="9" style="248" customWidth="1"/>
    <col min="12022" max="12022" width="10.5546875" style="248" customWidth="1"/>
    <col min="12023" max="12024" width="9.44140625" style="248" customWidth="1"/>
    <col min="12025" max="12025" width="10.5546875" style="248" customWidth="1"/>
    <col min="12026" max="12026" width="9.44140625" style="248" customWidth="1"/>
    <col min="12027" max="12027" width="9.88671875" style="248" customWidth="1"/>
    <col min="12028" max="12028" width="10.5546875" style="248" customWidth="1"/>
    <col min="12029" max="12029" width="9" style="248" customWidth="1"/>
    <col min="12030" max="12030" width="9.88671875" style="248" customWidth="1"/>
    <col min="12031" max="12031" width="12" style="248" customWidth="1"/>
    <col min="12032" max="12262" width="11.44140625" style="248"/>
    <col min="12263" max="12263" width="0.33203125" style="248" customWidth="1"/>
    <col min="12264" max="12264" width="19" style="248" customWidth="1"/>
    <col min="12265" max="12265" width="7.109375" style="248" customWidth="1"/>
    <col min="12266" max="12266" width="41.33203125" style="248" customWidth="1"/>
    <col min="12267" max="12268" width="9" style="248" customWidth="1"/>
    <col min="12269" max="12269" width="10.5546875" style="248" customWidth="1"/>
    <col min="12270" max="12270" width="9.44140625" style="248" customWidth="1"/>
    <col min="12271" max="12271" width="9.88671875" style="248" customWidth="1"/>
    <col min="12272" max="12272" width="10.5546875" style="248" customWidth="1"/>
    <col min="12273" max="12274" width="9.44140625" style="248" customWidth="1"/>
    <col min="12275" max="12275" width="10.5546875" style="248" customWidth="1"/>
    <col min="12276" max="12277" width="9" style="248" customWidth="1"/>
    <col min="12278" max="12278" width="10.5546875" style="248" customWidth="1"/>
    <col min="12279" max="12280" width="9.44140625" style="248" customWidth="1"/>
    <col min="12281" max="12281" width="10.5546875" style="248" customWidth="1"/>
    <col min="12282" max="12282" width="9.44140625" style="248" customWidth="1"/>
    <col min="12283" max="12283" width="9.88671875" style="248" customWidth="1"/>
    <col min="12284" max="12284" width="10.5546875" style="248" customWidth="1"/>
    <col min="12285" max="12285" width="9" style="248" customWidth="1"/>
    <col min="12286" max="12286" width="9.88671875" style="248" customWidth="1"/>
    <col min="12287" max="12287" width="12" style="248" customWidth="1"/>
    <col min="12288" max="12518" width="11.44140625" style="248"/>
    <col min="12519" max="12519" width="0.33203125" style="248" customWidth="1"/>
    <col min="12520" max="12520" width="19" style="248" customWidth="1"/>
    <col min="12521" max="12521" width="7.109375" style="248" customWidth="1"/>
    <col min="12522" max="12522" width="41.33203125" style="248" customWidth="1"/>
    <col min="12523" max="12524" width="9" style="248" customWidth="1"/>
    <col min="12525" max="12525" width="10.5546875" style="248" customWidth="1"/>
    <col min="12526" max="12526" width="9.44140625" style="248" customWidth="1"/>
    <col min="12527" max="12527" width="9.88671875" style="248" customWidth="1"/>
    <col min="12528" max="12528" width="10.5546875" style="248" customWidth="1"/>
    <col min="12529" max="12530" width="9.44140625" style="248" customWidth="1"/>
    <col min="12531" max="12531" width="10.5546875" style="248" customWidth="1"/>
    <col min="12532" max="12533" width="9" style="248" customWidth="1"/>
    <col min="12534" max="12534" width="10.5546875" style="248" customWidth="1"/>
    <col min="12535" max="12536" width="9.44140625" style="248" customWidth="1"/>
    <col min="12537" max="12537" width="10.5546875" style="248" customWidth="1"/>
    <col min="12538" max="12538" width="9.44140625" style="248" customWidth="1"/>
    <col min="12539" max="12539" width="9.88671875" style="248" customWidth="1"/>
    <col min="12540" max="12540" width="10.5546875" style="248" customWidth="1"/>
    <col min="12541" max="12541" width="9" style="248" customWidth="1"/>
    <col min="12542" max="12542" width="9.88671875" style="248" customWidth="1"/>
    <col min="12543" max="12543" width="12" style="248" customWidth="1"/>
    <col min="12544" max="12774" width="11.44140625" style="248"/>
    <col min="12775" max="12775" width="0.33203125" style="248" customWidth="1"/>
    <col min="12776" max="12776" width="19" style="248" customWidth="1"/>
    <col min="12777" max="12777" width="7.109375" style="248" customWidth="1"/>
    <col min="12778" max="12778" width="41.33203125" style="248" customWidth="1"/>
    <col min="12779" max="12780" width="9" style="248" customWidth="1"/>
    <col min="12781" max="12781" width="10.5546875" style="248" customWidth="1"/>
    <col min="12782" max="12782" width="9.44140625" style="248" customWidth="1"/>
    <col min="12783" max="12783" width="9.88671875" style="248" customWidth="1"/>
    <col min="12784" max="12784" width="10.5546875" style="248" customWidth="1"/>
    <col min="12785" max="12786" width="9.44140625" style="248" customWidth="1"/>
    <col min="12787" max="12787" width="10.5546875" style="248" customWidth="1"/>
    <col min="12788" max="12789" width="9" style="248" customWidth="1"/>
    <col min="12790" max="12790" width="10.5546875" style="248" customWidth="1"/>
    <col min="12791" max="12792" width="9.44140625" style="248" customWidth="1"/>
    <col min="12793" max="12793" width="10.5546875" style="248" customWidth="1"/>
    <col min="12794" max="12794" width="9.44140625" style="248" customWidth="1"/>
    <col min="12795" max="12795" width="9.88671875" style="248" customWidth="1"/>
    <col min="12796" max="12796" width="10.5546875" style="248" customWidth="1"/>
    <col min="12797" max="12797" width="9" style="248" customWidth="1"/>
    <col min="12798" max="12798" width="9.88671875" style="248" customWidth="1"/>
    <col min="12799" max="12799" width="12" style="248" customWidth="1"/>
    <col min="12800" max="13030" width="11.44140625" style="248"/>
    <col min="13031" max="13031" width="0.33203125" style="248" customWidth="1"/>
    <col min="13032" max="13032" width="19" style="248" customWidth="1"/>
    <col min="13033" max="13033" width="7.109375" style="248" customWidth="1"/>
    <col min="13034" max="13034" width="41.33203125" style="248" customWidth="1"/>
    <col min="13035" max="13036" width="9" style="248" customWidth="1"/>
    <col min="13037" max="13037" width="10.5546875" style="248" customWidth="1"/>
    <col min="13038" max="13038" width="9.44140625" style="248" customWidth="1"/>
    <col min="13039" max="13039" width="9.88671875" style="248" customWidth="1"/>
    <col min="13040" max="13040" width="10.5546875" style="248" customWidth="1"/>
    <col min="13041" max="13042" width="9.44140625" style="248" customWidth="1"/>
    <col min="13043" max="13043" width="10.5546875" style="248" customWidth="1"/>
    <col min="13044" max="13045" width="9" style="248" customWidth="1"/>
    <col min="13046" max="13046" width="10.5546875" style="248" customWidth="1"/>
    <col min="13047" max="13048" width="9.44140625" style="248" customWidth="1"/>
    <col min="13049" max="13049" width="10.5546875" style="248" customWidth="1"/>
    <col min="13050" max="13050" width="9.44140625" style="248" customWidth="1"/>
    <col min="13051" max="13051" width="9.88671875" style="248" customWidth="1"/>
    <col min="13052" max="13052" width="10.5546875" style="248" customWidth="1"/>
    <col min="13053" max="13053" width="9" style="248" customWidth="1"/>
    <col min="13054" max="13054" width="9.88671875" style="248" customWidth="1"/>
    <col min="13055" max="13055" width="12" style="248" customWidth="1"/>
    <col min="13056" max="13286" width="11.44140625" style="248"/>
    <col min="13287" max="13287" width="0.33203125" style="248" customWidth="1"/>
    <col min="13288" max="13288" width="19" style="248" customWidth="1"/>
    <col min="13289" max="13289" width="7.109375" style="248" customWidth="1"/>
    <col min="13290" max="13290" width="41.33203125" style="248" customWidth="1"/>
    <col min="13291" max="13292" width="9" style="248" customWidth="1"/>
    <col min="13293" max="13293" width="10.5546875" style="248" customWidth="1"/>
    <col min="13294" max="13294" width="9.44140625" style="248" customWidth="1"/>
    <col min="13295" max="13295" width="9.88671875" style="248" customWidth="1"/>
    <col min="13296" max="13296" width="10.5546875" style="248" customWidth="1"/>
    <col min="13297" max="13298" width="9.44140625" style="248" customWidth="1"/>
    <col min="13299" max="13299" width="10.5546875" style="248" customWidth="1"/>
    <col min="13300" max="13301" width="9" style="248" customWidth="1"/>
    <col min="13302" max="13302" width="10.5546875" style="248" customWidth="1"/>
    <col min="13303" max="13304" width="9.44140625" style="248" customWidth="1"/>
    <col min="13305" max="13305" width="10.5546875" style="248" customWidth="1"/>
    <col min="13306" max="13306" width="9.44140625" style="248" customWidth="1"/>
    <col min="13307" max="13307" width="9.88671875" style="248" customWidth="1"/>
    <col min="13308" max="13308" width="10.5546875" style="248" customWidth="1"/>
    <col min="13309" max="13309" width="9" style="248" customWidth="1"/>
    <col min="13310" max="13310" width="9.88671875" style="248" customWidth="1"/>
    <col min="13311" max="13311" width="12" style="248" customWidth="1"/>
    <col min="13312" max="13542" width="11.44140625" style="248"/>
    <col min="13543" max="13543" width="0.33203125" style="248" customWidth="1"/>
    <col min="13544" max="13544" width="19" style="248" customWidth="1"/>
    <col min="13545" max="13545" width="7.109375" style="248" customWidth="1"/>
    <col min="13546" max="13546" width="41.33203125" style="248" customWidth="1"/>
    <col min="13547" max="13548" width="9" style="248" customWidth="1"/>
    <col min="13549" max="13549" width="10.5546875" style="248" customWidth="1"/>
    <col min="13550" max="13550" width="9.44140625" style="248" customWidth="1"/>
    <col min="13551" max="13551" width="9.88671875" style="248" customWidth="1"/>
    <col min="13552" max="13552" width="10.5546875" style="248" customWidth="1"/>
    <col min="13553" max="13554" width="9.44140625" style="248" customWidth="1"/>
    <col min="13555" max="13555" width="10.5546875" style="248" customWidth="1"/>
    <col min="13556" max="13557" width="9" style="248" customWidth="1"/>
    <col min="13558" max="13558" width="10.5546875" style="248" customWidth="1"/>
    <col min="13559" max="13560" width="9.44140625" style="248" customWidth="1"/>
    <col min="13561" max="13561" width="10.5546875" style="248" customWidth="1"/>
    <col min="13562" max="13562" width="9.44140625" style="248" customWidth="1"/>
    <col min="13563" max="13563" width="9.88671875" style="248" customWidth="1"/>
    <col min="13564" max="13564" width="10.5546875" style="248" customWidth="1"/>
    <col min="13565" max="13565" width="9" style="248" customWidth="1"/>
    <col min="13566" max="13566" width="9.88671875" style="248" customWidth="1"/>
    <col min="13567" max="13567" width="12" style="248" customWidth="1"/>
    <col min="13568" max="13798" width="11.44140625" style="248"/>
    <col min="13799" max="13799" width="0.33203125" style="248" customWidth="1"/>
    <col min="13800" max="13800" width="19" style="248" customWidth="1"/>
    <col min="13801" max="13801" width="7.109375" style="248" customWidth="1"/>
    <col min="13802" max="13802" width="41.33203125" style="248" customWidth="1"/>
    <col min="13803" max="13804" width="9" style="248" customWidth="1"/>
    <col min="13805" max="13805" width="10.5546875" style="248" customWidth="1"/>
    <col min="13806" max="13806" width="9.44140625" style="248" customWidth="1"/>
    <col min="13807" max="13807" width="9.88671875" style="248" customWidth="1"/>
    <col min="13808" max="13808" width="10.5546875" style="248" customWidth="1"/>
    <col min="13809" max="13810" width="9.44140625" style="248" customWidth="1"/>
    <col min="13811" max="13811" width="10.5546875" style="248" customWidth="1"/>
    <col min="13812" max="13813" width="9" style="248" customWidth="1"/>
    <col min="13814" max="13814" width="10.5546875" style="248" customWidth="1"/>
    <col min="13815" max="13816" width="9.44140625" style="248" customWidth="1"/>
    <col min="13817" max="13817" width="10.5546875" style="248" customWidth="1"/>
    <col min="13818" max="13818" width="9.44140625" style="248" customWidth="1"/>
    <col min="13819" max="13819" width="9.88671875" style="248" customWidth="1"/>
    <col min="13820" max="13820" width="10.5546875" style="248" customWidth="1"/>
    <col min="13821" max="13821" width="9" style="248" customWidth="1"/>
    <col min="13822" max="13822" width="9.88671875" style="248" customWidth="1"/>
    <col min="13823" max="13823" width="12" style="248" customWidth="1"/>
    <col min="13824" max="14054" width="11.44140625" style="248"/>
    <col min="14055" max="14055" width="0.33203125" style="248" customWidth="1"/>
    <col min="14056" max="14056" width="19" style="248" customWidth="1"/>
    <col min="14057" max="14057" width="7.109375" style="248" customWidth="1"/>
    <col min="14058" max="14058" width="41.33203125" style="248" customWidth="1"/>
    <col min="14059" max="14060" width="9" style="248" customWidth="1"/>
    <col min="14061" max="14061" width="10.5546875" style="248" customWidth="1"/>
    <col min="14062" max="14062" width="9.44140625" style="248" customWidth="1"/>
    <col min="14063" max="14063" width="9.88671875" style="248" customWidth="1"/>
    <col min="14064" max="14064" width="10.5546875" style="248" customWidth="1"/>
    <col min="14065" max="14066" width="9.44140625" style="248" customWidth="1"/>
    <col min="14067" max="14067" width="10.5546875" style="248" customWidth="1"/>
    <col min="14068" max="14069" width="9" style="248" customWidth="1"/>
    <col min="14070" max="14070" width="10.5546875" style="248" customWidth="1"/>
    <col min="14071" max="14072" width="9.44140625" style="248" customWidth="1"/>
    <col min="14073" max="14073" width="10.5546875" style="248" customWidth="1"/>
    <col min="14074" max="14074" width="9.44140625" style="248" customWidth="1"/>
    <col min="14075" max="14075" width="9.88671875" style="248" customWidth="1"/>
    <col min="14076" max="14076" width="10.5546875" style="248" customWidth="1"/>
    <col min="14077" max="14077" width="9" style="248" customWidth="1"/>
    <col min="14078" max="14078" width="9.88671875" style="248" customWidth="1"/>
    <col min="14079" max="14079" width="12" style="248" customWidth="1"/>
    <col min="14080" max="14310" width="11.44140625" style="248"/>
    <col min="14311" max="14311" width="0.33203125" style="248" customWidth="1"/>
    <col min="14312" max="14312" width="19" style="248" customWidth="1"/>
    <col min="14313" max="14313" width="7.109375" style="248" customWidth="1"/>
    <col min="14314" max="14314" width="41.33203125" style="248" customWidth="1"/>
    <col min="14315" max="14316" width="9" style="248" customWidth="1"/>
    <col min="14317" max="14317" width="10.5546875" style="248" customWidth="1"/>
    <col min="14318" max="14318" width="9.44140625" style="248" customWidth="1"/>
    <col min="14319" max="14319" width="9.88671875" style="248" customWidth="1"/>
    <col min="14320" max="14320" width="10.5546875" style="248" customWidth="1"/>
    <col min="14321" max="14322" width="9.44140625" style="248" customWidth="1"/>
    <col min="14323" max="14323" width="10.5546875" style="248" customWidth="1"/>
    <col min="14324" max="14325" width="9" style="248" customWidth="1"/>
    <col min="14326" max="14326" width="10.5546875" style="248" customWidth="1"/>
    <col min="14327" max="14328" width="9.44140625" style="248" customWidth="1"/>
    <col min="14329" max="14329" width="10.5546875" style="248" customWidth="1"/>
    <col min="14330" max="14330" width="9.44140625" style="248" customWidth="1"/>
    <col min="14331" max="14331" width="9.88671875" style="248" customWidth="1"/>
    <col min="14332" max="14332" width="10.5546875" style="248" customWidth="1"/>
    <col min="14333" max="14333" width="9" style="248" customWidth="1"/>
    <col min="14334" max="14334" width="9.88671875" style="248" customWidth="1"/>
    <col min="14335" max="14335" width="12" style="248" customWidth="1"/>
    <col min="14336" max="14566" width="11.44140625" style="248"/>
    <col min="14567" max="14567" width="0.33203125" style="248" customWidth="1"/>
    <col min="14568" max="14568" width="19" style="248" customWidth="1"/>
    <col min="14569" max="14569" width="7.109375" style="248" customWidth="1"/>
    <col min="14570" max="14570" width="41.33203125" style="248" customWidth="1"/>
    <col min="14571" max="14572" width="9" style="248" customWidth="1"/>
    <col min="14573" max="14573" width="10.5546875" style="248" customWidth="1"/>
    <col min="14574" max="14574" width="9.44140625" style="248" customWidth="1"/>
    <col min="14575" max="14575" width="9.88671875" style="248" customWidth="1"/>
    <col min="14576" max="14576" width="10.5546875" style="248" customWidth="1"/>
    <col min="14577" max="14578" width="9.44140625" style="248" customWidth="1"/>
    <col min="14579" max="14579" width="10.5546875" style="248" customWidth="1"/>
    <col min="14580" max="14581" width="9" style="248" customWidth="1"/>
    <col min="14582" max="14582" width="10.5546875" style="248" customWidth="1"/>
    <col min="14583" max="14584" width="9.44140625" style="248" customWidth="1"/>
    <col min="14585" max="14585" width="10.5546875" style="248" customWidth="1"/>
    <col min="14586" max="14586" width="9.44140625" style="248" customWidth="1"/>
    <col min="14587" max="14587" width="9.88671875" style="248" customWidth="1"/>
    <col min="14588" max="14588" width="10.5546875" style="248" customWidth="1"/>
    <col min="14589" max="14589" width="9" style="248" customWidth="1"/>
    <col min="14590" max="14590" width="9.88671875" style="248" customWidth="1"/>
    <col min="14591" max="14591" width="12" style="248" customWidth="1"/>
    <col min="14592" max="14822" width="11.44140625" style="248"/>
    <col min="14823" max="14823" width="0.33203125" style="248" customWidth="1"/>
    <col min="14824" max="14824" width="19" style="248" customWidth="1"/>
    <col min="14825" max="14825" width="7.109375" style="248" customWidth="1"/>
    <col min="14826" max="14826" width="41.33203125" style="248" customWidth="1"/>
    <col min="14827" max="14828" width="9" style="248" customWidth="1"/>
    <col min="14829" max="14829" width="10.5546875" style="248" customWidth="1"/>
    <col min="14830" max="14830" width="9.44140625" style="248" customWidth="1"/>
    <col min="14831" max="14831" width="9.88671875" style="248" customWidth="1"/>
    <col min="14832" max="14832" width="10.5546875" style="248" customWidth="1"/>
    <col min="14833" max="14834" width="9.44140625" style="248" customWidth="1"/>
    <col min="14835" max="14835" width="10.5546875" style="248" customWidth="1"/>
    <col min="14836" max="14837" width="9" style="248" customWidth="1"/>
    <col min="14838" max="14838" width="10.5546875" style="248" customWidth="1"/>
    <col min="14839" max="14840" width="9.44140625" style="248" customWidth="1"/>
    <col min="14841" max="14841" width="10.5546875" style="248" customWidth="1"/>
    <col min="14842" max="14842" width="9.44140625" style="248" customWidth="1"/>
    <col min="14843" max="14843" width="9.88671875" style="248" customWidth="1"/>
    <col min="14844" max="14844" width="10.5546875" style="248" customWidth="1"/>
    <col min="14845" max="14845" width="9" style="248" customWidth="1"/>
    <col min="14846" max="14846" width="9.88671875" style="248" customWidth="1"/>
    <col min="14847" max="14847" width="12" style="248" customWidth="1"/>
    <col min="14848" max="15078" width="11.44140625" style="248"/>
    <col min="15079" max="15079" width="0.33203125" style="248" customWidth="1"/>
    <col min="15080" max="15080" width="19" style="248" customWidth="1"/>
    <col min="15081" max="15081" width="7.109375" style="248" customWidth="1"/>
    <col min="15082" max="15082" width="41.33203125" style="248" customWidth="1"/>
    <col min="15083" max="15084" width="9" style="248" customWidth="1"/>
    <col min="15085" max="15085" width="10.5546875" style="248" customWidth="1"/>
    <col min="15086" max="15086" width="9.44140625" style="248" customWidth="1"/>
    <col min="15087" max="15087" width="9.88671875" style="248" customWidth="1"/>
    <col min="15088" max="15088" width="10.5546875" style="248" customWidth="1"/>
    <col min="15089" max="15090" width="9.44140625" style="248" customWidth="1"/>
    <col min="15091" max="15091" width="10.5546875" style="248" customWidth="1"/>
    <col min="15092" max="15093" width="9" style="248" customWidth="1"/>
    <col min="15094" max="15094" width="10.5546875" style="248" customWidth="1"/>
    <col min="15095" max="15096" width="9.44140625" style="248" customWidth="1"/>
    <col min="15097" max="15097" width="10.5546875" style="248" customWidth="1"/>
    <col min="15098" max="15098" width="9.44140625" style="248" customWidth="1"/>
    <col min="15099" max="15099" width="9.88671875" style="248" customWidth="1"/>
    <col min="15100" max="15100" width="10.5546875" style="248" customWidth="1"/>
    <col min="15101" max="15101" width="9" style="248" customWidth="1"/>
    <col min="15102" max="15102" width="9.88671875" style="248" customWidth="1"/>
    <col min="15103" max="15103" width="12" style="248" customWidth="1"/>
    <col min="15104" max="15334" width="11.44140625" style="248"/>
    <col min="15335" max="15335" width="0.33203125" style="248" customWidth="1"/>
    <col min="15336" max="15336" width="19" style="248" customWidth="1"/>
    <col min="15337" max="15337" width="7.109375" style="248" customWidth="1"/>
    <col min="15338" max="15338" width="41.33203125" style="248" customWidth="1"/>
    <col min="15339" max="15340" width="9" style="248" customWidth="1"/>
    <col min="15341" max="15341" width="10.5546875" style="248" customWidth="1"/>
    <col min="15342" max="15342" width="9.44140625" style="248" customWidth="1"/>
    <col min="15343" max="15343" width="9.88671875" style="248" customWidth="1"/>
    <col min="15344" max="15344" width="10.5546875" style="248" customWidth="1"/>
    <col min="15345" max="15346" width="9.44140625" style="248" customWidth="1"/>
    <col min="15347" max="15347" width="10.5546875" style="248" customWidth="1"/>
    <col min="15348" max="15349" width="9" style="248" customWidth="1"/>
    <col min="15350" max="15350" width="10.5546875" style="248" customWidth="1"/>
    <col min="15351" max="15352" width="9.44140625" style="248" customWidth="1"/>
    <col min="15353" max="15353" width="10.5546875" style="248" customWidth="1"/>
    <col min="15354" max="15354" width="9.44140625" style="248" customWidth="1"/>
    <col min="15355" max="15355" width="9.88671875" style="248" customWidth="1"/>
    <col min="15356" max="15356" width="10.5546875" style="248" customWidth="1"/>
    <col min="15357" max="15357" width="9" style="248" customWidth="1"/>
    <col min="15358" max="15358" width="9.88671875" style="248" customWidth="1"/>
    <col min="15359" max="15359" width="12" style="248" customWidth="1"/>
    <col min="15360" max="15590" width="11.44140625" style="248"/>
    <col min="15591" max="15591" width="0.33203125" style="248" customWidth="1"/>
    <col min="15592" max="15592" width="19" style="248" customWidth="1"/>
    <col min="15593" max="15593" width="7.109375" style="248" customWidth="1"/>
    <col min="15594" max="15594" width="41.33203125" style="248" customWidth="1"/>
    <col min="15595" max="15596" width="9" style="248" customWidth="1"/>
    <col min="15597" max="15597" width="10.5546875" style="248" customWidth="1"/>
    <col min="15598" max="15598" width="9.44140625" style="248" customWidth="1"/>
    <col min="15599" max="15599" width="9.88671875" style="248" customWidth="1"/>
    <col min="15600" max="15600" width="10.5546875" style="248" customWidth="1"/>
    <col min="15601" max="15602" width="9.44140625" style="248" customWidth="1"/>
    <col min="15603" max="15603" width="10.5546875" style="248" customWidth="1"/>
    <col min="15604" max="15605" width="9" style="248" customWidth="1"/>
    <col min="15606" max="15606" width="10.5546875" style="248" customWidth="1"/>
    <col min="15607" max="15608" width="9.44140625" style="248" customWidth="1"/>
    <col min="15609" max="15609" width="10.5546875" style="248" customWidth="1"/>
    <col min="15610" max="15610" width="9.44140625" style="248" customWidth="1"/>
    <col min="15611" max="15611" width="9.88671875" style="248" customWidth="1"/>
    <col min="15612" max="15612" width="10.5546875" style="248" customWidth="1"/>
    <col min="15613" max="15613" width="9" style="248" customWidth="1"/>
    <col min="15614" max="15614" width="9.88671875" style="248" customWidth="1"/>
    <col min="15615" max="15615" width="12" style="248" customWidth="1"/>
    <col min="15616" max="15846" width="11.44140625" style="248"/>
    <col min="15847" max="15847" width="0.33203125" style="248" customWidth="1"/>
    <col min="15848" max="15848" width="19" style="248" customWidth="1"/>
    <col min="15849" max="15849" width="7.109375" style="248" customWidth="1"/>
    <col min="15850" max="15850" width="41.33203125" style="248" customWidth="1"/>
    <col min="15851" max="15852" width="9" style="248" customWidth="1"/>
    <col min="15853" max="15853" width="10.5546875" style="248" customWidth="1"/>
    <col min="15854" max="15854" width="9.44140625" style="248" customWidth="1"/>
    <col min="15855" max="15855" width="9.88671875" style="248" customWidth="1"/>
    <col min="15856" max="15856" width="10.5546875" style="248" customWidth="1"/>
    <col min="15857" max="15858" width="9.44140625" style="248" customWidth="1"/>
    <col min="15859" max="15859" width="10.5546875" style="248" customWidth="1"/>
    <col min="15860" max="15861" width="9" style="248" customWidth="1"/>
    <col min="15862" max="15862" width="10.5546875" style="248" customWidth="1"/>
    <col min="15863" max="15864" width="9.44140625" style="248" customWidth="1"/>
    <col min="15865" max="15865" width="10.5546875" style="248" customWidth="1"/>
    <col min="15866" max="15866" width="9.44140625" style="248" customWidth="1"/>
    <col min="15867" max="15867" width="9.88671875" style="248" customWidth="1"/>
    <col min="15868" max="15868" width="10.5546875" style="248" customWidth="1"/>
    <col min="15869" max="15869" width="9" style="248" customWidth="1"/>
    <col min="15870" max="15870" width="9.88671875" style="248" customWidth="1"/>
    <col min="15871" max="15871" width="12" style="248" customWidth="1"/>
    <col min="15872" max="16102" width="11.44140625" style="248"/>
    <col min="16103" max="16103" width="0.33203125" style="248" customWidth="1"/>
    <col min="16104" max="16104" width="19" style="248" customWidth="1"/>
    <col min="16105" max="16105" width="7.109375" style="248" customWidth="1"/>
    <col min="16106" max="16106" width="41.33203125" style="248" customWidth="1"/>
    <col min="16107" max="16108" width="9" style="248" customWidth="1"/>
    <col min="16109" max="16109" width="10.5546875" style="248" customWidth="1"/>
    <col min="16110" max="16110" width="9.44140625" style="248" customWidth="1"/>
    <col min="16111" max="16111" width="9.88671875" style="248" customWidth="1"/>
    <col min="16112" max="16112" width="10.5546875" style="248" customWidth="1"/>
    <col min="16113" max="16114" width="9.44140625" style="248" customWidth="1"/>
    <col min="16115" max="16115" width="10.5546875" style="248" customWidth="1"/>
    <col min="16116" max="16117" width="9" style="248" customWidth="1"/>
    <col min="16118" max="16118" width="10.5546875" style="248" customWidth="1"/>
    <col min="16119" max="16120" width="9.44140625" style="248" customWidth="1"/>
    <col min="16121" max="16121" width="10.5546875" style="248" customWidth="1"/>
    <col min="16122" max="16122" width="9.44140625" style="248" customWidth="1"/>
    <col min="16123" max="16123" width="9.88671875" style="248" customWidth="1"/>
    <col min="16124" max="16124" width="10.5546875" style="248" customWidth="1"/>
    <col min="16125" max="16125" width="9" style="248" customWidth="1"/>
    <col min="16126" max="16126" width="9.88671875" style="248" customWidth="1"/>
    <col min="16127" max="16127" width="12" style="248" customWidth="1"/>
    <col min="16128" max="16384" width="11.44140625" style="248"/>
  </cols>
  <sheetData>
    <row r="1" spans="1:26">
      <c r="A1" s="265" t="s">
        <v>1447</v>
      </c>
      <c r="B1" s="226"/>
    </row>
    <row r="2" spans="1:26" ht="18" customHeight="1">
      <c r="A2" s="965" t="s">
        <v>1145</v>
      </c>
      <c r="B2" s="47"/>
    </row>
    <row r="3" spans="1:26" s="250" customFormat="1" ht="13.8">
      <c r="A3" s="254" t="s">
        <v>1087</v>
      </c>
      <c r="B3" s="255"/>
      <c r="C3" s="252"/>
      <c r="D3" s="252"/>
      <c r="E3" s="252"/>
      <c r="F3" s="252"/>
      <c r="G3" s="252"/>
      <c r="H3" s="252"/>
      <c r="R3" s="252"/>
      <c r="S3" s="252"/>
      <c r="T3" s="252"/>
    </row>
    <row r="4" spans="1:26" ht="18" customHeight="1">
      <c r="A4" s="323"/>
      <c r="B4" s="667"/>
      <c r="C4" s="668"/>
      <c r="D4" s="668"/>
      <c r="E4" s="668"/>
      <c r="F4" s="668"/>
      <c r="G4" s="668"/>
      <c r="H4" s="668"/>
      <c r="I4" s="17"/>
      <c r="J4" s="17"/>
      <c r="K4" s="17"/>
      <c r="L4" s="17"/>
      <c r="M4" s="17"/>
      <c r="N4" s="17"/>
      <c r="O4" s="17"/>
      <c r="P4" s="17"/>
      <c r="Q4" s="17"/>
      <c r="R4" s="668"/>
      <c r="S4" s="668"/>
      <c r="T4" s="668"/>
      <c r="U4" s="17"/>
      <c r="V4" s="17"/>
      <c r="W4" s="17"/>
      <c r="X4" s="17"/>
    </row>
    <row r="5" spans="1:26" ht="14.4">
      <c r="A5" s="2665" t="s">
        <v>12</v>
      </c>
      <c r="B5" s="2665" t="s">
        <v>812</v>
      </c>
      <c r="C5" s="2614">
        <v>2011</v>
      </c>
      <c r="D5" s="2614"/>
      <c r="E5" s="2614"/>
      <c r="F5" s="2614">
        <v>2012</v>
      </c>
      <c r="G5" s="2614"/>
      <c r="H5" s="2614"/>
      <c r="I5" s="2614">
        <v>2013</v>
      </c>
      <c r="J5" s="2614"/>
      <c r="K5" s="2614"/>
      <c r="L5" s="2614">
        <v>2014</v>
      </c>
      <c r="M5" s="2614"/>
      <c r="N5" s="2614"/>
      <c r="O5" s="2614">
        <v>2015</v>
      </c>
      <c r="P5" s="2614"/>
      <c r="Q5" s="2614"/>
      <c r="R5" s="2614">
        <v>2016</v>
      </c>
      <c r="S5" s="2614"/>
      <c r="T5" s="2614"/>
      <c r="U5" s="2614">
        <v>2017</v>
      </c>
      <c r="V5" s="2614"/>
      <c r="W5" s="2614"/>
      <c r="X5" s="2614">
        <v>2018</v>
      </c>
      <c r="Y5" s="2614"/>
      <c r="Z5" s="2614"/>
    </row>
    <row r="6" spans="1:26" s="251" customFormat="1" ht="23.25" customHeight="1">
      <c r="A6" s="2665"/>
      <c r="B6" s="2665"/>
      <c r="C6" s="1334" t="s">
        <v>29</v>
      </c>
      <c r="D6" s="1334" t="s">
        <v>30</v>
      </c>
      <c r="E6" s="1334" t="s">
        <v>8</v>
      </c>
      <c r="F6" s="1334" t="s">
        <v>29</v>
      </c>
      <c r="G6" s="1334" t="s">
        <v>30</v>
      </c>
      <c r="H6" s="1334" t="s">
        <v>8</v>
      </c>
      <c r="I6" s="1334" t="s">
        <v>29</v>
      </c>
      <c r="J6" s="1334" t="s">
        <v>30</v>
      </c>
      <c r="K6" s="1334" t="s">
        <v>8</v>
      </c>
      <c r="L6" s="1334" t="s">
        <v>29</v>
      </c>
      <c r="M6" s="1334" t="s">
        <v>30</v>
      </c>
      <c r="N6" s="1334" t="s">
        <v>8</v>
      </c>
      <c r="O6" s="1334" t="s">
        <v>29</v>
      </c>
      <c r="P6" s="1334" t="s">
        <v>30</v>
      </c>
      <c r="Q6" s="1334" t="s">
        <v>8</v>
      </c>
      <c r="R6" s="1334" t="s">
        <v>29</v>
      </c>
      <c r="S6" s="1334" t="s">
        <v>30</v>
      </c>
      <c r="T6" s="1334" t="s">
        <v>8</v>
      </c>
      <c r="U6" s="1334" t="s">
        <v>29</v>
      </c>
      <c r="V6" s="1334" t="s">
        <v>30</v>
      </c>
      <c r="W6" s="1334" t="s">
        <v>8</v>
      </c>
      <c r="X6" s="1334" t="s">
        <v>29</v>
      </c>
      <c r="Y6" s="1334" t="s">
        <v>30</v>
      </c>
      <c r="Z6" s="1334" t="s">
        <v>8</v>
      </c>
    </row>
    <row r="7" spans="1:26" s="250" customFormat="1" ht="15" customHeight="1">
      <c r="A7" s="2619" t="s">
        <v>1</v>
      </c>
      <c r="B7" s="1275" t="str">
        <f>'Primer Ingreso'!B6</f>
        <v>Ingeniería en Recursos Hídricos</v>
      </c>
      <c r="C7" s="698">
        <f>'Primer Ingreso'!C6/Admisión!C7</f>
        <v>1.3</v>
      </c>
      <c r="D7" s="698">
        <f>'Primer Ingreso'!D6/Admisión!D7</f>
        <v>0.84615384615384615</v>
      </c>
      <c r="E7" s="1288">
        <f>'Primer Ingreso'!E6/Admisión!E7</f>
        <v>1</v>
      </c>
      <c r="F7" s="698"/>
      <c r="G7" s="698">
        <f>'Primer Ingreso'!G6/Admisión!G7</f>
        <v>0.90909090909090906</v>
      </c>
      <c r="H7" s="1288">
        <f>'Primer Ingreso'!H6/Admisión!H7</f>
        <v>0.90909090909090906</v>
      </c>
      <c r="I7" s="698">
        <f>'Primer Ingreso'!I6/Admisión!I7</f>
        <v>1.625</v>
      </c>
      <c r="J7" s="698">
        <f>'Primer Ingreso'!J6/Admisión!J7</f>
        <v>0.8125</v>
      </c>
      <c r="K7" s="1288">
        <f>'Primer Ingreso'!K6/Admisión!K7</f>
        <v>1.0833333333333333</v>
      </c>
      <c r="L7" s="698">
        <f>'Primer Ingreso'!L6/Admisión!L7</f>
        <v>1</v>
      </c>
      <c r="M7" s="698">
        <f>'Primer Ingreso'!M6/Admisión!M7</f>
        <v>0.77777777777777779</v>
      </c>
      <c r="N7" s="1288">
        <f>'Primer Ingreso'!N6/Admisión!N7</f>
        <v>0.85964912280701755</v>
      </c>
      <c r="O7" s="698">
        <f>'Primer Ingreso'!O6/Admisión!O7</f>
        <v>0.95652173913043481</v>
      </c>
      <c r="P7" s="698">
        <f>'Primer Ingreso'!P6/Admisión!P7</f>
        <v>0.8214285714285714</v>
      </c>
      <c r="Q7" s="1288">
        <f>'Primer Ingreso'!Q6/Admisión!Q7</f>
        <v>0.86075949367088611</v>
      </c>
      <c r="R7" s="698">
        <f>'Primer Ingreso'!R6/Admisión!R7</f>
        <v>0.94736842105263153</v>
      </c>
      <c r="S7" s="699">
        <f>'Primer Ingreso'!S6/Admisión!S7</f>
        <v>0.77272727272727271</v>
      </c>
      <c r="T7" s="1288">
        <f>'Primer Ingreso'!T6/Admisión!T7</f>
        <v>0.82539682539682535</v>
      </c>
      <c r="U7" s="698">
        <f>'Primer Ingreso'!U6/Admisión!U7</f>
        <v>0.80769230769230771</v>
      </c>
      <c r="V7" s="699">
        <f>'Primer Ingreso'!V6/Admisión!V7</f>
        <v>0.83783783783783783</v>
      </c>
      <c r="W7" s="1288">
        <f>'Primer Ingreso'!W6/Admisión!W7</f>
        <v>0.82539682539682535</v>
      </c>
      <c r="X7" s="698"/>
      <c r="Y7" s="699">
        <f>'Primer Ingreso'!Y6/Admisión!Y7</f>
        <v>0.74</v>
      </c>
      <c r="Z7" s="1288">
        <f>'Primer Ingreso'!Z6/Admisión!Z7</f>
        <v>0.74</v>
      </c>
    </row>
    <row r="8" spans="1:26" s="250" customFormat="1" ht="28.8">
      <c r="A8" s="2619"/>
      <c r="B8" s="1275" t="str">
        <f>'Primer Ingreso'!B7</f>
        <v>Ingeniería en Computación y Telecomunicaciones</v>
      </c>
      <c r="C8" s="698"/>
      <c r="D8" s="698"/>
      <c r="E8" s="1288"/>
      <c r="F8" s="698"/>
      <c r="G8" s="698"/>
      <c r="H8" s="1288"/>
      <c r="I8" s="698"/>
      <c r="J8" s="698"/>
      <c r="K8" s="1288"/>
      <c r="L8" s="698"/>
      <c r="M8" s="698"/>
      <c r="N8" s="1288"/>
      <c r="O8" s="698"/>
      <c r="P8" s="698"/>
      <c r="Q8" s="1288"/>
      <c r="R8" s="698"/>
      <c r="S8" s="699"/>
      <c r="T8" s="1288"/>
      <c r="U8" s="698">
        <f>'Primer Ingreso'!U7/Admisión!U8</f>
        <v>0.86486486486486491</v>
      </c>
      <c r="V8" s="699">
        <f>'Primer Ingreso'!V7/Admisión!V8</f>
        <v>0.69230769230769229</v>
      </c>
      <c r="W8" s="1288">
        <f>'Primer Ingreso'!W7/Admisión!W8</f>
        <v>0.77631578947368418</v>
      </c>
      <c r="X8" s="698"/>
      <c r="Y8" s="699">
        <f>'Primer Ingreso'!Y7/Admisión!Y8</f>
        <v>0.64615384615384619</v>
      </c>
      <c r="Z8" s="1288">
        <f>'Primer Ingreso'!Z7/Admisión!Z8</f>
        <v>0.64615384615384619</v>
      </c>
    </row>
    <row r="9" spans="1:26" s="250" customFormat="1" ht="28.8">
      <c r="A9" s="2619"/>
      <c r="B9" s="1275" t="str">
        <f>'Primer Ingreso'!B8</f>
        <v>Ingeniería en Sistemas Mecatrónicos Industriales</v>
      </c>
      <c r="C9" s="698"/>
      <c r="D9" s="698"/>
      <c r="E9" s="1288"/>
      <c r="F9" s="698"/>
      <c r="G9" s="698"/>
      <c r="H9" s="1288"/>
      <c r="I9" s="698"/>
      <c r="J9" s="698"/>
      <c r="K9" s="1288"/>
      <c r="L9" s="698"/>
      <c r="M9" s="698"/>
      <c r="N9" s="1288"/>
      <c r="O9" s="698"/>
      <c r="P9" s="698"/>
      <c r="Q9" s="1288"/>
      <c r="R9" s="698"/>
      <c r="S9" s="699"/>
      <c r="T9" s="1288"/>
      <c r="U9" s="698"/>
      <c r="V9" s="699"/>
      <c r="W9" s="1288"/>
      <c r="X9" s="698"/>
      <c r="Y9" s="699">
        <f>'Primer Ingreso'!Y8/Admisión!Y9</f>
        <v>0.65116279069767447</v>
      </c>
      <c r="Z9" s="1288">
        <f>'Primer Ingreso'!Z8/Admisión!$Z$9</f>
        <v>0.65116279069767447</v>
      </c>
    </row>
    <row r="10" spans="1:26" s="250" customFormat="1" ht="14.25" customHeight="1">
      <c r="A10" s="2619" t="s">
        <v>3</v>
      </c>
      <c r="B10" s="1275" t="str">
        <f>'Primer Ingreso'!B9</f>
        <v>Biología Ambiental</v>
      </c>
      <c r="C10" s="698">
        <f>'Primer Ingreso'!C9/Admisión!C10</f>
        <v>1.1538461538461537</v>
      </c>
      <c r="D10" s="698">
        <f>'Primer Ingreso'!D9/Admisión!D10</f>
        <v>0.63414634146341464</v>
      </c>
      <c r="E10" s="1288">
        <f>'Primer Ingreso'!E9/Admisión!E10</f>
        <v>0.83582089552238803</v>
      </c>
      <c r="F10" s="698"/>
      <c r="G10" s="698">
        <f>'Primer Ingreso'!G9/Admisión!G10</f>
        <v>0.66666666666666663</v>
      </c>
      <c r="H10" s="1288">
        <f>'Primer Ingreso'!H9/Admisión!H10</f>
        <v>0.66666666666666663</v>
      </c>
      <c r="I10" s="698">
        <f>'Primer Ingreso'!I9/Admisión!I10</f>
        <v>0.76</v>
      </c>
      <c r="J10" s="698">
        <f>'Primer Ingreso'!J9/Admisión!J10</f>
        <v>0.73469387755102045</v>
      </c>
      <c r="K10" s="1288">
        <f>'Primer Ingreso'!K9/Admisión!K10</f>
        <v>0.7432432432432432</v>
      </c>
      <c r="L10" s="698">
        <f>'Primer Ingreso'!L9/Admisión!L10</f>
        <v>0.8571428571428571</v>
      </c>
      <c r="M10" s="698">
        <f>'Primer Ingreso'!M9/Admisión!M10</f>
        <v>0.54838709677419351</v>
      </c>
      <c r="N10" s="1288">
        <f>'Primer Ingreso'!N9/Admisión!N10</f>
        <v>0.71212121212121215</v>
      </c>
      <c r="O10" s="698">
        <f>'Primer Ingreso'!O9/Admisión!O10</f>
        <v>0.97368421052631582</v>
      </c>
      <c r="P10" s="698">
        <f>'Primer Ingreso'!P9/Admisión!P10</f>
        <v>0.87234042553191493</v>
      </c>
      <c r="Q10" s="1288">
        <f>'Primer Ingreso'!Q9/Admisión!Q10</f>
        <v>0.91764705882352937</v>
      </c>
      <c r="R10" s="698">
        <f>'Primer Ingreso'!R9/Admisión!R10</f>
        <v>0.93939393939393945</v>
      </c>
      <c r="S10" s="699">
        <f>'Primer Ingreso'!S9/Admisión!S10</f>
        <v>0.74626865671641796</v>
      </c>
      <c r="T10" s="1288">
        <f>'Primer Ingreso'!T9/Admisión!T10</f>
        <v>0.81</v>
      </c>
      <c r="U10" s="698">
        <f>'Primer Ingreso'!U9/Admisión!U10</f>
        <v>1.0625</v>
      </c>
      <c r="V10" s="699">
        <f>'Primer Ingreso'!V9/Admisión!V10</f>
        <v>0.7142857142857143</v>
      </c>
      <c r="W10" s="1288">
        <f>'Primer Ingreso'!W9/Admisión!W10</f>
        <v>0.86486486486486491</v>
      </c>
      <c r="X10" s="698"/>
      <c r="Y10" s="699">
        <f>'Primer Ingreso'!Z9/Admisión!$Z$10</f>
        <v>0.65384615384615385</v>
      </c>
      <c r="Z10" s="1288">
        <f>'Primer Ingreso'!Z9/Admisión!Z10</f>
        <v>0.65384615384615385</v>
      </c>
    </row>
    <row r="11" spans="1:26" s="250" customFormat="1" ht="14.25" customHeight="1">
      <c r="A11" s="2619"/>
      <c r="B11" s="1275" t="str">
        <f>'Primer Ingreso'!B10</f>
        <v>Psicología Biomédica</v>
      </c>
      <c r="C11" s="698"/>
      <c r="D11" s="698"/>
      <c r="E11" s="1288"/>
      <c r="F11" s="698"/>
      <c r="G11" s="698"/>
      <c r="H11" s="1288"/>
      <c r="I11" s="698"/>
      <c r="J11" s="698"/>
      <c r="K11" s="1288"/>
      <c r="L11" s="698"/>
      <c r="M11" s="698"/>
      <c r="N11" s="1288"/>
      <c r="O11" s="698"/>
      <c r="P11" s="698"/>
      <c r="Q11" s="1288"/>
      <c r="R11" s="698"/>
      <c r="S11" s="699"/>
      <c r="T11" s="1288"/>
      <c r="U11" s="698"/>
      <c r="V11" s="699">
        <f>'Primer Ingreso'!V10/Admisión!V11</f>
        <v>0.79487179487179482</v>
      </c>
      <c r="W11" s="1288">
        <f>'Primer Ingreso'!W10/Admisión!W11</f>
        <v>0.79487179487179482</v>
      </c>
      <c r="X11" s="698"/>
      <c r="Y11" s="699">
        <f>'Primer Ingreso'!Y10/Admisión!Y11</f>
        <v>0.76923076923076927</v>
      </c>
      <c r="Z11" s="1288">
        <f>'Primer Ingreso'!Z10/Admisión!Z11</f>
        <v>0.76923076923076927</v>
      </c>
    </row>
    <row r="12" spans="1:26" s="250" customFormat="1" ht="28.8">
      <c r="A12" s="2619"/>
      <c r="B12" s="1275" t="str">
        <f>'Primer Ingreso'!B11</f>
        <v>Ciencia y Tecnología de los Alimentos</v>
      </c>
      <c r="C12" s="698"/>
      <c r="D12" s="698"/>
      <c r="E12" s="1288"/>
      <c r="F12" s="698"/>
      <c r="G12" s="698"/>
      <c r="H12" s="1288"/>
      <c r="I12" s="698"/>
      <c r="J12" s="698"/>
      <c r="K12" s="1288"/>
      <c r="L12" s="698"/>
      <c r="M12" s="698"/>
      <c r="N12" s="1288"/>
      <c r="O12" s="698"/>
      <c r="P12" s="698"/>
      <c r="Q12" s="1288"/>
      <c r="R12" s="698"/>
      <c r="S12" s="699"/>
      <c r="T12" s="1288"/>
      <c r="U12" s="698"/>
      <c r="V12" s="699"/>
      <c r="W12" s="1288"/>
      <c r="X12" s="698"/>
      <c r="Y12" s="699">
        <f>'Primer Ingreso'!Y11/Admisión!Y12</f>
        <v>0.875</v>
      </c>
      <c r="Z12" s="1288">
        <f>'Primer Ingreso'!Z11/Admisión!$Z$12</f>
        <v>0.875</v>
      </c>
    </row>
    <row r="13" spans="1:26" s="250" customFormat="1" ht="15" customHeight="1">
      <c r="A13" s="2619" t="s">
        <v>2</v>
      </c>
      <c r="B13" s="1275" t="str">
        <f>'Primer Ingreso'!B12</f>
        <v>Arte y Comunicación Digitales</v>
      </c>
      <c r="C13" s="1307"/>
      <c r="D13" s="698"/>
      <c r="E13" s="1288"/>
      <c r="F13" s="1307"/>
      <c r="G13" s="698"/>
      <c r="H13" s="1288"/>
      <c r="I13" s="1307"/>
      <c r="J13" s="698">
        <f>'Primer Ingreso'!J12/Admisión!J13</f>
        <v>0.81818181818181823</v>
      </c>
      <c r="K13" s="1288">
        <f>'Primer Ingreso'!K12/Admisión!K13</f>
        <v>0.81818181818181823</v>
      </c>
      <c r="L13" s="1307"/>
      <c r="M13" s="698">
        <f>'Primer Ingreso'!M12/Admisión!M13</f>
        <v>0.72</v>
      </c>
      <c r="N13" s="1288">
        <f>'Primer Ingreso'!N12/Admisión!N13</f>
        <v>0.72</v>
      </c>
      <c r="O13" s="1307"/>
      <c r="P13" s="698">
        <f>'Primer Ingreso'!P12/Admisión!P13</f>
        <v>0.6428571428571429</v>
      </c>
      <c r="Q13" s="1288">
        <f>'Primer Ingreso'!Q12/Admisión!Q13</f>
        <v>0.6428571428571429</v>
      </c>
      <c r="R13" s="698"/>
      <c r="S13" s="699">
        <f>'Primer Ingreso'!S12/Admisión!S13</f>
        <v>0.72972972972972971</v>
      </c>
      <c r="T13" s="1288">
        <f>'Primer Ingreso'!T12/Admisión!T13</f>
        <v>0.72972972972972971</v>
      </c>
      <c r="U13" s="698"/>
      <c r="V13" s="699">
        <f>'Primer Ingreso'!V12/Admisión!V13</f>
        <v>0.67391304347826086</v>
      </c>
      <c r="W13" s="1288">
        <f>'Primer Ingreso'!W12/Admisión!W13</f>
        <v>0.67391304347826086</v>
      </c>
      <c r="X13" s="698"/>
      <c r="Y13" s="699">
        <f>'Primer Ingreso'!Y12/Admisión!Y13</f>
        <v>0.78378378378378377</v>
      </c>
      <c r="Z13" s="1288">
        <f>'Primer Ingreso'!Z12/Admisión!Z13</f>
        <v>0.78378378378378377</v>
      </c>
    </row>
    <row r="14" spans="1:26" s="250" customFormat="1" ht="15" customHeight="1">
      <c r="A14" s="2619"/>
      <c r="B14" s="1275" t="str">
        <f>'Primer Ingreso'!B13</f>
        <v>Políticas Públicas</v>
      </c>
      <c r="C14" s="699">
        <f>'Primer Ingreso'!C13/Admisión!C14</f>
        <v>0.76315789473684215</v>
      </c>
      <c r="D14" s="699">
        <f>'Primer Ingreso'!D13/Admisión!D14</f>
        <v>0.67441860465116277</v>
      </c>
      <c r="E14" s="1288">
        <f>'Primer Ingreso'!E13/Admisión!E14</f>
        <v>0.71604938271604934</v>
      </c>
      <c r="F14" s="699"/>
      <c r="G14" s="699">
        <f>'Primer Ingreso'!G13/Admisión!G14</f>
        <v>0.89189189189189189</v>
      </c>
      <c r="H14" s="1288">
        <f>'Primer Ingreso'!H13/Admisión!H14</f>
        <v>0.89189189189189189</v>
      </c>
      <c r="I14" s="699">
        <f>'Primer Ingreso'!I13/Admisión!I14</f>
        <v>0.81481481481481477</v>
      </c>
      <c r="J14" s="699">
        <f>'Primer Ingreso'!J13/Admisión!J14</f>
        <v>0.72499999999999998</v>
      </c>
      <c r="K14" s="1288">
        <f>'Primer Ingreso'!K13/Admisión!K14</f>
        <v>0.76119402985074625</v>
      </c>
      <c r="L14" s="699"/>
      <c r="M14" s="699">
        <f>'Primer Ingreso'!M13/Admisión!M14</f>
        <v>0.73170731707317072</v>
      </c>
      <c r="N14" s="1288">
        <f>'Primer Ingreso'!N13/Admisión!N14</f>
        <v>0.73170731707317072</v>
      </c>
      <c r="O14" s="699"/>
      <c r="P14" s="699">
        <f>'Primer Ingreso'!P13/Admisión!P14</f>
        <v>0.74</v>
      </c>
      <c r="Q14" s="1288">
        <f>'Primer Ingreso'!Q13/Admisión!Q14</f>
        <v>0.74</v>
      </c>
      <c r="R14" s="698">
        <f>'Primer Ingreso'!R13/Admisión!R14</f>
        <v>0.93939393939393945</v>
      </c>
      <c r="S14" s="699">
        <f>'Primer Ingreso'!S13/Admisión!S14</f>
        <v>0.71111111111111114</v>
      </c>
      <c r="T14" s="1288">
        <f>'Primer Ingreso'!T13/Admisión!T14</f>
        <v>0.80769230769230771</v>
      </c>
      <c r="U14" s="698">
        <f>'Primer Ingreso'!U13/Admisión!U14</f>
        <v>0.81818181818181823</v>
      </c>
      <c r="V14" s="699">
        <f>'Primer Ingreso'!V13/Admisión!V14</f>
        <v>0.82608695652173914</v>
      </c>
      <c r="W14" s="1288">
        <f>'Primer Ingreso'!W13/Admisión!W14</f>
        <v>0.82278481012658233</v>
      </c>
      <c r="X14" s="698">
        <f>'Primer Ingreso'!X13/Admisión!X14</f>
        <v>0.9</v>
      </c>
      <c r="Y14" s="699">
        <f>'Primer Ingreso'!Y13/Admisión!Y14</f>
        <v>0.76923076923076927</v>
      </c>
      <c r="Z14" s="1288">
        <f>'Primer Ingreso'!Z13/Admisión!Z14</f>
        <v>0.81355932203389836</v>
      </c>
    </row>
    <row r="15" spans="1:26" s="250" customFormat="1" ht="14.4">
      <c r="A15" s="2619"/>
      <c r="B15" s="1275" t="str">
        <f>'Primer Ingreso'!B14</f>
        <v>Educación y Tecnologías Digitales</v>
      </c>
      <c r="C15" s="699"/>
      <c r="D15" s="699"/>
      <c r="E15" s="1288"/>
      <c r="F15" s="699"/>
      <c r="G15" s="699"/>
      <c r="H15" s="1288"/>
      <c r="I15" s="699"/>
      <c r="J15" s="699"/>
      <c r="K15" s="1288"/>
      <c r="L15" s="699"/>
      <c r="M15" s="699"/>
      <c r="N15" s="1288"/>
      <c r="O15" s="699"/>
      <c r="P15" s="699"/>
      <c r="Q15" s="1288"/>
      <c r="R15" s="698"/>
      <c r="S15" s="699"/>
      <c r="T15" s="1288"/>
      <c r="U15" s="698"/>
      <c r="V15" s="699"/>
      <c r="W15" s="1288"/>
      <c r="X15" s="698">
        <f>'Primer Ingreso'!X14/Admisión!$X$15</f>
        <v>0.96875</v>
      </c>
      <c r="Y15" s="699">
        <f>'Primer Ingreso'!Y14/Admisión!Y15</f>
        <v>0.72222222222222221</v>
      </c>
      <c r="Z15" s="1288">
        <f>'Primer Ingreso'!Z14/Admisión!$Z$15</f>
        <v>0.83823529411764708</v>
      </c>
    </row>
    <row r="16" spans="1:26" s="250" customFormat="1" ht="14.4">
      <c r="A16" s="174" t="s">
        <v>2121</v>
      </c>
      <c r="B16" s="257"/>
      <c r="C16" s="232"/>
      <c r="D16" s="230"/>
      <c r="E16" s="233"/>
      <c r="F16" s="232"/>
      <c r="G16" s="230"/>
      <c r="H16" s="233"/>
      <c r="I16" s="232"/>
      <c r="J16" s="230"/>
      <c r="K16" s="233"/>
      <c r="L16" s="232"/>
      <c r="M16" s="230"/>
      <c r="N16" s="233"/>
      <c r="O16" s="232"/>
      <c r="P16" s="230"/>
      <c r="Q16" s="233"/>
      <c r="R16" s="230"/>
      <c r="S16" s="258"/>
      <c r="T16" s="233"/>
      <c r="U16" s="230"/>
      <c r="V16" s="258"/>
      <c r="W16" s="233"/>
      <c r="X16" s="665"/>
    </row>
    <row r="17" spans="1:26" s="250" customFormat="1" ht="15" customHeight="1">
      <c r="A17" s="665"/>
      <c r="B17" s="1280" t="s">
        <v>1081</v>
      </c>
      <c r="C17" s="698">
        <f>'Primer Ingreso'!C16/Admisión!C17</f>
        <v>1.3</v>
      </c>
      <c r="D17" s="698">
        <f>'Primer Ingreso'!D16/Admisión!D17</f>
        <v>0.84615384615384615</v>
      </c>
      <c r="E17" s="1288">
        <f>'Primer Ingreso'!E16/Admisión!E17</f>
        <v>1</v>
      </c>
      <c r="F17" s="698"/>
      <c r="G17" s="698">
        <f>'Primer Ingreso'!G16/Admisión!G17</f>
        <v>0.90909090909090906</v>
      </c>
      <c r="H17" s="1288">
        <f>'Primer Ingreso'!H16/Admisión!H17</f>
        <v>0.90909090909090906</v>
      </c>
      <c r="I17" s="698">
        <f>'Primer Ingreso'!I16/Admisión!I17</f>
        <v>1.625</v>
      </c>
      <c r="J17" s="698">
        <f>'Primer Ingreso'!J16/Admisión!J17</f>
        <v>0.8125</v>
      </c>
      <c r="K17" s="1288">
        <f>'Primer Ingreso'!K16/Admisión!K17</f>
        <v>1.0833333333333333</v>
      </c>
      <c r="L17" s="698">
        <f>'Primer Ingreso'!L16/Admisión!L17</f>
        <v>1</v>
      </c>
      <c r="M17" s="698">
        <f>'Primer Ingreso'!M16/Admisión!M17</f>
        <v>0.77777777777777779</v>
      </c>
      <c r="N17" s="1288">
        <f>'Primer Ingreso'!N16/Admisión!N17</f>
        <v>0.85964912280701755</v>
      </c>
      <c r="O17" s="698">
        <f>'Primer Ingreso'!O16/Admisión!O17</f>
        <v>0.95652173913043481</v>
      </c>
      <c r="P17" s="698">
        <f>'Primer Ingreso'!P16/Admisión!P17</f>
        <v>0.8214285714285714</v>
      </c>
      <c r="Q17" s="1288">
        <f>'Primer Ingreso'!Q16/Admisión!Q17</f>
        <v>0.86075949367088611</v>
      </c>
      <c r="R17" s="698">
        <f>'Primer Ingreso'!R16/Admisión!R17</f>
        <v>0.94736842105263153</v>
      </c>
      <c r="S17" s="699">
        <f>'Primer Ingreso'!S16/Admisión!S17</f>
        <v>0.77272727272727271</v>
      </c>
      <c r="T17" s="1288">
        <f>'Primer Ingreso'!T16/Admisión!T17</f>
        <v>0.82539682539682535</v>
      </c>
      <c r="U17" s="698">
        <f>'Primer Ingreso'!U16/Admisión!U17</f>
        <v>0.84126984126984128</v>
      </c>
      <c r="V17" s="699">
        <f>'Primer Ingreso'!V16/Admisión!V17</f>
        <v>0.76315789473684215</v>
      </c>
      <c r="W17" s="699">
        <f>'Primer Ingreso'!W16/Admisión!W17</f>
        <v>0.79856115107913672</v>
      </c>
      <c r="X17" s="1643"/>
      <c r="Y17" s="1643">
        <f>'Primer Ingreso'!Y16/Admisión!$Y$17</f>
        <v>0.67721518987341767</v>
      </c>
      <c r="Z17" s="1288">
        <f>'Primer Ingreso'!Z16/Admisión!$Z$17</f>
        <v>0.67721518987341767</v>
      </c>
    </row>
    <row r="18" spans="1:26" s="250" customFormat="1" ht="14.25" customHeight="1">
      <c r="A18" s="665"/>
      <c r="B18" s="1280" t="s">
        <v>1082</v>
      </c>
      <c r="C18" s="698">
        <f>'Primer Ingreso'!C17/Admisión!C18</f>
        <v>1.1538461538461537</v>
      </c>
      <c r="D18" s="698">
        <f>'Primer Ingreso'!D17/Admisión!D18</f>
        <v>0.63414634146341464</v>
      </c>
      <c r="E18" s="1288">
        <f>'Primer Ingreso'!E17/Admisión!E18</f>
        <v>0.83582089552238803</v>
      </c>
      <c r="F18" s="698"/>
      <c r="G18" s="698">
        <f>'Primer Ingreso'!G17/Admisión!G18</f>
        <v>0.66666666666666663</v>
      </c>
      <c r="H18" s="1288">
        <f>'Primer Ingreso'!H17/Admisión!H18</f>
        <v>0.66666666666666663</v>
      </c>
      <c r="I18" s="698">
        <f>'Primer Ingreso'!I17/Admisión!I18</f>
        <v>0.76</v>
      </c>
      <c r="J18" s="698">
        <f>'Primer Ingreso'!J17/Admisión!J18</f>
        <v>0.73469387755102045</v>
      </c>
      <c r="K18" s="1288">
        <f>'Primer Ingreso'!K17/Admisión!K18</f>
        <v>0.7432432432432432</v>
      </c>
      <c r="L18" s="698">
        <f>'Primer Ingreso'!L17/Admisión!L18</f>
        <v>0.8571428571428571</v>
      </c>
      <c r="M18" s="698">
        <f>'Primer Ingreso'!M17/Admisión!M18</f>
        <v>0.54838709677419351</v>
      </c>
      <c r="N18" s="1288">
        <f>'Primer Ingreso'!N17/Admisión!N18</f>
        <v>0.71212121212121215</v>
      </c>
      <c r="O18" s="698">
        <f>'Primer Ingreso'!O17/Admisión!O18</f>
        <v>0.97368421052631582</v>
      </c>
      <c r="P18" s="698">
        <f>'Primer Ingreso'!P17/Admisión!P18</f>
        <v>0.87234042553191493</v>
      </c>
      <c r="Q18" s="1288">
        <f>'Primer Ingreso'!Q17/Admisión!Q18</f>
        <v>0.91764705882352937</v>
      </c>
      <c r="R18" s="698">
        <f>'Primer Ingreso'!R17/Admisión!R18</f>
        <v>0.93939393939393945</v>
      </c>
      <c r="S18" s="699">
        <f>'Primer Ingreso'!S17/Admisión!S18</f>
        <v>0.74626865671641796</v>
      </c>
      <c r="T18" s="1288">
        <f>'Primer Ingreso'!T17/Admisión!T18</f>
        <v>0.81</v>
      </c>
      <c r="U18" s="698">
        <f>'Primer Ingreso'!U17/Admisión!U18</f>
        <v>1.0625</v>
      </c>
      <c r="V18" s="699">
        <f>'Primer Ingreso'!V17/Admisión!V18</f>
        <v>0.75308641975308643</v>
      </c>
      <c r="W18" s="699">
        <f>'Primer Ingreso'!W17/Admisión!W18</f>
        <v>0.84070796460176989</v>
      </c>
      <c r="X18" s="1643"/>
      <c r="Y18" s="1643">
        <f>'Primer Ingreso'!Y17/Admisión!$Y$18</f>
        <v>0.75</v>
      </c>
      <c r="Z18" s="1288">
        <f>'Primer Ingreso'!Z17/Admisión!$Z$18</f>
        <v>0.75</v>
      </c>
    </row>
    <row r="19" spans="1:26" s="250" customFormat="1" ht="15" customHeight="1">
      <c r="A19" s="665"/>
      <c r="B19" s="1280" t="s">
        <v>1083</v>
      </c>
      <c r="C19" s="699">
        <f>'Primer Ingreso'!C18/Admisión!C19</f>
        <v>0.76315789473684215</v>
      </c>
      <c r="D19" s="699">
        <f>'Primer Ingreso'!D18/Admisión!D19</f>
        <v>0.67441860465116277</v>
      </c>
      <c r="E19" s="1288">
        <f>'Primer Ingreso'!E18/Admisión!E19</f>
        <v>0.71604938271604934</v>
      </c>
      <c r="F19" s="699"/>
      <c r="G19" s="699">
        <f>'Primer Ingreso'!G18/Admisión!G19</f>
        <v>0.89189189189189189</v>
      </c>
      <c r="H19" s="1288">
        <f>'Primer Ingreso'!H18/Admisión!H19</f>
        <v>0.89189189189189189</v>
      </c>
      <c r="I19" s="699">
        <f>'Primer Ingreso'!I18/Admisión!I19</f>
        <v>0.81481481481481477</v>
      </c>
      <c r="J19" s="699">
        <f>'Primer Ingreso'!J18/Admisión!J19</f>
        <v>0.75806451612903225</v>
      </c>
      <c r="K19" s="1288">
        <f>'Primer Ingreso'!K18/Admisión!K19</f>
        <v>0.7752808988764045</v>
      </c>
      <c r="L19" s="699"/>
      <c r="M19" s="699">
        <f>'Primer Ingreso'!M18/Admisión!M19</f>
        <v>0.72727272727272729</v>
      </c>
      <c r="N19" s="1288">
        <f>'Primer Ingreso'!N18/Admisión!N19</f>
        <v>0.72727272727272729</v>
      </c>
      <c r="O19" s="699"/>
      <c r="P19" s="699">
        <f>'Primer Ingreso'!P18/Admisión!P19</f>
        <v>0.70512820512820518</v>
      </c>
      <c r="Q19" s="1288">
        <f>'Primer Ingreso'!Q18/Admisión!Q19</f>
        <v>0.70512820512820518</v>
      </c>
      <c r="R19" s="698">
        <f>'Primer Ingreso'!R18/Admisión!R19</f>
        <v>0.93939393939393945</v>
      </c>
      <c r="S19" s="699">
        <f>'Primer Ingreso'!S18/Admisión!S19</f>
        <v>0.71951219512195119</v>
      </c>
      <c r="T19" s="1288">
        <f>'Primer Ingreso'!T18/Admisión!T19</f>
        <v>0.78260869565217395</v>
      </c>
      <c r="U19" s="698">
        <f>'Primer Ingreso'!U18/Admisión!U19</f>
        <v>0.81818181818181823</v>
      </c>
      <c r="V19" s="699">
        <f>'Primer Ingreso'!V18/Admisión!V19</f>
        <v>0.75</v>
      </c>
      <c r="W19" s="699">
        <f>'Primer Ingreso'!W18/Admisión!W19</f>
        <v>0.76800000000000002</v>
      </c>
      <c r="X19" s="1643">
        <f>'Primer Ingreso'!X18/Admisión!$X$19</f>
        <v>0.94230769230769229</v>
      </c>
      <c r="Y19" s="1643">
        <f>'Primer Ingreso'!Y18/Admisión!$Y$19</f>
        <v>0.7589285714285714</v>
      </c>
      <c r="Z19" s="1288">
        <f>'Primer Ingreso'!Z18/Admisión!$Z$19</f>
        <v>0.81707317073170727</v>
      </c>
    </row>
    <row r="20" spans="1:26" s="250" customFormat="1" ht="6.75" customHeight="1">
      <c r="A20" s="664"/>
      <c r="B20" s="257"/>
      <c r="C20" s="232"/>
      <c r="D20" s="230"/>
      <c r="E20" s="233"/>
      <c r="F20" s="232"/>
      <c r="G20" s="230"/>
      <c r="H20" s="233"/>
      <c r="I20" s="232"/>
      <c r="J20" s="230"/>
      <c r="K20" s="233"/>
      <c r="L20" s="232"/>
      <c r="M20" s="230"/>
      <c r="N20" s="233"/>
      <c r="O20" s="232"/>
      <c r="P20" s="230"/>
      <c r="Q20" s="233"/>
      <c r="R20" s="230"/>
      <c r="S20" s="258"/>
      <c r="T20" s="233"/>
      <c r="U20" s="230"/>
      <c r="V20" s="258"/>
      <c r="W20" s="233"/>
      <c r="X20" s="665"/>
    </row>
    <row r="21" spans="1:26" s="250" customFormat="1" ht="14.4">
      <c r="A21" s="17"/>
      <c r="B21" s="1283" t="s">
        <v>460</v>
      </c>
      <c r="C21" s="1309">
        <f>'Primer Ingreso'!C20/Admisión!C21</f>
        <v>1.0119047619047619</v>
      </c>
      <c r="D21" s="1309">
        <f>'Primer Ingreso'!D20/Admisión!D21</f>
        <v>0.71544715447154472</v>
      </c>
      <c r="E21" s="1309">
        <f>'Primer Ingreso'!E20/Admisión!E21</f>
        <v>0.83574879227053145</v>
      </c>
      <c r="F21" s="1309"/>
      <c r="G21" s="1309">
        <f>'Primer Ingreso'!G20/Admisión!G21</f>
        <v>0.8165137614678899</v>
      </c>
      <c r="H21" s="1309">
        <f>'Primer Ingreso'!H20/Admisión!H21</f>
        <v>0.8165137614678899</v>
      </c>
      <c r="I21" s="1309">
        <f>'Primer Ingreso'!I20/Admisión!I21</f>
        <v>0.98529411764705888</v>
      </c>
      <c r="J21" s="1309">
        <f>'Primer Ingreso'!J20/Admisión!J21</f>
        <v>0.76223776223776218</v>
      </c>
      <c r="K21" s="1309">
        <f>'Primer Ingreso'!K20/Admisión!K21</f>
        <v>0.83412322274881512</v>
      </c>
      <c r="L21" s="1309">
        <f>'Primer Ingreso'!L20/Admisión!L21</f>
        <v>0.9107142857142857</v>
      </c>
      <c r="M21" s="1309">
        <f>'Primer Ingreso'!M20/Admisión!M21</f>
        <v>0.6992481203007519</v>
      </c>
      <c r="N21" s="1309">
        <f>'Primer Ingreso'!N20/Admisión!N21</f>
        <v>0.76190476190476186</v>
      </c>
      <c r="O21" s="1309">
        <f>'Primer Ingreso'!O20/Admisión!O21</f>
        <v>0.96721311475409832</v>
      </c>
      <c r="P21" s="1309">
        <f>'Primer Ingreso'!P20/Admisión!P21</f>
        <v>0.78453038674033149</v>
      </c>
      <c r="Q21" s="1309">
        <f>'Primer Ingreso'!Q20/Admisión!Q21</f>
        <v>0.83057851239669422</v>
      </c>
      <c r="R21" s="1310">
        <f>'Primer Ingreso'!R20/Admisión!R21</f>
        <v>0.94117647058823528</v>
      </c>
      <c r="S21" s="1310">
        <f>'Primer Ingreso'!S20/Admisión!S21</f>
        <v>0.7409326424870466</v>
      </c>
      <c r="T21" s="1310">
        <f>'Primer Ingreso'!T20/Admisión!T21</f>
        <v>0.80215827338129497</v>
      </c>
      <c r="U21" s="1310">
        <f>'Primer Ingreso'!U20/Admisión!U21</f>
        <v>0.890625</v>
      </c>
      <c r="V21" s="1310">
        <f>'Primer Ingreso'!V20/Admisión!V21</f>
        <v>0.75502008032128509</v>
      </c>
      <c r="W21" s="1644">
        <f>'Primer Ingreso'!W20/Admisión!W21</f>
        <v>0.80106100795755963</v>
      </c>
      <c r="X21" s="1310">
        <f>'Primer Ingreso'!X20/Admisión!$X$21</f>
        <v>0.94230769230769229</v>
      </c>
      <c r="Y21" s="1310">
        <f>'Primer Ingreso'!Y20/Admisión!$Y$21</f>
        <v>0.72413793103448276</v>
      </c>
      <c r="Z21" s="1645">
        <f>'Primer Ingreso'!Z20/Admisión!$Z$21</f>
        <v>0.74890829694323147</v>
      </c>
    </row>
    <row r="22" spans="1:26" ht="13.8">
      <c r="A22" s="259"/>
      <c r="R22" s="248"/>
      <c r="S22" s="248"/>
      <c r="T22" s="248"/>
    </row>
    <row r="23" spans="1:26" ht="14.4">
      <c r="B23" s="669"/>
      <c r="C23" s="2664" t="s">
        <v>1146</v>
      </c>
      <c r="D23" s="2664"/>
      <c r="E23" s="2664"/>
      <c r="F23" s="2664"/>
      <c r="G23" s="2664"/>
      <c r="H23" s="2664"/>
      <c r="I23" s="2664"/>
      <c r="J23" s="2664"/>
      <c r="R23" s="248"/>
      <c r="S23" s="248"/>
      <c r="T23" s="248"/>
    </row>
    <row r="24" spans="1:26" ht="31.5" customHeight="1">
      <c r="B24" s="17"/>
      <c r="C24" s="1287">
        <v>2011</v>
      </c>
      <c r="D24" s="1287">
        <v>2012</v>
      </c>
      <c r="E24" s="1287">
        <v>2013</v>
      </c>
      <c r="F24" s="1287">
        <v>2014</v>
      </c>
      <c r="G24" s="1287">
        <v>2015</v>
      </c>
      <c r="H24" s="1287">
        <v>2016</v>
      </c>
      <c r="I24" s="1287">
        <v>2017</v>
      </c>
      <c r="J24" s="1287">
        <v>2018</v>
      </c>
      <c r="R24" s="248"/>
      <c r="S24" s="248"/>
      <c r="T24" s="248"/>
    </row>
    <row r="25" spans="1:26" ht="14.4">
      <c r="B25" s="1642" t="s">
        <v>833</v>
      </c>
      <c r="C25" s="716">
        <f>'Primer Ingreso'!C25/Admisión!C25</f>
        <v>1</v>
      </c>
      <c r="D25" s="716">
        <f>'Primer Ingreso'!D25/Admisión!D25</f>
        <v>0.90909090909090906</v>
      </c>
      <c r="E25" s="716">
        <f>'Primer Ingreso'!E25/Admisión!E25</f>
        <v>1.0833333333333333</v>
      </c>
      <c r="F25" s="716">
        <f>'Primer Ingreso'!F25/Admisión!F25</f>
        <v>0.85964912280701755</v>
      </c>
      <c r="G25" s="1312">
        <f>'Primer Ingreso'!G25/Admisión!G25</f>
        <v>0.86075949367088611</v>
      </c>
      <c r="H25" s="699">
        <f>'Primer Ingreso'!H25/Admisión!H25</f>
        <v>0.82539682539682535</v>
      </c>
      <c r="I25" s="699">
        <f>'Primer Ingreso'!I25/Admisión!H25</f>
        <v>0.82539682539682535</v>
      </c>
      <c r="J25" s="1288">
        <f>'Primer Ingreso'!J25/Admisión!J25</f>
        <v>0.74</v>
      </c>
      <c r="R25" s="248"/>
      <c r="S25" s="248"/>
      <c r="T25" s="248"/>
    </row>
    <row r="26" spans="1:26" ht="14.4">
      <c r="B26" s="1642" t="s">
        <v>1986</v>
      </c>
      <c r="C26" s="716"/>
      <c r="D26" s="716"/>
      <c r="E26" s="716"/>
      <c r="F26" s="716"/>
      <c r="G26" s="1312"/>
      <c r="H26" s="699"/>
      <c r="I26" s="699">
        <f>'Primer Ingreso'!I26/Admisión!I26</f>
        <v>0.77631578947368418</v>
      </c>
      <c r="J26" s="1288">
        <f>'Primer Ingreso'!J26/Admisión!J26</f>
        <v>0.64615384615384619</v>
      </c>
      <c r="R26" s="248"/>
      <c r="S26" s="248"/>
      <c r="T26" s="248"/>
    </row>
    <row r="27" spans="1:26" ht="14.4">
      <c r="B27" s="1642" t="s">
        <v>2698</v>
      </c>
      <c r="C27" s="716"/>
      <c r="D27" s="716"/>
      <c r="E27" s="716"/>
      <c r="F27" s="716"/>
      <c r="G27" s="1312"/>
      <c r="H27" s="699"/>
      <c r="I27" s="699"/>
      <c r="J27" s="1288">
        <f>'Primer Ingreso'!J27/Admisión!J27</f>
        <v>0.65116279069767447</v>
      </c>
      <c r="R27" s="248"/>
      <c r="S27" s="248"/>
      <c r="T27" s="248"/>
    </row>
    <row r="28" spans="1:26" ht="15" customHeight="1">
      <c r="B28" s="1642" t="s">
        <v>835</v>
      </c>
      <c r="C28" s="716">
        <f>'Primer Ingreso'!C28/Admisión!C28</f>
        <v>0.83582089552238803</v>
      </c>
      <c r="D28" s="716">
        <f>'Primer Ingreso'!D28/Admisión!D28</f>
        <v>0.66666666666666663</v>
      </c>
      <c r="E28" s="716">
        <f>'Primer Ingreso'!E28/Admisión!E28</f>
        <v>0.7432432432432432</v>
      </c>
      <c r="F28" s="716">
        <f>'Primer Ingreso'!F28/Admisión!F28</f>
        <v>0.71212121212121215</v>
      </c>
      <c r="G28" s="1312">
        <f>'Primer Ingreso'!G28/Admisión!G28</f>
        <v>0.91764705882352937</v>
      </c>
      <c r="H28" s="699">
        <f>'Primer Ingreso'!H28/Admisión!H28</f>
        <v>0.81</v>
      </c>
      <c r="I28" s="699">
        <f>'Primer Ingreso'!I28/Admisión!I28</f>
        <v>0.86486486486486491</v>
      </c>
      <c r="J28" s="1288">
        <f>'Primer Ingreso'!J28/Admisión!J28</f>
        <v>0.65384615384615385</v>
      </c>
      <c r="R28" s="248"/>
      <c r="S28" s="248"/>
      <c r="T28" s="248"/>
    </row>
    <row r="29" spans="1:26" ht="15" customHeight="1">
      <c r="B29" s="1642" t="s">
        <v>1987</v>
      </c>
      <c r="C29" s="716"/>
      <c r="D29" s="716"/>
      <c r="E29" s="716"/>
      <c r="F29" s="716"/>
      <c r="G29" s="1312"/>
      <c r="H29" s="699"/>
      <c r="I29" s="699">
        <f>'Primer Ingreso'!I29/Admisión!I29</f>
        <v>0.79487179487179482</v>
      </c>
      <c r="J29" s="1288">
        <f>'Primer Ingreso'!J29/Admisión!J29</f>
        <v>0.76923076923076927</v>
      </c>
      <c r="R29" s="248"/>
      <c r="S29" s="248"/>
      <c r="T29" s="248"/>
    </row>
    <row r="30" spans="1:26" ht="15" customHeight="1">
      <c r="B30" s="1642" t="s">
        <v>2700</v>
      </c>
      <c r="C30" s="716"/>
      <c r="D30" s="716"/>
      <c r="E30" s="716"/>
      <c r="F30" s="716"/>
      <c r="G30" s="1312"/>
      <c r="H30" s="699"/>
      <c r="I30" s="699"/>
      <c r="J30" s="1288">
        <f>'Primer Ingreso'!J30/Admisión!J30</f>
        <v>0.875</v>
      </c>
      <c r="R30" s="248"/>
      <c r="S30" s="248"/>
      <c r="T30" s="248"/>
    </row>
    <row r="31" spans="1:26" ht="14.4">
      <c r="B31" s="1642" t="s">
        <v>834</v>
      </c>
      <c r="C31" s="716"/>
      <c r="D31" s="716"/>
      <c r="E31" s="716">
        <f>'Primer Ingreso'!E31/Admisión!E31</f>
        <v>0.81818181818181823</v>
      </c>
      <c r="F31" s="716">
        <f>'Primer Ingreso'!F31/Admisión!F31</f>
        <v>0.72</v>
      </c>
      <c r="G31" s="1312">
        <f>'Primer Ingreso'!G31/Admisión!G31</f>
        <v>0.6428571428571429</v>
      </c>
      <c r="H31" s="699">
        <f>'Primer Ingreso'!H31/Admisión!H31</f>
        <v>0.72972972972972971</v>
      </c>
      <c r="I31" s="699">
        <f>'Primer Ingreso'!I31/Admisión!I31</f>
        <v>0.67391304347826086</v>
      </c>
      <c r="J31" s="1288">
        <f>'Primer Ingreso'!J31/Admisión!J31</f>
        <v>0.78378378378378377</v>
      </c>
      <c r="R31" s="248"/>
      <c r="S31" s="248"/>
      <c r="T31" s="248"/>
    </row>
    <row r="32" spans="1:26" ht="14.4">
      <c r="B32" s="1642" t="s">
        <v>259</v>
      </c>
      <c r="C32" s="716">
        <f>'Primer Ingreso'!C32/Admisión!C32</f>
        <v>0.71604938271604934</v>
      </c>
      <c r="D32" s="716">
        <f>'Primer Ingreso'!D32/Admisión!D32</f>
        <v>0.89189189189189189</v>
      </c>
      <c r="E32" s="716">
        <f>'Primer Ingreso'!E32/Admisión!E32</f>
        <v>0.76119402985074625</v>
      </c>
      <c r="F32" s="716">
        <f>'Primer Ingreso'!F32/Admisión!F32</f>
        <v>0.73170731707317072</v>
      </c>
      <c r="G32" s="1312">
        <f>'Primer Ingreso'!G32/Admisión!G32</f>
        <v>0.74</v>
      </c>
      <c r="H32" s="699">
        <f>'Primer Ingreso'!H32/Admisión!H32</f>
        <v>0.80769230769230771</v>
      </c>
      <c r="I32" s="699">
        <f>'Primer Ingreso'!I32/Admisión!I32</f>
        <v>0.82278481012658233</v>
      </c>
      <c r="J32" s="1288">
        <f>'Primer Ingreso'!J32/Admisión!J32</f>
        <v>0.81355932203389836</v>
      </c>
      <c r="R32" s="248"/>
      <c r="S32" s="248"/>
      <c r="T32" s="248"/>
    </row>
    <row r="33" spans="1:20" ht="14.4">
      <c r="B33" s="1642" t="s">
        <v>2699</v>
      </c>
      <c r="C33" s="716"/>
      <c r="D33" s="716"/>
      <c r="E33" s="716"/>
      <c r="F33" s="716"/>
      <c r="G33" s="1312"/>
      <c r="H33" s="699"/>
      <c r="I33" s="699"/>
      <c r="J33" s="1288">
        <f>'Primer Ingreso'!J33/Admisión!J33</f>
        <v>0.83823529411764708</v>
      </c>
      <c r="R33" s="248"/>
      <c r="S33" s="248"/>
      <c r="T33" s="248"/>
    </row>
    <row r="34" spans="1:20" ht="14.4">
      <c r="A34" s="166"/>
      <c r="B34" s="666"/>
      <c r="C34" s="670"/>
      <c r="D34" s="670"/>
      <c r="E34" s="670"/>
      <c r="F34" s="670"/>
      <c r="G34" s="670"/>
      <c r="H34" s="233"/>
      <c r="I34" s="17"/>
      <c r="J34" s="17"/>
      <c r="R34" s="248"/>
      <c r="S34" s="248"/>
      <c r="T34" s="248"/>
    </row>
    <row r="35" spans="1:20" ht="15" customHeight="1">
      <c r="B35" s="1289" t="s">
        <v>1</v>
      </c>
      <c r="C35" s="716">
        <f>'Primer Ingreso'!C35/Admisión!C35</f>
        <v>1</v>
      </c>
      <c r="D35" s="716">
        <f>'Primer Ingreso'!D35/Admisión!D35</f>
        <v>0.90909090909090906</v>
      </c>
      <c r="E35" s="716">
        <f>'Primer Ingreso'!E35/Admisión!E35</f>
        <v>1.0833333333333333</v>
      </c>
      <c r="F35" s="716">
        <f>'Primer Ingreso'!F35/Admisión!F35</f>
        <v>0.85964912280701755</v>
      </c>
      <c r="G35" s="1312">
        <f>'Primer Ingreso'!G35/Admisión!G35</f>
        <v>0.86075949367088611</v>
      </c>
      <c r="H35" s="699">
        <f>'Primer Ingreso'!H35/Admisión!H35</f>
        <v>0.82539682539682535</v>
      </c>
      <c r="I35" s="699">
        <f>'Primer Ingreso'!I35/Admisión!I35</f>
        <v>0.79856115107913672</v>
      </c>
      <c r="J35" s="1288">
        <f>'Primer Ingreso'!J35/Admisión!$J$35</f>
        <v>0.67721518987341767</v>
      </c>
      <c r="R35" s="248"/>
      <c r="S35" s="248"/>
      <c r="T35" s="248"/>
    </row>
    <row r="36" spans="1:20" ht="14.4">
      <c r="B36" s="1289" t="s">
        <v>3</v>
      </c>
      <c r="C36" s="716">
        <f>'Primer Ingreso'!C36/Admisión!C36</f>
        <v>0.83582089552238803</v>
      </c>
      <c r="D36" s="716">
        <f>'Primer Ingreso'!D36/Admisión!D36</f>
        <v>0.66666666666666663</v>
      </c>
      <c r="E36" s="716">
        <f>'Primer Ingreso'!E36/Admisión!E36</f>
        <v>0.7432432432432432</v>
      </c>
      <c r="F36" s="716">
        <f>'Primer Ingreso'!F36/Admisión!F36</f>
        <v>0.71212121212121215</v>
      </c>
      <c r="G36" s="1312">
        <f>'Primer Ingreso'!G36/Admisión!G36</f>
        <v>0.91764705882352937</v>
      </c>
      <c r="H36" s="699">
        <f>'Primer Ingreso'!H36/Admisión!H36</f>
        <v>0.81</v>
      </c>
      <c r="I36" s="699">
        <f>'Primer Ingreso'!I36/Admisión!I36</f>
        <v>0.84070796460176989</v>
      </c>
      <c r="J36" s="1288">
        <f>'Primer Ingreso'!J36/Admisión!J36</f>
        <v>0.75</v>
      </c>
      <c r="R36" s="248"/>
      <c r="S36" s="248"/>
      <c r="T36" s="248"/>
    </row>
    <row r="37" spans="1:20" ht="14.4">
      <c r="B37" s="1289" t="s">
        <v>2</v>
      </c>
      <c r="C37" s="716">
        <f>'Primer Ingreso'!C37/Admisión!C37</f>
        <v>0.71604938271604934</v>
      </c>
      <c r="D37" s="716">
        <f>'Primer Ingreso'!D37/Admisión!D37</f>
        <v>0.89189189189189189</v>
      </c>
      <c r="E37" s="716">
        <f>'Primer Ingreso'!E37/Admisión!E37</f>
        <v>0.7752808988764045</v>
      </c>
      <c r="F37" s="716">
        <f>'Primer Ingreso'!F37/Admisión!F37</f>
        <v>0.72727272727272729</v>
      </c>
      <c r="G37" s="1312">
        <f>'Primer Ingreso'!G37/Admisión!G37</f>
        <v>0.70512820512820518</v>
      </c>
      <c r="H37" s="699">
        <f>'Primer Ingreso'!H37/Admisión!H37</f>
        <v>0.78260869565217395</v>
      </c>
      <c r="I37" s="699">
        <f>'Primer Ingreso'!I37/Admisión!I37</f>
        <v>0.76800000000000002</v>
      </c>
      <c r="J37" s="1288">
        <f>'Primer Ingreso'!J37/Admisión!J37</f>
        <v>0.81707317073170727</v>
      </c>
      <c r="R37" s="248"/>
      <c r="S37" s="248"/>
      <c r="T37" s="248"/>
    </row>
    <row r="38" spans="1:20" ht="14.4">
      <c r="B38" s="1289" t="s">
        <v>460</v>
      </c>
      <c r="C38" s="716">
        <f>'Primer Ingreso'!C38/Admisión!C38</f>
        <v>0.83574879227053145</v>
      </c>
      <c r="D38" s="716">
        <f>'Primer Ingreso'!D38/Admisión!D38</f>
        <v>0.8165137614678899</v>
      </c>
      <c r="E38" s="716">
        <f>'Primer Ingreso'!E38/Admisión!E38</f>
        <v>0.83412322274881512</v>
      </c>
      <c r="F38" s="716">
        <f>'Primer Ingreso'!F38/Admisión!F38</f>
        <v>0.76190476190476186</v>
      </c>
      <c r="G38" s="716">
        <f>'Primer Ingreso'!G38/Admisión!G38</f>
        <v>0.83057851239669422</v>
      </c>
      <c r="H38" s="699">
        <f>'Primer Ingreso'!H38/Admisión!H38</f>
        <v>0.80215827338129497</v>
      </c>
      <c r="I38" s="699">
        <f>'Primer Ingreso'!I38/Admisión!I38</f>
        <v>0.80106100795755963</v>
      </c>
      <c r="J38" s="1288">
        <f>'Primer Ingreso'!J38/Admisión!J38</f>
        <v>0.74890829694323147</v>
      </c>
      <c r="R38" s="248"/>
      <c r="S38" s="248"/>
      <c r="T38" s="248"/>
    </row>
    <row r="39" spans="1:20" s="166" customFormat="1" ht="9" customHeight="1">
      <c r="B39" s="666"/>
      <c r="C39" s="672"/>
      <c r="D39" s="672"/>
      <c r="E39" s="672"/>
      <c r="F39" s="672"/>
      <c r="G39" s="672"/>
      <c r="H39" s="672"/>
      <c r="I39" s="672"/>
      <c r="J39" s="672"/>
      <c r="K39" s="239"/>
      <c r="L39" s="239"/>
      <c r="M39" s="239"/>
      <c r="N39" s="247"/>
    </row>
    <row r="40" spans="1:20" ht="14.4">
      <c r="B40" s="1283" t="s">
        <v>460</v>
      </c>
      <c r="C40" s="716">
        <f>'Primer Ingreso'!C40/Admisión!C40</f>
        <v>0.83574879227053145</v>
      </c>
      <c r="D40" s="716">
        <f>'Primer Ingreso'!D40/Admisión!D40</f>
        <v>0.8165137614678899</v>
      </c>
      <c r="E40" s="716">
        <f>'Primer Ingreso'!E40/Admisión!E40</f>
        <v>0.83412322274881512</v>
      </c>
      <c r="F40" s="716">
        <f>'Primer Ingreso'!F40/Admisión!F40</f>
        <v>0.76190476190476186</v>
      </c>
      <c r="G40" s="1312">
        <f>'Primer Ingreso'!G40/Admisión!G40</f>
        <v>0.83057851239669422</v>
      </c>
      <c r="H40" s="699">
        <f>'Primer Ingreso'!H40/Admisión!H40</f>
        <v>0.80215827338129497</v>
      </c>
      <c r="I40" s="699">
        <f>'Primer Ingreso'!I40/Admisión!I40</f>
        <v>0.80106100795755963</v>
      </c>
      <c r="J40" s="1288">
        <f>'Primer Ingreso'!J40/Admisión!J40</f>
        <v>0.74890829694323147</v>
      </c>
      <c r="O40" s="249"/>
      <c r="P40" s="249"/>
      <c r="Q40" s="249"/>
      <c r="R40" s="249"/>
      <c r="S40" s="249"/>
      <c r="T40" s="248"/>
    </row>
    <row r="41" spans="1:20" s="250" customFormat="1" ht="13.8">
      <c r="A41" s="261" t="s">
        <v>2119</v>
      </c>
      <c r="B41" s="260"/>
      <c r="C41" s="252"/>
      <c r="D41" s="252"/>
      <c r="E41" s="50"/>
      <c r="F41" s="252"/>
      <c r="G41" s="252"/>
      <c r="H41" s="252"/>
      <c r="R41" s="252"/>
      <c r="S41" s="252"/>
      <c r="T41" s="252"/>
    </row>
    <row r="43" spans="1:20" ht="13.8" thickBot="1">
      <c r="B43" s="249"/>
      <c r="C43" s="248"/>
      <c r="D43" s="248"/>
      <c r="E43" s="248"/>
      <c r="F43" s="248"/>
    </row>
    <row r="44" spans="1:20">
      <c r="F44" s="236"/>
    </row>
  </sheetData>
  <mergeCells count="14">
    <mergeCell ref="C23:J23"/>
    <mergeCell ref="X5:Z5"/>
    <mergeCell ref="U5:W5"/>
    <mergeCell ref="A7:A9"/>
    <mergeCell ref="A10:A12"/>
    <mergeCell ref="A13:A15"/>
    <mergeCell ref="A5:A6"/>
    <mergeCell ref="B5:B6"/>
    <mergeCell ref="O5:Q5"/>
    <mergeCell ref="R5:T5"/>
    <mergeCell ref="L5:N5"/>
    <mergeCell ref="C5:E5"/>
    <mergeCell ref="F5:H5"/>
    <mergeCell ref="I5:K5"/>
  </mergeCells>
  <hyperlinks>
    <hyperlink ref="A1" location="Índice!A1" display="ÍNDICE" xr:uid="{00000000-0004-0000-0F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D25A8"/>
  </sheetPr>
  <dimension ref="A1:AG13"/>
  <sheetViews>
    <sheetView showGridLines="0" zoomScaleNormal="100" workbookViewId="0"/>
  </sheetViews>
  <sheetFormatPr baseColWidth="10" defaultColWidth="11.44140625" defaultRowHeight="14.4"/>
  <cols>
    <col min="1" max="1" width="11.5546875" style="27" bestFit="1" customWidth="1"/>
    <col min="2" max="31" width="7.5546875" style="27" customWidth="1"/>
    <col min="32" max="32" width="6.5546875" style="27" customWidth="1"/>
    <col min="33" max="33" width="8" style="27" customWidth="1"/>
    <col min="34" max="16384" width="11.44140625" style="27"/>
  </cols>
  <sheetData>
    <row r="1" spans="1:33" s="248" customFormat="1" ht="13.2">
      <c r="A1" s="265" t="s">
        <v>1447</v>
      </c>
      <c r="B1" s="253"/>
    </row>
    <row r="2" spans="1:33" ht="18">
      <c r="A2" s="965" t="s">
        <v>1149</v>
      </c>
      <c r="N2" s="250"/>
      <c r="O2" s="250"/>
      <c r="P2" s="250"/>
      <c r="Q2" s="250"/>
    </row>
    <row r="4" spans="1:33">
      <c r="B4" s="2661" t="s">
        <v>1121</v>
      </c>
      <c r="C4" s="2662"/>
      <c r="D4" s="2662"/>
      <c r="E4" s="2662"/>
      <c r="F4" s="2662"/>
      <c r="G4" s="2662"/>
      <c r="H4" s="2662"/>
      <c r="I4" s="2662"/>
      <c r="J4" s="2662"/>
      <c r="K4" s="2662"/>
      <c r="L4" s="2662"/>
      <c r="M4" s="2662"/>
      <c r="N4" s="2662"/>
      <c r="O4" s="2662"/>
      <c r="P4" s="2662"/>
      <c r="Q4" s="2663"/>
      <c r="R4" s="2660" t="s">
        <v>1122</v>
      </c>
      <c r="S4" s="2660"/>
      <c r="T4" s="2660"/>
      <c r="U4" s="2660"/>
      <c r="V4" s="2660"/>
      <c r="W4" s="2660"/>
      <c r="X4" s="2660"/>
      <c r="Y4" s="2660"/>
      <c r="Z4" s="2660"/>
      <c r="AA4" s="2660"/>
      <c r="AB4" s="2660"/>
      <c r="AC4" s="2660"/>
      <c r="AD4" s="2660"/>
      <c r="AE4" s="2660"/>
      <c r="AF4" s="2660"/>
      <c r="AG4" s="2660"/>
    </row>
    <row r="5" spans="1:33">
      <c r="A5" s="237"/>
      <c r="B5" s="2625" t="s">
        <v>1073</v>
      </c>
      <c r="C5" s="2625"/>
      <c r="D5" s="2625"/>
      <c r="E5" s="2625"/>
      <c r="F5" s="2625"/>
      <c r="G5" s="2625"/>
      <c r="H5" s="2625"/>
      <c r="I5" s="2625"/>
      <c r="J5" s="2607" t="s">
        <v>1074</v>
      </c>
      <c r="K5" s="2608"/>
      <c r="L5" s="2608"/>
      <c r="M5" s="2608"/>
      <c r="N5" s="2608"/>
      <c r="O5" s="2608"/>
      <c r="P5" s="2608"/>
      <c r="Q5" s="2609"/>
      <c r="R5" s="2625" t="s">
        <v>1073</v>
      </c>
      <c r="S5" s="2625"/>
      <c r="T5" s="2625"/>
      <c r="U5" s="2625"/>
      <c r="V5" s="2625"/>
      <c r="W5" s="2625"/>
      <c r="X5" s="2625"/>
      <c r="Y5" s="2625"/>
      <c r="Z5" s="2625" t="s">
        <v>1074</v>
      </c>
      <c r="AA5" s="2625"/>
      <c r="AB5" s="2625"/>
      <c r="AC5" s="2625"/>
      <c r="AD5" s="2625"/>
      <c r="AE5" s="2625"/>
      <c r="AF5" s="2625"/>
      <c r="AG5" s="2625"/>
    </row>
    <row r="6" spans="1:33">
      <c r="A6" s="237"/>
      <c r="B6" s="1336">
        <v>2011</v>
      </c>
      <c r="C6" s="1336">
        <v>2012</v>
      </c>
      <c r="D6" s="1336">
        <v>2013</v>
      </c>
      <c r="E6" s="1336">
        <v>2014</v>
      </c>
      <c r="F6" s="1336">
        <v>2015</v>
      </c>
      <c r="G6" s="1336">
        <v>2016</v>
      </c>
      <c r="H6" s="1336">
        <v>2017</v>
      </c>
      <c r="I6" s="1341">
        <v>2018</v>
      </c>
      <c r="J6" s="1336">
        <v>2011</v>
      </c>
      <c r="K6" s="1336">
        <v>2012</v>
      </c>
      <c r="L6" s="1336">
        <v>2013</v>
      </c>
      <c r="M6" s="1336">
        <v>2014</v>
      </c>
      <c r="N6" s="1336">
        <v>2015</v>
      </c>
      <c r="O6" s="1336">
        <v>2016</v>
      </c>
      <c r="P6" s="1336">
        <v>2017</v>
      </c>
      <c r="Q6" s="1341">
        <v>2018</v>
      </c>
      <c r="R6" s="1336">
        <v>2011</v>
      </c>
      <c r="S6" s="1336">
        <v>2012</v>
      </c>
      <c r="T6" s="1336">
        <v>2013</v>
      </c>
      <c r="U6" s="1336">
        <v>2014</v>
      </c>
      <c r="V6" s="1336">
        <v>2015</v>
      </c>
      <c r="W6" s="1336">
        <v>2016</v>
      </c>
      <c r="X6" s="1336">
        <v>2017</v>
      </c>
      <c r="Y6" s="1293">
        <v>2018</v>
      </c>
      <c r="Z6" s="1336">
        <v>2011</v>
      </c>
      <c r="AA6" s="1336">
        <v>2012</v>
      </c>
      <c r="AB6" s="1336">
        <v>2013</v>
      </c>
      <c r="AC6" s="1336">
        <v>2014</v>
      </c>
      <c r="AD6" s="1336">
        <v>2015</v>
      </c>
      <c r="AE6" s="1336">
        <v>2016</v>
      </c>
      <c r="AF6" s="1336">
        <v>2017</v>
      </c>
      <c r="AG6" s="1293">
        <v>2018</v>
      </c>
    </row>
    <row r="7" spans="1:33">
      <c r="A7" s="1299" t="s">
        <v>1</v>
      </c>
      <c r="B7" s="700">
        <f>'Primer Ingreso por sexo'!B8/'Admisión por sexo'!B7</f>
        <v>1.1764705882352942</v>
      </c>
      <c r="C7" s="700">
        <f>'Primer Ingreso por sexo'!C8/'Admisión por sexo'!C7</f>
        <v>0.93333333333333335</v>
      </c>
      <c r="D7" s="700">
        <f>'Primer Ingreso por sexo'!D8/'Admisión por sexo'!D7</f>
        <v>1.3125</v>
      </c>
      <c r="E7" s="700">
        <f>'Primer Ingreso por sexo'!E8/'Admisión por sexo'!E7</f>
        <v>0.85185185185185186</v>
      </c>
      <c r="F7" s="700">
        <f>'Primer Ingreso por sexo'!F8/'Admisión por sexo'!F7</f>
        <v>0.93939393939393945</v>
      </c>
      <c r="G7" s="700">
        <f>'Primer Ingreso por sexo'!G8/'Admisión por sexo'!G7</f>
        <v>0.76923076923076927</v>
      </c>
      <c r="H7" s="1342">
        <f>'Primer Ingreso por sexo'!H8/'Admisión por sexo'!H7</f>
        <v>0.78181818181818186</v>
      </c>
      <c r="I7" s="1297">
        <f>'Primer Ingreso por sexo'!I8/'Admisión por sexo'!I7</f>
        <v>0.65116279069767447</v>
      </c>
      <c r="J7" s="696">
        <f>'Primer Ingreso por sexo'!J8/'Admisión por sexo'!J7</f>
        <v>0.9285714285714286</v>
      </c>
      <c r="K7" s="696">
        <f>'Primer Ingreso por sexo'!K8/'Admisión por sexo'!K7</f>
        <v>0.88888888888888884</v>
      </c>
      <c r="L7" s="696">
        <f>'Primer Ingreso por sexo'!L8/'Admisión por sexo'!L7</f>
        <v>0.96875</v>
      </c>
      <c r="M7" s="696">
        <f>'Primer Ingreso por sexo'!M8/'Admisión por sexo'!M7</f>
        <v>0.8666666666666667</v>
      </c>
      <c r="N7" s="696">
        <f>'Primer Ingreso por sexo'!N8/'Admisión por sexo'!N7</f>
        <v>0.80434782608695654</v>
      </c>
      <c r="O7" s="696">
        <f>'Primer Ingreso por sexo'!O8/'Admisión por sexo'!O7</f>
        <v>0.84</v>
      </c>
      <c r="P7" s="1342">
        <f>'Primer Ingreso por sexo'!P8/'Admisión por sexo'!P7</f>
        <v>0.80952380952380953</v>
      </c>
      <c r="Q7" s="1297">
        <f>'Primer Ingreso por sexo'!Q8/'Admisión por sexo'!Q7</f>
        <v>0.68695652173913047</v>
      </c>
      <c r="R7" s="700">
        <f>'Primer Ingreso por sexo'!R8/'Admisión por sexo'!R7</f>
        <v>1.1764705882352939</v>
      </c>
      <c r="S7" s="700">
        <f>'Primer Ingreso por sexo'!S8/'Admisión por sexo'!S7</f>
        <v>1.0266666666666666</v>
      </c>
      <c r="T7" s="700">
        <f>'Primer Ingreso por sexo'!T8/'Admisión por sexo'!T7</f>
        <v>1.2115384615384617</v>
      </c>
      <c r="U7" s="700">
        <f>'Primer Ingreso por sexo'!U8/'Admisión por sexo'!U7</f>
        <v>0.99092970521541957</v>
      </c>
      <c r="V7" s="700">
        <f>'Primer Ingreso por sexo'!V8/'Admisión por sexo'!V7</f>
        <v>1.0913547237076648</v>
      </c>
      <c r="W7" s="700">
        <f>'Primer Ingreso por sexo'!W8/'Admisión por sexo'!W7</f>
        <v>0.93195266272189359</v>
      </c>
      <c r="X7" s="700">
        <f>'Primer Ingreso por sexo'!AF8/'Admisión por sexo'!AF7</f>
        <v>0.92045454545454541</v>
      </c>
      <c r="Y7" s="1297">
        <f>'Primer Ingreso por sexo'!AG8/'Admisión por sexo'!AG7</f>
        <v>0.86757990867579904</v>
      </c>
      <c r="Z7" s="696">
        <f>'Primer Ingreso por sexo'!Z8/'Admisión por sexo'!Z7</f>
        <v>1.1764705882352942</v>
      </c>
      <c r="AA7" s="696">
        <f>'Primer Ingreso por sexo'!AA8/'Admisión por sexo'!AA7</f>
        <v>1.0625</v>
      </c>
      <c r="AB7" s="696">
        <f>'Primer Ingreso por sexo'!AB8/'Admisión por sexo'!AB7</f>
        <v>1.1458333333333333</v>
      </c>
      <c r="AC7" s="696">
        <f>'Primer Ingreso por sexo'!AC8/'Admisión por sexo'!AC7</f>
        <v>1.04</v>
      </c>
      <c r="AD7" s="696">
        <f>'Primer Ingreso por sexo'!AD8/'Admisión por sexo'!AD7</f>
        <v>1.0092592592592593</v>
      </c>
      <c r="AE7" s="696">
        <f>'Primer Ingreso por sexo'!AE8/'Admisión por sexo'!AE7</f>
        <v>0.98347107438016534</v>
      </c>
      <c r="AF7" s="700">
        <f>'Primer Ingreso por sexo'!AN8/'Admisión por sexo'!AN7</f>
        <v>0.85761589403973515</v>
      </c>
      <c r="AG7" s="1297">
        <f>'Primer Ingreso por sexo'!AO8/'Admisión por sexo'!AO7</f>
        <v>0.81055155875299756</v>
      </c>
    </row>
    <row r="8" spans="1:33">
      <c r="A8" s="1299" t="s">
        <v>3</v>
      </c>
      <c r="B8" s="700">
        <f>'Primer Ingreso por sexo'!B9/'Admisión por sexo'!B8</f>
        <v>0.8666666666666667</v>
      </c>
      <c r="C8" s="700">
        <f>'Primer Ingreso por sexo'!C9/'Admisión por sexo'!C8</f>
        <v>0.65217391304347827</v>
      </c>
      <c r="D8" s="700">
        <f>'Primer Ingreso por sexo'!D9/'Admisión por sexo'!D8</f>
        <v>0.76923076923076927</v>
      </c>
      <c r="E8" s="700">
        <f>'Primer Ingreso por sexo'!E9/'Admisión por sexo'!E8</f>
        <v>0.7142857142857143</v>
      </c>
      <c r="F8" s="700">
        <f>'Primer Ingreso por sexo'!F9/'Admisión por sexo'!F8</f>
        <v>0.9152542372881356</v>
      </c>
      <c r="G8" s="700">
        <f>'Primer Ingreso por sexo'!G9/'Admisión por sexo'!G8</f>
        <v>0.77272727272727271</v>
      </c>
      <c r="H8" s="1342">
        <f>'Primer Ingreso por sexo'!H9/'Admisión por sexo'!H8</f>
        <v>0.89333333333333331</v>
      </c>
      <c r="I8" s="1297">
        <f>'Primer Ingreso por sexo'!I9/'Admisión por sexo'!I8</f>
        <v>0.79381443298969068</v>
      </c>
      <c r="J8" s="696">
        <f>'Primer Ingreso por sexo'!J9/'Admisión por sexo'!J8</f>
        <v>0.77272727272727271</v>
      </c>
      <c r="K8" s="696">
        <f>'Primer Ingreso por sexo'!K9/'Admisión por sexo'!K8</f>
        <v>0.6875</v>
      </c>
      <c r="L8" s="696">
        <f>'Primer Ingreso por sexo'!L9/'Admisión por sexo'!L8</f>
        <v>0.68181818181818177</v>
      </c>
      <c r="M8" s="696">
        <f>'Primer Ingreso por sexo'!M9/'Admisión por sexo'!M8</f>
        <v>0.70833333333333337</v>
      </c>
      <c r="N8" s="696">
        <f>'Primer Ingreso por sexo'!N9/'Admisión por sexo'!N8</f>
        <v>0.92307692307692313</v>
      </c>
      <c r="O8" s="696">
        <f>'Primer Ingreso por sexo'!O9/'Admisión por sexo'!O8</f>
        <v>0.88235294117647056</v>
      </c>
      <c r="P8" s="1342">
        <f>'Primer Ingreso por sexo'!P9/'Admisión por sexo'!P8</f>
        <v>0.73684210526315785</v>
      </c>
      <c r="Q8" s="1297">
        <f>'Primer Ingreso por sexo'!Q9/'Admisión por sexo'!Q8</f>
        <v>0.64102564102564108</v>
      </c>
      <c r="R8" s="700">
        <f>'Primer Ingreso por sexo'!R9/'Admisión por sexo'!R8</f>
        <v>1.0369047619047618</v>
      </c>
      <c r="S8" s="700">
        <f>'Primer Ingreso por sexo'!S9/'Admisión por sexo'!S8</f>
        <v>0.97826086956521729</v>
      </c>
      <c r="T8" s="700">
        <f>'Primer Ingreso por sexo'!T9/'Admisión por sexo'!T8</f>
        <v>1.034965034965035</v>
      </c>
      <c r="U8" s="700">
        <f>'Primer Ingreso por sexo'!U9/'Admisión por sexo'!U8</f>
        <v>1.0030395136778116</v>
      </c>
      <c r="V8" s="700">
        <f>'Primer Ingreso por sexo'!V9/'Admisión por sexo'!V8</f>
        <v>0.99739243807040423</v>
      </c>
      <c r="W8" s="700">
        <f>'Primer Ingreso por sexo'!W9/'Admisión por sexo'!W8</f>
        <v>0.95398428731762064</v>
      </c>
      <c r="X8" s="700">
        <f>'Primer Ingreso por sexo'!AF9/'Admisión por sexo'!AF8</f>
        <v>0.81767955801104975</v>
      </c>
      <c r="Y8" s="1297">
        <f>'Primer Ingreso por sexo'!AG9/'Admisión por sexo'!AG8</f>
        <v>0.81263616557734208</v>
      </c>
      <c r="Z8" s="696">
        <f>'Primer Ingreso por sexo'!Z9/'Admisión por sexo'!Z8</f>
        <v>0.8666666666666667</v>
      </c>
      <c r="AA8" s="696">
        <f>'Primer Ingreso por sexo'!AA9/'Admisión por sexo'!AA8</f>
        <v>0.79411764705882348</v>
      </c>
      <c r="AB8" s="696">
        <f>'Primer Ingreso por sexo'!AB9/'Admisión por sexo'!AB8</f>
        <v>0.78333333333333333</v>
      </c>
      <c r="AC8" s="696">
        <f>'Primer Ingreso por sexo'!AC9/'Admisión por sexo'!AC8</f>
        <v>0.76543209876543206</v>
      </c>
      <c r="AD8" s="696">
        <f>'Primer Ingreso por sexo'!AD9/'Admisión por sexo'!AD8</f>
        <v>0.80542986425339369</v>
      </c>
      <c r="AE8" s="696">
        <f>'Primer Ingreso por sexo'!AE9/'Admisión por sexo'!AE8</f>
        <v>0.79790940766550522</v>
      </c>
      <c r="AF8" s="700">
        <f>'Primer Ingreso por sexo'!AN9/'Admisión por sexo'!AN8</f>
        <v>0.78021978021978022</v>
      </c>
      <c r="AG8" s="1297">
        <f>'Primer Ingreso por sexo'!AO9/'Admisión por sexo'!AO8</f>
        <v>0.75565610859728505</v>
      </c>
    </row>
    <row r="9" spans="1:33">
      <c r="A9" s="1299" t="s">
        <v>2</v>
      </c>
      <c r="B9" s="700">
        <f>'Primer Ingreso por sexo'!B10/'Admisión por sexo'!B9</f>
        <v>0.74468085106382975</v>
      </c>
      <c r="C9" s="700">
        <f>'Primer Ingreso por sexo'!C10/'Admisión por sexo'!C9</f>
        <v>0.83333333333333337</v>
      </c>
      <c r="D9" s="700">
        <f>'Primer Ingreso por sexo'!D10/'Admisión por sexo'!D9</f>
        <v>0.8</v>
      </c>
      <c r="E9" s="700">
        <f>'Primer Ingreso por sexo'!E10/'Admisión por sexo'!E9</f>
        <v>0.75</v>
      </c>
      <c r="F9" s="700">
        <f>'Primer Ingreso por sexo'!F10/'Admisión por sexo'!F9</f>
        <v>0.6875</v>
      </c>
      <c r="G9" s="700">
        <f>'Primer Ingreso por sexo'!G10/'Admisión por sexo'!G9</f>
        <v>0.82352941176470584</v>
      </c>
      <c r="H9" s="1342">
        <f>'Primer Ingreso por sexo'!H10/'Admisión por sexo'!H9</f>
        <v>0.75757575757575757</v>
      </c>
      <c r="I9" s="1297">
        <f>'Primer Ingreso por sexo'!I10/'Admisión por sexo'!I9</f>
        <v>0.81609195402298851</v>
      </c>
      <c r="J9" s="696">
        <f>'Primer Ingreso por sexo'!J10/'Admisión por sexo'!J9</f>
        <v>0.67647058823529416</v>
      </c>
      <c r="K9" s="696">
        <f>'Primer Ingreso por sexo'!K10/'Admisión por sexo'!K9</f>
        <v>0.94736842105263153</v>
      </c>
      <c r="L9" s="696">
        <f>'Primer Ingreso por sexo'!L10/'Admisión por sexo'!L9</f>
        <v>0.75</v>
      </c>
      <c r="M9" s="696">
        <f>'Primer Ingreso por sexo'!M10/'Admisión por sexo'!M9</f>
        <v>0.70588235294117652</v>
      </c>
      <c r="N9" s="696">
        <f>'Primer Ingreso por sexo'!N10/'Admisión por sexo'!N9</f>
        <v>0.73333333333333328</v>
      </c>
      <c r="O9" s="696">
        <f>'Primer Ingreso por sexo'!O10/'Admisión por sexo'!O9</f>
        <v>0.72340425531914898</v>
      </c>
      <c r="P9" s="1342">
        <f>'Primer Ingreso por sexo'!P10/'Admisión por sexo'!P9</f>
        <v>0.77966101694915257</v>
      </c>
      <c r="Q9" s="1297">
        <f>'Primer Ingreso por sexo'!Q10/'Admisión por sexo'!Q9</f>
        <v>0.81818181818181823</v>
      </c>
      <c r="R9" s="700">
        <f>'Primer Ingreso por sexo'!R10/'Admisión por sexo'!R9</f>
        <v>1.0399853264856933</v>
      </c>
      <c r="S9" s="700">
        <f>'Primer Ingreso por sexo'!S10/'Admisión por sexo'!S9</f>
        <v>0.93434343434343425</v>
      </c>
      <c r="T9" s="700">
        <f>'Primer Ingreso por sexo'!T10/'Admisión por sexo'!T9</f>
        <v>1.0318840579710145</v>
      </c>
      <c r="U9" s="700">
        <f>'Primer Ingreso por sexo'!U10/'Admisión por sexo'!U9</f>
        <v>1.03125</v>
      </c>
      <c r="V9" s="700">
        <f>'Primer Ingreso por sexo'!V10/'Admisión por sexo'!V9</f>
        <v>0.97499999999999987</v>
      </c>
      <c r="W9" s="700">
        <f>'Primer Ingreso por sexo'!W10/'Admisión por sexo'!W9</f>
        <v>1.0522875816993464</v>
      </c>
      <c r="X9" s="700">
        <f>'Primer Ingreso por sexo'!AF10/'Admisión por sexo'!AF9</f>
        <v>0.76851851851851849</v>
      </c>
      <c r="Y9" s="1297">
        <f>'Primer Ingreso por sexo'!AG10/'Admisión por sexo'!AG9</f>
        <v>0.77858880778588813</v>
      </c>
      <c r="Z9" s="696">
        <f>'Primer Ingreso por sexo'!Z10/'Admisión por sexo'!Z9</f>
        <v>0.74468085106382975</v>
      </c>
      <c r="AA9" s="696">
        <f>'Primer Ingreso por sexo'!AA10/'Admisión por sexo'!AA9</f>
        <v>0.76923076923076927</v>
      </c>
      <c r="AB9" s="696">
        <f>'Primer Ingreso por sexo'!AB10/'Admisión por sexo'!AB9</f>
        <v>0.78181818181818186</v>
      </c>
      <c r="AC9" s="696">
        <f>'Primer Ingreso por sexo'!AC10/'Admisión por sexo'!AC9</f>
        <v>0.77464788732394363</v>
      </c>
      <c r="AD9" s="696">
        <f>'Primer Ingreso por sexo'!AD10/'Admisión por sexo'!AD9</f>
        <v>0.75263157894736843</v>
      </c>
      <c r="AE9" s="696">
        <f>'Primer Ingreso por sexo'!AE10/'Admisión por sexo'!AE9</f>
        <v>0.77131782945736438</v>
      </c>
      <c r="AF9" s="700">
        <f>'Primer Ingreso por sexo'!AN10/'Admisión por sexo'!AN9</f>
        <v>0.74906367041198507</v>
      </c>
      <c r="AG9" s="1297">
        <f>'Primer Ingreso por sexo'!AO10/'Admisión por sexo'!AO9</f>
        <v>0.76453488372093026</v>
      </c>
    </row>
    <row r="10" spans="1:33">
      <c r="A10" s="1299" t="s">
        <v>460</v>
      </c>
      <c r="B10" s="700">
        <f>'Primer Ingreso por sexo'!B11/'Admisión por sexo'!B10</f>
        <v>0.86238532110091748</v>
      </c>
      <c r="C10" s="700">
        <f>'Primer Ingreso por sexo'!C11/'Admisión por sexo'!C10</f>
        <v>0.7857142857142857</v>
      </c>
      <c r="D10" s="700">
        <f>'Primer Ingreso por sexo'!D11/'Admisión por sexo'!D10</f>
        <v>0.8584070796460177</v>
      </c>
      <c r="E10" s="700">
        <f>'Primer Ingreso por sexo'!E11/'Admisión por sexo'!E10</f>
        <v>0.76237623762376239</v>
      </c>
      <c r="F10" s="700">
        <f>'Primer Ingreso por sexo'!F11/'Admisión por sexo'!F10</f>
        <v>0.84285714285714286</v>
      </c>
      <c r="G10" s="700">
        <f>'Primer Ingreso por sexo'!G11/'Admisión por sexo'!G10</f>
        <v>0.79591836734693877</v>
      </c>
      <c r="H10" s="1342">
        <f>'Primer Ingreso por sexo'!H11/'Admisión por sexo'!H10</f>
        <v>0.81632653061224492</v>
      </c>
      <c r="I10" s="1297">
        <f>'Primer Ingreso por sexo'!I11/'Admisión por sexo'!I10</f>
        <v>0.77533039647577096</v>
      </c>
      <c r="J10" s="700">
        <f>'Primer Ingreso por sexo'!J11/'Admisión por sexo'!J10</f>
        <v>0.80612244897959184</v>
      </c>
      <c r="K10" s="700">
        <f>'Primer Ingreso por sexo'!K11/'Admisión por sexo'!K10</f>
        <v>0.84905660377358494</v>
      </c>
      <c r="L10" s="700">
        <f>'Primer Ingreso por sexo'!L11/'Admisión por sexo'!L10</f>
        <v>0.80612244897959184</v>
      </c>
      <c r="M10" s="700">
        <f>'Primer Ingreso por sexo'!M11/'Admisión por sexo'!M10</f>
        <v>0.76136363636363635</v>
      </c>
      <c r="N10" s="700">
        <f>'Primer Ingreso por sexo'!N11/'Admisión por sexo'!N10</f>
        <v>0.81372549019607843</v>
      </c>
      <c r="O10" s="700">
        <f>'Primer Ingreso por sexo'!O11/'Admisión por sexo'!O10</f>
        <v>0.80916030534351147</v>
      </c>
      <c r="P10" s="1342">
        <f>'Primer Ingreso por sexo'!P11/'Admisión por sexo'!P10</f>
        <v>0.78453038674033149</v>
      </c>
      <c r="Q10" s="1297">
        <f>'Primer Ingreso por sexo'!Q11/'Admisión por sexo'!Q10</f>
        <v>0.72294372294372289</v>
      </c>
      <c r="R10" s="700">
        <f>'Primer Ingreso por sexo'!R11/'Admisión por sexo'!R10</f>
        <v>1.0318714535716178</v>
      </c>
      <c r="S10" s="700">
        <f>'Primer Ingreso por sexo'!S11/'Admisión por sexo'!S10</f>
        <v>0.96227929373996779</v>
      </c>
      <c r="T10" s="700">
        <f>'Primer Ingreso por sexo'!T11/'Admisión por sexo'!T10</f>
        <v>1.0291130329847145</v>
      </c>
      <c r="U10" s="700">
        <f>'Primer Ingreso por sexo'!U11/'Admisión por sexo'!U10</f>
        <v>1.0006188118811881</v>
      </c>
      <c r="V10" s="700">
        <f>'Primer Ingreso por sexo'!V11/'Admisión por sexo'!V10</f>
        <v>1.0147832267235253</v>
      </c>
      <c r="W10" s="700">
        <f>'Primer Ingreso por sexo'!W11/'Admisión por sexo'!W10</f>
        <v>0.99222110368811189</v>
      </c>
      <c r="X10" s="700">
        <f>'Primer Ingreso por sexo'!AF11/'Admisión por sexo'!AF10</f>
        <v>0.82018561484918795</v>
      </c>
      <c r="Y10" s="1297">
        <f>'Primer Ingreso por sexo'!AG11/'Admisión por sexo'!AG10</f>
        <v>0.81083562901744721</v>
      </c>
      <c r="Z10" s="700">
        <f>'Primer Ingreso por sexo'!Z11/'Admisión por sexo'!Z10</f>
        <v>0.86238532110091748</v>
      </c>
      <c r="AA10" s="700">
        <f>'Primer Ingreso por sexo'!AA11/'Admisión por sexo'!AA10</f>
        <v>0.83636363636363631</v>
      </c>
      <c r="AB10" s="700">
        <f>'Primer Ingreso por sexo'!AB11/'Admisión por sexo'!AB10</f>
        <v>0.84532374100719421</v>
      </c>
      <c r="AC10" s="700">
        <f>'Primer Ingreso por sexo'!AC11/'Admisión por sexo'!AC10</f>
        <v>0.82321899736147752</v>
      </c>
      <c r="AD10" s="700">
        <f>'Primer Ingreso por sexo'!AD11/'Admisión por sexo'!AD10</f>
        <v>0.82851637764932562</v>
      </c>
      <c r="AE10" s="700">
        <f>'Primer Ingreso por sexo'!AE11/'Admisión por sexo'!AE10</f>
        <v>0.8213213213213213</v>
      </c>
      <c r="AF10" s="700">
        <f>'Primer Ingreso por sexo'!AN11/'Admisión por sexo'!AN10</f>
        <v>0.80026631158455397</v>
      </c>
      <c r="AG10" s="1297">
        <f>'Primer Ingreso por sexo'!AO11/'Admisión por sexo'!AO10</f>
        <v>0.7820773930753564</v>
      </c>
    </row>
    <row r="11" spans="1:33">
      <c r="A11" s="256" t="s">
        <v>2122</v>
      </c>
      <c r="C11" s="46"/>
    </row>
    <row r="13" spans="1:33">
      <c r="C13" s="46"/>
    </row>
  </sheetData>
  <mergeCells count="6">
    <mergeCell ref="B5:I5"/>
    <mergeCell ref="J5:Q5"/>
    <mergeCell ref="B4:Q4"/>
    <mergeCell ref="R5:Y5"/>
    <mergeCell ref="Z5:AG5"/>
    <mergeCell ref="R4:AG4"/>
  </mergeCells>
  <hyperlinks>
    <hyperlink ref="A1" location="Índice!A1" display="ÍNDICE" xr:uid="{00000000-0004-0000-10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D25A8"/>
  </sheetPr>
  <dimension ref="A1:AC55"/>
  <sheetViews>
    <sheetView showGridLines="0" zoomScaleNormal="100" workbookViewId="0"/>
  </sheetViews>
  <sheetFormatPr baseColWidth="10" defaultRowHeight="13.2"/>
  <cols>
    <col min="1" max="1" width="7.109375" style="248" customWidth="1"/>
    <col min="2" max="2" width="28.6640625" style="248" bestFit="1" customWidth="1"/>
    <col min="3" max="3" width="8.6640625" style="48" customWidth="1"/>
    <col min="4" max="4" width="9.88671875" style="48" bestFit="1" customWidth="1"/>
    <col min="5" max="5" width="10.33203125" style="48" customWidth="1"/>
    <col min="6" max="8" width="9.88671875" style="48" bestFit="1" customWidth="1"/>
    <col min="9" max="9" width="10.33203125" style="248" customWidth="1"/>
    <col min="10" max="10" width="10.5546875" style="248" customWidth="1"/>
    <col min="11" max="11" width="11.5546875" style="248" customWidth="1"/>
    <col min="12" max="12" width="8.88671875" style="248" bestFit="1" customWidth="1"/>
    <col min="13" max="14" width="7.33203125" style="248" bestFit="1" customWidth="1"/>
    <col min="15" max="15" width="6.88671875" style="248" bestFit="1" customWidth="1"/>
    <col min="16" max="17" width="7.33203125" style="248" bestFit="1" customWidth="1"/>
    <col min="18" max="18" width="6.88671875" style="48" bestFit="1" customWidth="1"/>
    <col min="19" max="20" width="7.33203125" style="48" bestFit="1" customWidth="1"/>
    <col min="21" max="23" width="7.109375" style="248" bestFit="1" customWidth="1"/>
    <col min="24" max="26" width="7.109375" style="248" customWidth="1"/>
    <col min="27" max="27" width="5.109375" style="248" bestFit="1" customWidth="1"/>
    <col min="28" max="233" width="10.88671875" style="248"/>
    <col min="234" max="234" width="0.33203125" style="248" customWidth="1"/>
    <col min="235" max="235" width="19" style="248" customWidth="1"/>
    <col min="236" max="236" width="7.109375" style="248" customWidth="1"/>
    <col min="237" max="237" width="41.33203125" style="248" customWidth="1"/>
    <col min="238" max="239" width="9" style="248" customWidth="1"/>
    <col min="240" max="240" width="10.5546875" style="248" customWidth="1"/>
    <col min="241" max="241" width="9.44140625" style="248" customWidth="1"/>
    <col min="242" max="242" width="9.88671875" style="248" customWidth="1"/>
    <col min="243" max="243" width="10.5546875" style="248" customWidth="1"/>
    <col min="244" max="245" width="9.44140625" style="248" customWidth="1"/>
    <col min="246" max="246" width="10.5546875" style="248" customWidth="1"/>
    <col min="247" max="248" width="9" style="248" customWidth="1"/>
    <col min="249" max="249" width="10.5546875" style="248" customWidth="1"/>
    <col min="250" max="251" width="9.44140625" style="248" customWidth="1"/>
    <col min="252" max="252" width="10.5546875" style="248" customWidth="1"/>
    <col min="253" max="253" width="9.44140625" style="248" customWidth="1"/>
    <col min="254" max="254" width="9.88671875" style="248" customWidth="1"/>
    <col min="255" max="255" width="10.5546875" style="248" customWidth="1"/>
    <col min="256" max="256" width="9" style="248" customWidth="1"/>
    <col min="257" max="257" width="9.88671875" style="248" customWidth="1"/>
    <col min="258" max="258" width="12" style="248" customWidth="1"/>
    <col min="259" max="489" width="10.88671875" style="248"/>
    <col min="490" max="490" width="0.33203125" style="248" customWidth="1"/>
    <col min="491" max="491" width="19" style="248" customWidth="1"/>
    <col min="492" max="492" width="7.109375" style="248" customWidth="1"/>
    <col min="493" max="493" width="41.33203125" style="248" customWidth="1"/>
    <col min="494" max="495" width="9" style="248" customWidth="1"/>
    <col min="496" max="496" width="10.5546875" style="248" customWidth="1"/>
    <col min="497" max="497" width="9.44140625" style="248" customWidth="1"/>
    <col min="498" max="498" width="9.88671875" style="248" customWidth="1"/>
    <col min="499" max="499" width="10.5546875" style="248" customWidth="1"/>
    <col min="500" max="501" width="9.44140625" style="248" customWidth="1"/>
    <col min="502" max="502" width="10.5546875" style="248" customWidth="1"/>
    <col min="503" max="504" width="9" style="248" customWidth="1"/>
    <col min="505" max="505" width="10.5546875" style="248" customWidth="1"/>
    <col min="506" max="507" width="9.44140625" style="248" customWidth="1"/>
    <col min="508" max="508" width="10.5546875" style="248" customWidth="1"/>
    <col min="509" max="509" width="9.44140625" style="248" customWidth="1"/>
    <col min="510" max="510" width="9.88671875" style="248" customWidth="1"/>
    <col min="511" max="511" width="10.5546875" style="248" customWidth="1"/>
    <col min="512" max="512" width="9" style="248" customWidth="1"/>
    <col min="513" max="513" width="9.88671875" style="248" customWidth="1"/>
    <col min="514" max="514" width="12" style="248" customWidth="1"/>
    <col min="515" max="745" width="10.88671875" style="248"/>
    <col min="746" max="746" width="0.33203125" style="248" customWidth="1"/>
    <col min="747" max="747" width="19" style="248" customWidth="1"/>
    <col min="748" max="748" width="7.109375" style="248" customWidth="1"/>
    <col min="749" max="749" width="41.33203125" style="248" customWidth="1"/>
    <col min="750" max="751" width="9" style="248" customWidth="1"/>
    <col min="752" max="752" width="10.5546875" style="248" customWidth="1"/>
    <col min="753" max="753" width="9.44140625" style="248" customWidth="1"/>
    <col min="754" max="754" width="9.88671875" style="248" customWidth="1"/>
    <col min="755" max="755" width="10.5546875" style="248" customWidth="1"/>
    <col min="756" max="757" width="9.44140625" style="248" customWidth="1"/>
    <col min="758" max="758" width="10.5546875" style="248" customWidth="1"/>
    <col min="759" max="760" width="9" style="248" customWidth="1"/>
    <col min="761" max="761" width="10.5546875" style="248" customWidth="1"/>
    <col min="762" max="763" width="9.44140625" style="248" customWidth="1"/>
    <col min="764" max="764" width="10.5546875" style="248" customWidth="1"/>
    <col min="765" max="765" width="9.44140625" style="248" customWidth="1"/>
    <col min="766" max="766" width="9.88671875" style="248" customWidth="1"/>
    <col min="767" max="767" width="10.5546875" style="248" customWidth="1"/>
    <col min="768" max="768" width="9" style="248" customWidth="1"/>
    <col min="769" max="769" width="9.88671875" style="248" customWidth="1"/>
    <col min="770" max="770" width="12" style="248" customWidth="1"/>
    <col min="771" max="1001" width="10.88671875" style="248"/>
    <col min="1002" max="1002" width="0.33203125" style="248" customWidth="1"/>
    <col min="1003" max="1003" width="19" style="248" customWidth="1"/>
    <col min="1004" max="1004" width="7.109375" style="248" customWidth="1"/>
    <col min="1005" max="1005" width="41.33203125" style="248" customWidth="1"/>
    <col min="1006" max="1007" width="9" style="248" customWidth="1"/>
    <col min="1008" max="1008" width="10.5546875" style="248" customWidth="1"/>
    <col min="1009" max="1009" width="9.44140625" style="248" customWidth="1"/>
    <col min="1010" max="1010" width="9.88671875" style="248" customWidth="1"/>
    <col min="1011" max="1011" width="10.5546875" style="248" customWidth="1"/>
    <col min="1012" max="1013" width="9.44140625" style="248" customWidth="1"/>
    <col min="1014" max="1014" width="10.5546875" style="248" customWidth="1"/>
    <col min="1015" max="1016" width="9" style="248" customWidth="1"/>
    <col min="1017" max="1017" width="10.5546875" style="248" customWidth="1"/>
    <col min="1018" max="1019" width="9.44140625" style="248" customWidth="1"/>
    <col min="1020" max="1020" width="10.5546875" style="248" customWidth="1"/>
    <col min="1021" max="1021" width="9.44140625" style="248" customWidth="1"/>
    <col min="1022" max="1022" width="9.88671875" style="248" customWidth="1"/>
    <col min="1023" max="1023" width="10.5546875" style="248" customWidth="1"/>
    <col min="1024" max="1024" width="9" style="248" customWidth="1"/>
    <col min="1025" max="1025" width="9.88671875" style="248" customWidth="1"/>
    <col min="1026" max="1026" width="12" style="248" customWidth="1"/>
    <col min="1027" max="1257" width="10.88671875" style="248"/>
    <col min="1258" max="1258" width="0.33203125" style="248" customWidth="1"/>
    <col min="1259" max="1259" width="19" style="248" customWidth="1"/>
    <col min="1260" max="1260" width="7.109375" style="248" customWidth="1"/>
    <col min="1261" max="1261" width="41.33203125" style="248" customWidth="1"/>
    <col min="1262" max="1263" width="9" style="248" customWidth="1"/>
    <col min="1264" max="1264" width="10.5546875" style="248" customWidth="1"/>
    <col min="1265" max="1265" width="9.44140625" style="248" customWidth="1"/>
    <col min="1266" max="1266" width="9.88671875" style="248" customWidth="1"/>
    <col min="1267" max="1267" width="10.5546875" style="248" customWidth="1"/>
    <col min="1268" max="1269" width="9.44140625" style="248" customWidth="1"/>
    <col min="1270" max="1270" width="10.5546875" style="248" customWidth="1"/>
    <col min="1271" max="1272" width="9" style="248" customWidth="1"/>
    <col min="1273" max="1273" width="10.5546875" style="248" customWidth="1"/>
    <col min="1274" max="1275" width="9.44140625" style="248" customWidth="1"/>
    <col min="1276" max="1276" width="10.5546875" style="248" customWidth="1"/>
    <col min="1277" max="1277" width="9.44140625" style="248" customWidth="1"/>
    <col min="1278" max="1278" width="9.88671875" style="248" customWidth="1"/>
    <col min="1279" max="1279" width="10.5546875" style="248" customWidth="1"/>
    <col min="1280" max="1280" width="9" style="248" customWidth="1"/>
    <col min="1281" max="1281" width="9.88671875" style="248" customWidth="1"/>
    <col min="1282" max="1282" width="12" style="248" customWidth="1"/>
    <col min="1283" max="1513" width="10.88671875" style="248"/>
    <col min="1514" max="1514" width="0.33203125" style="248" customWidth="1"/>
    <col min="1515" max="1515" width="19" style="248" customWidth="1"/>
    <col min="1516" max="1516" width="7.109375" style="248" customWidth="1"/>
    <col min="1517" max="1517" width="41.33203125" style="248" customWidth="1"/>
    <col min="1518" max="1519" width="9" style="248" customWidth="1"/>
    <col min="1520" max="1520" width="10.5546875" style="248" customWidth="1"/>
    <col min="1521" max="1521" width="9.44140625" style="248" customWidth="1"/>
    <col min="1522" max="1522" width="9.88671875" style="248" customWidth="1"/>
    <col min="1523" max="1523" width="10.5546875" style="248" customWidth="1"/>
    <col min="1524" max="1525" width="9.44140625" style="248" customWidth="1"/>
    <col min="1526" max="1526" width="10.5546875" style="248" customWidth="1"/>
    <col min="1527" max="1528" width="9" style="248" customWidth="1"/>
    <col min="1529" max="1529" width="10.5546875" style="248" customWidth="1"/>
    <col min="1530" max="1531" width="9.44140625" style="248" customWidth="1"/>
    <col min="1532" max="1532" width="10.5546875" style="248" customWidth="1"/>
    <col min="1533" max="1533" width="9.44140625" style="248" customWidth="1"/>
    <col min="1534" max="1534" width="9.88671875" style="248" customWidth="1"/>
    <col min="1535" max="1535" width="10.5546875" style="248" customWidth="1"/>
    <col min="1536" max="1536" width="9" style="248" customWidth="1"/>
    <col min="1537" max="1537" width="9.88671875" style="248" customWidth="1"/>
    <col min="1538" max="1538" width="12" style="248" customWidth="1"/>
    <col min="1539" max="1769" width="10.88671875" style="248"/>
    <col min="1770" max="1770" width="0.33203125" style="248" customWidth="1"/>
    <col min="1771" max="1771" width="19" style="248" customWidth="1"/>
    <col min="1772" max="1772" width="7.109375" style="248" customWidth="1"/>
    <col min="1773" max="1773" width="41.33203125" style="248" customWidth="1"/>
    <col min="1774" max="1775" width="9" style="248" customWidth="1"/>
    <col min="1776" max="1776" width="10.5546875" style="248" customWidth="1"/>
    <col min="1777" max="1777" width="9.44140625" style="248" customWidth="1"/>
    <col min="1778" max="1778" width="9.88671875" style="248" customWidth="1"/>
    <col min="1779" max="1779" width="10.5546875" style="248" customWidth="1"/>
    <col min="1780" max="1781" width="9.44140625" style="248" customWidth="1"/>
    <col min="1782" max="1782" width="10.5546875" style="248" customWidth="1"/>
    <col min="1783" max="1784" width="9" style="248" customWidth="1"/>
    <col min="1785" max="1785" width="10.5546875" style="248" customWidth="1"/>
    <col min="1786" max="1787" width="9.44140625" style="248" customWidth="1"/>
    <col min="1788" max="1788" width="10.5546875" style="248" customWidth="1"/>
    <col min="1789" max="1789" width="9.44140625" style="248" customWidth="1"/>
    <col min="1790" max="1790" width="9.88671875" style="248" customWidth="1"/>
    <col min="1791" max="1791" width="10.5546875" style="248" customWidth="1"/>
    <col min="1792" max="1792" width="9" style="248" customWidth="1"/>
    <col min="1793" max="1793" width="9.88671875" style="248" customWidth="1"/>
    <col min="1794" max="1794" width="12" style="248" customWidth="1"/>
    <col min="1795" max="2025" width="10.88671875" style="248"/>
    <col min="2026" max="2026" width="0.33203125" style="248" customWidth="1"/>
    <col min="2027" max="2027" width="19" style="248" customWidth="1"/>
    <col min="2028" max="2028" width="7.109375" style="248" customWidth="1"/>
    <col min="2029" max="2029" width="41.33203125" style="248" customWidth="1"/>
    <col min="2030" max="2031" width="9" style="248" customWidth="1"/>
    <col min="2032" max="2032" width="10.5546875" style="248" customWidth="1"/>
    <col min="2033" max="2033" width="9.44140625" style="248" customWidth="1"/>
    <col min="2034" max="2034" width="9.88671875" style="248" customWidth="1"/>
    <col min="2035" max="2035" width="10.5546875" style="248" customWidth="1"/>
    <col min="2036" max="2037" width="9.44140625" style="248" customWidth="1"/>
    <col min="2038" max="2038" width="10.5546875" style="248" customWidth="1"/>
    <col min="2039" max="2040" width="9" style="248" customWidth="1"/>
    <col min="2041" max="2041" width="10.5546875" style="248" customWidth="1"/>
    <col min="2042" max="2043" width="9.44140625" style="248" customWidth="1"/>
    <col min="2044" max="2044" width="10.5546875" style="248" customWidth="1"/>
    <col min="2045" max="2045" width="9.44140625" style="248" customWidth="1"/>
    <col min="2046" max="2046" width="9.88671875" style="248" customWidth="1"/>
    <col min="2047" max="2047" width="10.5546875" style="248" customWidth="1"/>
    <col min="2048" max="2048" width="9" style="248" customWidth="1"/>
    <col min="2049" max="2049" width="9.88671875" style="248" customWidth="1"/>
    <col min="2050" max="2050" width="12" style="248" customWidth="1"/>
    <col min="2051" max="2281" width="10.88671875" style="248"/>
    <col min="2282" max="2282" width="0.33203125" style="248" customWidth="1"/>
    <col min="2283" max="2283" width="19" style="248" customWidth="1"/>
    <col min="2284" max="2284" width="7.109375" style="248" customWidth="1"/>
    <col min="2285" max="2285" width="41.33203125" style="248" customWidth="1"/>
    <col min="2286" max="2287" width="9" style="248" customWidth="1"/>
    <col min="2288" max="2288" width="10.5546875" style="248" customWidth="1"/>
    <col min="2289" max="2289" width="9.44140625" style="248" customWidth="1"/>
    <col min="2290" max="2290" width="9.88671875" style="248" customWidth="1"/>
    <col min="2291" max="2291" width="10.5546875" style="248" customWidth="1"/>
    <col min="2292" max="2293" width="9.44140625" style="248" customWidth="1"/>
    <col min="2294" max="2294" width="10.5546875" style="248" customWidth="1"/>
    <col min="2295" max="2296" width="9" style="248" customWidth="1"/>
    <col min="2297" max="2297" width="10.5546875" style="248" customWidth="1"/>
    <col min="2298" max="2299" width="9.44140625" style="248" customWidth="1"/>
    <col min="2300" max="2300" width="10.5546875" style="248" customWidth="1"/>
    <col min="2301" max="2301" width="9.44140625" style="248" customWidth="1"/>
    <col min="2302" max="2302" width="9.88671875" style="248" customWidth="1"/>
    <col min="2303" max="2303" width="10.5546875" style="248" customWidth="1"/>
    <col min="2304" max="2304" width="9" style="248" customWidth="1"/>
    <col min="2305" max="2305" width="9.88671875" style="248" customWidth="1"/>
    <col min="2306" max="2306" width="12" style="248" customWidth="1"/>
    <col min="2307" max="2537" width="10.88671875" style="248"/>
    <col min="2538" max="2538" width="0.33203125" style="248" customWidth="1"/>
    <col min="2539" max="2539" width="19" style="248" customWidth="1"/>
    <col min="2540" max="2540" width="7.109375" style="248" customWidth="1"/>
    <col min="2541" max="2541" width="41.33203125" style="248" customWidth="1"/>
    <col min="2542" max="2543" width="9" style="248" customWidth="1"/>
    <col min="2544" max="2544" width="10.5546875" style="248" customWidth="1"/>
    <col min="2545" max="2545" width="9.44140625" style="248" customWidth="1"/>
    <col min="2546" max="2546" width="9.88671875" style="248" customWidth="1"/>
    <col min="2547" max="2547" width="10.5546875" style="248" customWidth="1"/>
    <col min="2548" max="2549" width="9.44140625" style="248" customWidth="1"/>
    <col min="2550" max="2550" width="10.5546875" style="248" customWidth="1"/>
    <col min="2551" max="2552" width="9" style="248" customWidth="1"/>
    <col min="2553" max="2553" width="10.5546875" style="248" customWidth="1"/>
    <col min="2554" max="2555" width="9.44140625" style="248" customWidth="1"/>
    <col min="2556" max="2556" width="10.5546875" style="248" customWidth="1"/>
    <col min="2557" max="2557" width="9.44140625" style="248" customWidth="1"/>
    <col min="2558" max="2558" width="9.88671875" style="248" customWidth="1"/>
    <col min="2559" max="2559" width="10.5546875" style="248" customWidth="1"/>
    <col min="2560" max="2560" width="9" style="248" customWidth="1"/>
    <col min="2561" max="2561" width="9.88671875" style="248" customWidth="1"/>
    <col min="2562" max="2562" width="12" style="248" customWidth="1"/>
    <col min="2563" max="2793" width="10.88671875" style="248"/>
    <col min="2794" max="2794" width="0.33203125" style="248" customWidth="1"/>
    <col min="2795" max="2795" width="19" style="248" customWidth="1"/>
    <col min="2796" max="2796" width="7.109375" style="248" customWidth="1"/>
    <col min="2797" max="2797" width="41.33203125" style="248" customWidth="1"/>
    <col min="2798" max="2799" width="9" style="248" customWidth="1"/>
    <col min="2800" max="2800" width="10.5546875" style="248" customWidth="1"/>
    <col min="2801" max="2801" width="9.44140625" style="248" customWidth="1"/>
    <col min="2802" max="2802" width="9.88671875" style="248" customWidth="1"/>
    <col min="2803" max="2803" width="10.5546875" style="248" customWidth="1"/>
    <col min="2804" max="2805" width="9.44140625" style="248" customWidth="1"/>
    <col min="2806" max="2806" width="10.5546875" style="248" customWidth="1"/>
    <col min="2807" max="2808" width="9" style="248" customWidth="1"/>
    <col min="2809" max="2809" width="10.5546875" style="248" customWidth="1"/>
    <col min="2810" max="2811" width="9.44140625" style="248" customWidth="1"/>
    <col min="2812" max="2812" width="10.5546875" style="248" customWidth="1"/>
    <col min="2813" max="2813" width="9.44140625" style="248" customWidth="1"/>
    <col min="2814" max="2814" width="9.88671875" style="248" customWidth="1"/>
    <col min="2815" max="2815" width="10.5546875" style="248" customWidth="1"/>
    <col min="2816" max="2816" width="9" style="248" customWidth="1"/>
    <col min="2817" max="2817" width="9.88671875" style="248" customWidth="1"/>
    <col min="2818" max="2818" width="12" style="248" customWidth="1"/>
    <col min="2819" max="3049" width="10.88671875" style="248"/>
    <col min="3050" max="3050" width="0.33203125" style="248" customWidth="1"/>
    <col min="3051" max="3051" width="19" style="248" customWidth="1"/>
    <col min="3052" max="3052" width="7.109375" style="248" customWidth="1"/>
    <col min="3053" max="3053" width="41.33203125" style="248" customWidth="1"/>
    <col min="3054" max="3055" width="9" style="248" customWidth="1"/>
    <col min="3056" max="3056" width="10.5546875" style="248" customWidth="1"/>
    <col min="3057" max="3057" width="9.44140625" style="248" customWidth="1"/>
    <col min="3058" max="3058" width="9.88671875" style="248" customWidth="1"/>
    <col min="3059" max="3059" width="10.5546875" style="248" customWidth="1"/>
    <col min="3060" max="3061" width="9.44140625" style="248" customWidth="1"/>
    <col min="3062" max="3062" width="10.5546875" style="248" customWidth="1"/>
    <col min="3063" max="3064" width="9" style="248" customWidth="1"/>
    <col min="3065" max="3065" width="10.5546875" style="248" customWidth="1"/>
    <col min="3066" max="3067" width="9.44140625" style="248" customWidth="1"/>
    <col min="3068" max="3068" width="10.5546875" style="248" customWidth="1"/>
    <col min="3069" max="3069" width="9.44140625" style="248" customWidth="1"/>
    <col min="3070" max="3070" width="9.88671875" style="248" customWidth="1"/>
    <col min="3071" max="3071" width="10.5546875" style="248" customWidth="1"/>
    <col min="3072" max="3072" width="9" style="248" customWidth="1"/>
    <col min="3073" max="3073" width="9.88671875" style="248" customWidth="1"/>
    <col min="3074" max="3074" width="12" style="248" customWidth="1"/>
    <col min="3075" max="3305" width="10.88671875" style="248"/>
    <col min="3306" max="3306" width="0.33203125" style="248" customWidth="1"/>
    <col min="3307" max="3307" width="19" style="248" customWidth="1"/>
    <col min="3308" max="3308" width="7.109375" style="248" customWidth="1"/>
    <col min="3309" max="3309" width="41.33203125" style="248" customWidth="1"/>
    <col min="3310" max="3311" width="9" style="248" customWidth="1"/>
    <col min="3312" max="3312" width="10.5546875" style="248" customWidth="1"/>
    <col min="3313" max="3313" width="9.44140625" style="248" customWidth="1"/>
    <col min="3314" max="3314" width="9.88671875" style="248" customWidth="1"/>
    <col min="3315" max="3315" width="10.5546875" style="248" customWidth="1"/>
    <col min="3316" max="3317" width="9.44140625" style="248" customWidth="1"/>
    <col min="3318" max="3318" width="10.5546875" style="248" customWidth="1"/>
    <col min="3319" max="3320" width="9" style="248" customWidth="1"/>
    <col min="3321" max="3321" width="10.5546875" style="248" customWidth="1"/>
    <col min="3322" max="3323" width="9.44140625" style="248" customWidth="1"/>
    <col min="3324" max="3324" width="10.5546875" style="248" customWidth="1"/>
    <col min="3325" max="3325" width="9.44140625" style="248" customWidth="1"/>
    <col min="3326" max="3326" width="9.88671875" style="248" customWidth="1"/>
    <col min="3327" max="3327" width="10.5546875" style="248" customWidth="1"/>
    <col min="3328" max="3328" width="9" style="248" customWidth="1"/>
    <col min="3329" max="3329" width="9.88671875" style="248" customWidth="1"/>
    <col min="3330" max="3330" width="12" style="248" customWidth="1"/>
    <col min="3331" max="3561" width="10.88671875" style="248"/>
    <col min="3562" max="3562" width="0.33203125" style="248" customWidth="1"/>
    <col min="3563" max="3563" width="19" style="248" customWidth="1"/>
    <col min="3564" max="3564" width="7.109375" style="248" customWidth="1"/>
    <col min="3565" max="3565" width="41.33203125" style="248" customWidth="1"/>
    <col min="3566" max="3567" width="9" style="248" customWidth="1"/>
    <col min="3568" max="3568" width="10.5546875" style="248" customWidth="1"/>
    <col min="3569" max="3569" width="9.44140625" style="248" customWidth="1"/>
    <col min="3570" max="3570" width="9.88671875" style="248" customWidth="1"/>
    <col min="3571" max="3571" width="10.5546875" style="248" customWidth="1"/>
    <col min="3572" max="3573" width="9.44140625" style="248" customWidth="1"/>
    <col min="3574" max="3574" width="10.5546875" style="248" customWidth="1"/>
    <col min="3575" max="3576" width="9" style="248" customWidth="1"/>
    <col min="3577" max="3577" width="10.5546875" style="248" customWidth="1"/>
    <col min="3578" max="3579" width="9.44140625" style="248" customWidth="1"/>
    <col min="3580" max="3580" width="10.5546875" style="248" customWidth="1"/>
    <col min="3581" max="3581" width="9.44140625" style="248" customWidth="1"/>
    <col min="3582" max="3582" width="9.88671875" style="248" customWidth="1"/>
    <col min="3583" max="3583" width="10.5546875" style="248" customWidth="1"/>
    <col min="3584" max="3584" width="9" style="248" customWidth="1"/>
    <col min="3585" max="3585" width="9.88671875" style="248" customWidth="1"/>
    <col min="3586" max="3586" width="12" style="248" customWidth="1"/>
    <col min="3587" max="3817" width="10.88671875" style="248"/>
    <col min="3818" max="3818" width="0.33203125" style="248" customWidth="1"/>
    <col min="3819" max="3819" width="19" style="248" customWidth="1"/>
    <col min="3820" max="3820" width="7.109375" style="248" customWidth="1"/>
    <col min="3821" max="3821" width="41.33203125" style="248" customWidth="1"/>
    <col min="3822" max="3823" width="9" style="248" customWidth="1"/>
    <col min="3824" max="3824" width="10.5546875" style="248" customWidth="1"/>
    <col min="3825" max="3825" width="9.44140625" style="248" customWidth="1"/>
    <col min="3826" max="3826" width="9.88671875" style="248" customWidth="1"/>
    <col min="3827" max="3827" width="10.5546875" style="248" customWidth="1"/>
    <col min="3828" max="3829" width="9.44140625" style="248" customWidth="1"/>
    <col min="3830" max="3830" width="10.5546875" style="248" customWidth="1"/>
    <col min="3831" max="3832" width="9" style="248" customWidth="1"/>
    <col min="3833" max="3833" width="10.5546875" style="248" customWidth="1"/>
    <col min="3834" max="3835" width="9.44140625" style="248" customWidth="1"/>
    <col min="3836" max="3836" width="10.5546875" style="248" customWidth="1"/>
    <col min="3837" max="3837" width="9.44140625" style="248" customWidth="1"/>
    <col min="3838" max="3838" width="9.88671875" style="248" customWidth="1"/>
    <col min="3839" max="3839" width="10.5546875" style="248" customWidth="1"/>
    <col min="3840" max="3840" width="9" style="248" customWidth="1"/>
    <col min="3841" max="3841" width="9.88671875" style="248" customWidth="1"/>
    <col min="3842" max="3842" width="12" style="248" customWidth="1"/>
    <col min="3843" max="4073" width="10.88671875" style="248"/>
    <col min="4074" max="4074" width="0.33203125" style="248" customWidth="1"/>
    <col min="4075" max="4075" width="19" style="248" customWidth="1"/>
    <col min="4076" max="4076" width="7.109375" style="248" customWidth="1"/>
    <col min="4077" max="4077" width="41.33203125" style="248" customWidth="1"/>
    <col min="4078" max="4079" width="9" style="248" customWidth="1"/>
    <col min="4080" max="4080" width="10.5546875" style="248" customWidth="1"/>
    <col min="4081" max="4081" width="9.44140625" style="248" customWidth="1"/>
    <col min="4082" max="4082" width="9.88671875" style="248" customWidth="1"/>
    <col min="4083" max="4083" width="10.5546875" style="248" customWidth="1"/>
    <col min="4084" max="4085" width="9.44140625" style="248" customWidth="1"/>
    <col min="4086" max="4086" width="10.5546875" style="248" customWidth="1"/>
    <col min="4087" max="4088" width="9" style="248" customWidth="1"/>
    <col min="4089" max="4089" width="10.5546875" style="248" customWidth="1"/>
    <col min="4090" max="4091" width="9.44140625" style="248" customWidth="1"/>
    <col min="4092" max="4092" width="10.5546875" style="248" customWidth="1"/>
    <col min="4093" max="4093" width="9.44140625" style="248" customWidth="1"/>
    <col min="4094" max="4094" width="9.88671875" style="248" customWidth="1"/>
    <col min="4095" max="4095" width="10.5546875" style="248" customWidth="1"/>
    <col min="4096" max="4096" width="9" style="248" customWidth="1"/>
    <col min="4097" max="4097" width="9.88671875" style="248" customWidth="1"/>
    <col min="4098" max="4098" width="12" style="248" customWidth="1"/>
    <col min="4099" max="4329" width="10.88671875" style="248"/>
    <col min="4330" max="4330" width="0.33203125" style="248" customWidth="1"/>
    <col min="4331" max="4331" width="19" style="248" customWidth="1"/>
    <col min="4332" max="4332" width="7.109375" style="248" customWidth="1"/>
    <col min="4333" max="4333" width="41.33203125" style="248" customWidth="1"/>
    <col min="4334" max="4335" width="9" style="248" customWidth="1"/>
    <col min="4336" max="4336" width="10.5546875" style="248" customWidth="1"/>
    <col min="4337" max="4337" width="9.44140625" style="248" customWidth="1"/>
    <col min="4338" max="4338" width="9.88671875" style="248" customWidth="1"/>
    <col min="4339" max="4339" width="10.5546875" style="248" customWidth="1"/>
    <col min="4340" max="4341" width="9.44140625" style="248" customWidth="1"/>
    <col min="4342" max="4342" width="10.5546875" style="248" customWidth="1"/>
    <col min="4343" max="4344" width="9" style="248" customWidth="1"/>
    <col min="4345" max="4345" width="10.5546875" style="248" customWidth="1"/>
    <col min="4346" max="4347" width="9.44140625" style="248" customWidth="1"/>
    <col min="4348" max="4348" width="10.5546875" style="248" customWidth="1"/>
    <col min="4349" max="4349" width="9.44140625" style="248" customWidth="1"/>
    <col min="4350" max="4350" width="9.88671875" style="248" customWidth="1"/>
    <col min="4351" max="4351" width="10.5546875" style="248" customWidth="1"/>
    <col min="4352" max="4352" width="9" style="248" customWidth="1"/>
    <col min="4353" max="4353" width="9.88671875" style="248" customWidth="1"/>
    <col min="4354" max="4354" width="12" style="248" customWidth="1"/>
    <col min="4355" max="4585" width="10.88671875" style="248"/>
    <col min="4586" max="4586" width="0.33203125" style="248" customWidth="1"/>
    <col min="4587" max="4587" width="19" style="248" customWidth="1"/>
    <col min="4588" max="4588" width="7.109375" style="248" customWidth="1"/>
    <col min="4589" max="4589" width="41.33203125" style="248" customWidth="1"/>
    <col min="4590" max="4591" width="9" style="248" customWidth="1"/>
    <col min="4592" max="4592" width="10.5546875" style="248" customWidth="1"/>
    <col min="4593" max="4593" width="9.44140625" style="248" customWidth="1"/>
    <col min="4594" max="4594" width="9.88671875" style="248" customWidth="1"/>
    <col min="4595" max="4595" width="10.5546875" style="248" customWidth="1"/>
    <col min="4596" max="4597" width="9.44140625" style="248" customWidth="1"/>
    <col min="4598" max="4598" width="10.5546875" style="248" customWidth="1"/>
    <col min="4599" max="4600" width="9" style="248" customWidth="1"/>
    <col min="4601" max="4601" width="10.5546875" style="248" customWidth="1"/>
    <col min="4602" max="4603" width="9.44140625" style="248" customWidth="1"/>
    <col min="4604" max="4604" width="10.5546875" style="248" customWidth="1"/>
    <col min="4605" max="4605" width="9.44140625" style="248" customWidth="1"/>
    <col min="4606" max="4606" width="9.88671875" style="248" customWidth="1"/>
    <col min="4607" max="4607" width="10.5546875" style="248" customWidth="1"/>
    <col min="4608" max="4608" width="9" style="248" customWidth="1"/>
    <col min="4609" max="4609" width="9.88671875" style="248" customWidth="1"/>
    <col min="4610" max="4610" width="12" style="248" customWidth="1"/>
    <col min="4611" max="4841" width="10.88671875" style="248"/>
    <col min="4842" max="4842" width="0.33203125" style="248" customWidth="1"/>
    <col min="4843" max="4843" width="19" style="248" customWidth="1"/>
    <col min="4844" max="4844" width="7.109375" style="248" customWidth="1"/>
    <col min="4845" max="4845" width="41.33203125" style="248" customWidth="1"/>
    <col min="4846" max="4847" width="9" style="248" customWidth="1"/>
    <col min="4848" max="4848" width="10.5546875" style="248" customWidth="1"/>
    <col min="4849" max="4849" width="9.44140625" style="248" customWidth="1"/>
    <col min="4850" max="4850" width="9.88671875" style="248" customWidth="1"/>
    <col min="4851" max="4851" width="10.5546875" style="248" customWidth="1"/>
    <col min="4852" max="4853" width="9.44140625" style="248" customWidth="1"/>
    <col min="4854" max="4854" width="10.5546875" style="248" customWidth="1"/>
    <col min="4855" max="4856" width="9" style="248" customWidth="1"/>
    <col min="4857" max="4857" width="10.5546875" style="248" customWidth="1"/>
    <col min="4858" max="4859" width="9.44140625" style="248" customWidth="1"/>
    <col min="4860" max="4860" width="10.5546875" style="248" customWidth="1"/>
    <col min="4861" max="4861" width="9.44140625" style="248" customWidth="1"/>
    <col min="4862" max="4862" width="9.88671875" style="248" customWidth="1"/>
    <col min="4863" max="4863" width="10.5546875" style="248" customWidth="1"/>
    <col min="4864" max="4864" width="9" style="248" customWidth="1"/>
    <col min="4865" max="4865" width="9.88671875" style="248" customWidth="1"/>
    <col min="4866" max="4866" width="12" style="248" customWidth="1"/>
    <col min="4867" max="5097" width="10.88671875" style="248"/>
    <col min="5098" max="5098" width="0.33203125" style="248" customWidth="1"/>
    <col min="5099" max="5099" width="19" style="248" customWidth="1"/>
    <col min="5100" max="5100" width="7.109375" style="248" customWidth="1"/>
    <col min="5101" max="5101" width="41.33203125" style="248" customWidth="1"/>
    <col min="5102" max="5103" width="9" style="248" customWidth="1"/>
    <col min="5104" max="5104" width="10.5546875" style="248" customWidth="1"/>
    <col min="5105" max="5105" width="9.44140625" style="248" customWidth="1"/>
    <col min="5106" max="5106" width="9.88671875" style="248" customWidth="1"/>
    <col min="5107" max="5107" width="10.5546875" style="248" customWidth="1"/>
    <col min="5108" max="5109" width="9.44140625" style="248" customWidth="1"/>
    <col min="5110" max="5110" width="10.5546875" style="248" customWidth="1"/>
    <col min="5111" max="5112" width="9" style="248" customWidth="1"/>
    <col min="5113" max="5113" width="10.5546875" style="248" customWidth="1"/>
    <col min="5114" max="5115" width="9.44140625" style="248" customWidth="1"/>
    <col min="5116" max="5116" width="10.5546875" style="248" customWidth="1"/>
    <col min="5117" max="5117" width="9.44140625" style="248" customWidth="1"/>
    <col min="5118" max="5118" width="9.88671875" style="248" customWidth="1"/>
    <col min="5119" max="5119" width="10.5546875" style="248" customWidth="1"/>
    <col min="5120" max="5120" width="9" style="248" customWidth="1"/>
    <col min="5121" max="5121" width="9.88671875" style="248" customWidth="1"/>
    <col min="5122" max="5122" width="12" style="248" customWidth="1"/>
    <col min="5123" max="5353" width="10.88671875" style="248"/>
    <col min="5354" max="5354" width="0.33203125" style="248" customWidth="1"/>
    <col min="5355" max="5355" width="19" style="248" customWidth="1"/>
    <col min="5356" max="5356" width="7.109375" style="248" customWidth="1"/>
    <col min="5357" max="5357" width="41.33203125" style="248" customWidth="1"/>
    <col min="5358" max="5359" width="9" style="248" customWidth="1"/>
    <col min="5360" max="5360" width="10.5546875" style="248" customWidth="1"/>
    <col min="5361" max="5361" width="9.44140625" style="248" customWidth="1"/>
    <col min="5362" max="5362" width="9.88671875" style="248" customWidth="1"/>
    <col min="5363" max="5363" width="10.5546875" style="248" customWidth="1"/>
    <col min="5364" max="5365" width="9.44140625" style="248" customWidth="1"/>
    <col min="5366" max="5366" width="10.5546875" style="248" customWidth="1"/>
    <col min="5367" max="5368" width="9" style="248" customWidth="1"/>
    <col min="5369" max="5369" width="10.5546875" style="248" customWidth="1"/>
    <col min="5370" max="5371" width="9.44140625" style="248" customWidth="1"/>
    <col min="5372" max="5372" width="10.5546875" style="248" customWidth="1"/>
    <col min="5373" max="5373" width="9.44140625" style="248" customWidth="1"/>
    <col min="5374" max="5374" width="9.88671875" style="248" customWidth="1"/>
    <col min="5375" max="5375" width="10.5546875" style="248" customWidth="1"/>
    <col min="5376" max="5376" width="9" style="248" customWidth="1"/>
    <col min="5377" max="5377" width="9.88671875" style="248" customWidth="1"/>
    <col min="5378" max="5378" width="12" style="248" customWidth="1"/>
    <col min="5379" max="5609" width="10.88671875" style="248"/>
    <col min="5610" max="5610" width="0.33203125" style="248" customWidth="1"/>
    <col min="5611" max="5611" width="19" style="248" customWidth="1"/>
    <col min="5612" max="5612" width="7.109375" style="248" customWidth="1"/>
    <col min="5613" max="5613" width="41.33203125" style="248" customWidth="1"/>
    <col min="5614" max="5615" width="9" style="248" customWidth="1"/>
    <col min="5616" max="5616" width="10.5546875" style="248" customWidth="1"/>
    <col min="5617" max="5617" width="9.44140625" style="248" customWidth="1"/>
    <col min="5618" max="5618" width="9.88671875" style="248" customWidth="1"/>
    <col min="5619" max="5619" width="10.5546875" style="248" customWidth="1"/>
    <col min="5620" max="5621" width="9.44140625" style="248" customWidth="1"/>
    <col min="5622" max="5622" width="10.5546875" style="248" customWidth="1"/>
    <col min="5623" max="5624" width="9" style="248" customWidth="1"/>
    <col min="5625" max="5625" width="10.5546875" style="248" customWidth="1"/>
    <col min="5626" max="5627" width="9.44140625" style="248" customWidth="1"/>
    <col min="5628" max="5628" width="10.5546875" style="248" customWidth="1"/>
    <col min="5629" max="5629" width="9.44140625" style="248" customWidth="1"/>
    <col min="5630" max="5630" width="9.88671875" style="248" customWidth="1"/>
    <col min="5631" max="5631" width="10.5546875" style="248" customWidth="1"/>
    <col min="5632" max="5632" width="9" style="248" customWidth="1"/>
    <col min="5633" max="5633" width="9.88671875" style="248" customWidth="1"/>
    <col min="5634" max="5634" width="12" style="248" customWidth="1"/>
    <col min="5635" max="5865" width="10.88671875" style="248"/>
    <col min="5866" max="5866" width="0.33203125" style="248" customWidth="1"/>
    <col min="5867" max="5867" width="19" style="248" customWidth="1"/>
    <col min="5868" max="5868" width="7.109375" style="248" customWidth="1"/>
    <col min="5869" max="5869" width="41.33203125" style="248" customWidth="1"/>
    <col min="5870" max="5871" width="9" style="248" customWidth="1"/>
    <col min="5872" max="5872" width="10.5546875" style="248" customWidth="1"/>
    <col min="5873" max="5873" width="9.44140625" style="248" customWidth="1"/>
    <col min="5874" max="5874" width="9.88671875" style="248" customWidth="1"/>
    <col min="5875" max="5875" width="10.5546875" style="248" customWidth="1"/>
    <col min="5876" max="5877" width="9.44140625" style="248" customWidth="1"/>
    <col min="5878" max="5878" width="10.5546875" style="248" customWidth="1"/>
    <col min="5879" max="5880" width="9" style="248" customWidth="1"/>
    <col min="5881" max="5881" width="10.5546875" style="248" customWidth="1"/>
    <col min="5882" max="5883" width="9.44140625" style="248" customWidth="1"/>
    <col min="5884" max="5884" width="10.5546875" style="248" customWidth="1"/>
    <col min="5885" max="5885" width="9.44140625" style="248" customWidth="1"/>
    <col min="5886" max="5886" width="9.88671875" style="248" customWidth="1"/>
    <col min="5887" max="5887" width="10.5546875" style="248" customWidth="1"/>
    <col min="5888" max="5888" width="9" style="248" customWidth="1"/>
    <col min="5889" max="5889" width="9.88671875" style="248" customWidth="1"/>
    <col min="5890" max="5890" width="12" style="248" customWidth="1"/>
    <col min="5891" max="6121" width="10.88671875" style="248"/>
    <col min="6122" max="6122" width="0.33203125" style="248" customWidth="1"/>
    <col min="6123" max="6123" width="19" style="248" customWidth="1"/>
    <col min="6124" max="6124" width="7.109375" style="248" customWidth="1"/>
    <col min="6125" max="6125" width="41.33203125" style="248" customWidth="1"/>
    <col min="6126" max="6127" width="9" style="248" customWidth="1"/>
    <col min="6128" max="6128" width="10.5546875" style="248" customWidth="1"/>
    <col min="6129" max="6129" width="9.44140625" style="248" customWidth="1"/>
    <col min="6130" max="6130" width="9.88671875" style="248" customWidth="1"/>
    <col min="6131" max="6131" width="10.5546875" style="248" customWidth="1"/>
    <col min="6132" max="6133" width="9.44140625" style="248" customWidth="1"/>
    <col min="6134" max="6134" width="10.5546875" style="248" customWidth="1"/>
    <col min="6135" max="6136" width="9" style="248" customWidth="1"/>
    <col min="6137" max="6137" width="10.5546875" style="248" customWidth="1"/>
    <col min="6138" max="6139" width="9.44140625" style="248" customWidth="1"/>
    <col min="6140" max="6140" width="10.5546875" style="248" customWidth="1"/>
    <col min="6141" max="6141" width="9.44140625" style="248" customWidth="1"/>
    <col min="6142" max="6142" width="9.88671875" style="248" customWidth="1"/>
    <col min="6143" max="6143" width="10.5546875" style="248" customWidth="1"/>
    <col min="6144" max="6144" width="9" style="248" customWidth="1"/>
    <col min="6145" max="6145" width="9.88671875" style="248" customWidth="1"/>
    <col min="6146" max="6146" width="12" style="248" customWidth="1"/>
    <col min="6147" max="6377" width="10.88671875" style="248"/>
    <col min="6378" max="6378" width="0.33203125" style="248" customWidth="1"/>
    <col min="6379" max="6379" width="19" style="248" customWidth="1"/>
    <col min="6380" max="6380" width="7.109375" style="248" customWidth="1"/>
    <col min="6381" max="6381" width="41.33203125" style="248" customWidth="1"/>
    <col min="6382" max="6383" width="9" style="248" customWidth="1"/>
    <col min="6384" max="6384" width="10.5546875" style="248" customWidth="1"/>
    <col min="6385" max="6385" width="9.44140625" style="248" customWidth="1"/>
    <col min="6386" max="6386" width="9.88671875" style="248" customWidth="1"/>
    <col min="6387" max="6387" width="10.5546875" style="248" customWidth="1"/>
    <col min="6388" max="6389" width="9.44140625" style="248" customWidth="1"/>
    <col min="6390" max="6390" width="10.5546875" style="248" customWidth="1"/>
    <col min="6391" max="6392" width="9" style="248" customWidth="1"/>
    <col min="6393" max="6393" width="10.5546875" style="248" customWidth="1"/>
    <col min="6394" max="6395" width="9.44140625" style="248" customWidth="1"/>
    <col min="6396" max="6396" width="10.5546875" style="248" customWidth="1"/>
    <col min="6397" max="6397" width="9.44140625" style="248" customWidth="1"/>
    <col min="6398" max="6398" width="9.88671875" style="248" customWidth="1"/>
    <col min="6399" max="6399" width="10.5546875" style="248" customWidth="1"/>
    <col min="6400" max="6400" width="9" style="248" customWidth="1"/>
    <col min="6401" max="6401" width="9.88671875" style="248" customWidth="1"/>
    <col min="6402" max="6402" width="12" style="248" customWidth="1"/>
    <col min="6403" max="6633" width="10.88671875" style="248"/>
    <col min="6634" max="6634" width="0.33203125" style="248" customWidth="1"/>
    <col min="6635" max="6635" width="19" style="248" customWidth="1"/>
    <col min="6636" max="6636" width="7.109375" style="248" customWidth="1"/>
    <col min="6637" max="6637" width="41.33203125" style="248" customWidth="1"/>
    <col min="6638" max="6639" width="9" style="248" customWidth="1"/>
    <col min="6640" max="6640" width="10.5546875" style="248" customWidth="1"/>
    <col min="6641" max="6641" width="9.44140625" style="248" customWidth="1"/>
    <col min="6642" max="6642" width="9.88671875" style="248" customWidth="1"/>
    <col min="6643" max="6643" width="10.5546875" style="248" customWidth="1"/>
    <col min="6644" max="6645" width="9.44140625" style="248" customWidth="1"/>
    <col min="6646" max="6646" width="10.5546875" style="248" customWidth="1"/>
    <col min="6647" max="6648" width="9" style="248" customWidth="1"/>
    <col min="6649" max="6649" width="10.5546875" style="248" customWidth="1"/>
    <col min="6650" max="6651" width="9.44140625" style="248" customWidth="1"/>
    <col min="6652" max="6652" width="10.5546875" style="248" customWidth="1"/>
    <col min="6653" max="6653" width="9.44140625" style="248" customWidth="1"/>
    <col min="6654" max="6654" width="9.88671875" style="248" customWidth="1"/>
    <col min="6655" max="6655" width="10.5546875" style="248" customWidth="1"/>
    <col min="6656" max="6656" width="9" style="248" customWidth="1"/>
    <col min="6657" max="6657" width="9.88671875" style="248" customWidth="1"/>
    <col min="6658" max="6658" width="12" style="248" customWidth="1"/>
    <col min="6659" max="6889" width="10.88671875" style="248"/>
    <col min="6890" max="6890" width="0.33203125" style="248" customWidth="1"/>
    <col min="6891" max="6891" width="19" style="248" customWidth="1"/>
    <col min="6892" max="6892" width="7.109375" style="248" customWidth="1"/>
    <col min="6893" max="6893" width="41.33203125" style="248" customWidth="1"/>
    <col min="6894" max="6895" width="9" style="248" customWidth="1"/>
    <col min="6896" max="6896" width="10.5546875" style="248" customWidth="1"/>
    <col min="6897" max="6897" width="9.44140625" style="248" customWidth="1"/>
    <col min="6898" max="6898" width="9.88671875" style="248" customWidth="1"/>
    <col min="6899" max="6899" width="10.5546875" style="248" customWidth="1"/>
    <col min="6900" max="6901" width="9.44140625" style="248" customWidth="1"/>
    <col min="6902" max="6902" width="10.5546875" style="248" customWidth="1"/>
    <col min="6903" max="6904" width="9" style="248" customWidth="1"/>
    <col min="6905" max="6905" width="10.5546875" style="248" customWidth="1"/>
    <col min="6906" max="6907" width="9.44140625" style="248" customWidth="1"/>
    <col min="6908" max="6908" width="10.5546875" style="248" customWidth="1"/>
    <col min="6909" max="6909" width="9.44140625" style="248" customWidth="1"/>
    <col min="6910" max="6910" width="9.88671875" style="248" customWidth="1"/>
    <col min="6911" max="6911" width="10.5546875" style="248" customWidth="1"/>
    <col min="6912" max="6912" width="9" style="248" customWidth="1"/>
    <col min="6913" max="6913" width="9.88671875" style="248" customWidth="1"/>
    <col min="6914" max="6914" width="12" style="248" customWidth="1"/>
    <col min="6915" max="7145" width="10.88671875" style="248"/>
    <col min="7146" max="7146" width="0.33203125" style="248" customWidth="1"/>
    <col min="7147" max="7147" width="19" style="248" customWidth="1"/>
    <col min="7148" max="7148" width="7.109375" style="248" customWidth="1"/>
    <col min="7149" max="7149" width="41.33203125" style="248" customWidth="1"/>
    <col min="7150" max="7151" width="9" style="248" customWidth="1"/>
    <col min="7152" max="7152" width="10.5546875" style="248" customWidth="1"/>
    <col min="7153" max="7153" width="9.44140625" style="248" customWidth="1"/>
    <col min="7154" max="7154" width="9.88671875" style="248" customWidth="1"/>
    <col min="7155" max="7155" width="10.5546875" style="248" customWidth="1"/>
    <col min="7156" max="7157" width="9.44140625" style="248" customWidth="1"/>
    <col min="7158" max="7158" width="10.5546875" style="248" customWidth="1"/>
    <col min="7159" max="7160" width="9" style="248" customWidth="1"/>
    <col min="7161" max="7161" width="10.5546875" style="248" customWidth="1"/>
    <col min="7162" max="7163" width="9.44140625" style="248" customWidth="1"/>
    <col min="7164" max="7164" width="10.5546875" style="248" customWidth="1"/>
    <col min="7165" max="7165" width="9.44140625" style="248" customWidth="1"/>
    <col min="7166" max="7166" width="9.88671875" style="248" customWidth="1"/>
    <col min="7167" max="7167" width="10.5546875" style="248" customWidth="1"/>
    <col min="7168" max="7168" width="9" style="248" customWidth="1"/>
    <col min="7169" max="7169" width="9.88671875" style="248" customWidth="1"/>
    <col min="7170" max="7170" width="12" style="248" customWidth="1"/>
    <col min="7171" max="7401" width="10.88671875" style="248"/>
    <col min="7402" max="7402" width="0.33203125" style="248" customWidth="1"/>
    <col min="7403" max="7403" width="19" style="248" customWidth="1"/>
    <col min="7404" max="7404" width="7.109375" style="248" customWidth="1"/>
    <col min="7405" max="7405" width="41.33203125" style="248" customWidth="1"/>
    <col min="7406" max="7407" width="9" style="248" customWidth="1"/>
    <col min="7408" max="7408" width="10.5546875" style="248" customWidth="1"/>
    <col min="7409" max="7409" width="9.44140625" style="248" customWidth="1"/>
    <col min="7410" max="7410" width="9.88671875" style="248" customWidth="1"/>
    <col min="7411" max="7411" width="10.5546875" style="248" customWidth="1"/>
    <col min="7412" max="7413" width="9.44140625" style="248" customWidth="1"/>
    <col min="7414" max="7414" width="10.5546875" style="248" customWidth="1"/>
    <col min="7415" max="7416" width="9" style="248" customWidth="1"/>
    <col min="7417" max="7417" width="10.5546875" style="248" customWidth="1"/>
    <col min="7418" max="7419" width="9.44140625" style="248" customWidth="1"/>
    <col min="7420" max="7420" width="10.5546875" style="248" customWidth="1"/>
    <col min="7421" max="7421" width="9.44140625" style="248" customWidth="1"/>
    <col min="7422" max="7422" width="9.88671875" style="248" customWidth="1"/>
    <col min="7423" max="7423" width="10.5546875" style="248" customWidth="1"/>
    <col min="7424" max="7424" width="9" style="248" customWidth="1"/>
    <col min="7425" max="7425" width="9.88671875" style="248" customWidth="1"/>
    <col min="7426" max="7426" width="12" style="248" customWidth="1"/>
    <col min="7427" max="7657" width="10.88671875" style="248"/>
    <col min="7658" max="7658" width="0.33203125" style="248" customWidth="1"/>
    <col min="7659" max="7659" width="19" style="248" customWidth="1"/>
    <col min="7660" max="7660" width="7.109375" style="248" customWidth="1"/>
    <col min="7661" max="7661" width="41.33203125" style="248" customWidth="1"/>
    <col min="7662" max="7663" width="9" style="248" customWidth="1"/>
    <col min="7664" max="7664" width="10.5546875" style="248" customWidth="1"/>
    <col min="7665" max="7665" width="9.44140625" style="248" customWidth="1"/>
    <col min="7666" max="7666" width="9.88671875" style="248" customWidth="1"/>
    <col min="7667" max="7667" width="10.5546875" style="248" customWidth="1"/>
    <col min="7668" max="7669" width="9.44140625" style="248" customWidth="1"/>
    <col min="7670" max="7670" width="10.5546875" style="248" customWidth="1"/>
    <col min="7671" max="7672" width="9" style="248" customWidth="1"/>
    <col min="7673" max="7673" width="10.5546875" style="248" customWidth="1"/>
    <col min="7674" max="7675" width="9.44140625" style="248" customWidth="1"/>
    <col min="7676" max="7676" width="10.5546875" style="248" customWidth="1"/>
    <col min="7677" max="7677" width="9.44140625" style="248" customWidth="1"/>
    <col min="7678" max="7678" width="9.88671875" style="248" customWidth="1"/>
    <col min="7679" max="7679" width="10.5546875" style="248" customWidth="1"/>
    <col min="7680" max="7680" width="9" style="248" customWidth="1"/>
    <col min="7681" max="7681" width="9.88671875" style="248" customWidth="1"/>
    <col min="7682" max="7682" width="12" style="248" customWidth="1"/>
    <col min="7683" max="7913" width="10.88671875" style="248"/>
    <col min="7914" max="7914" width="0.33203125" style="248" customWidth="1"/>
    <col min="7915" max="7915" width="19" style="248" customWidth="1"/>
    <col min="7916" max="7916" width="7.109375" style="248" customWidth="1"/>
    <col min="7917" max="7917" width="41.33203125" style="248" customWidth="1"/>
    <col min="7918" max="7919" width="9" style="248" customWidth="1"/>
    <col min="7920" max="7920" width="10.5546875" style="248" customWidth="1"/>
    <col min="7921" max="7921" width="9.44140625" style="248" customWidth="1"/>
    <col min="7922" max="7922" width="9.88671875" style="248" customWidth="1"/>
    <col min="7923" max="7923" width="10.5546875" style="248" customWidth="1"/>
    <col min="7924" max="7925" width="9.44140625" style="248" customWidth="1"/>
    <col min="7926" max="7926" width="10.5546875" style="248" customWidth="1"/>
    <col min="7927" max="7928" width="9" style="248" customWidth="1"/>
    <col min="7929" max="7929" width="10.5546875" style="248" customWidth="1"/>
    <col min="7930" max="7931" width="9.44140625" style="248" customWidth="1"/>
    <col min="7932" max="7932" width="10.5546875" style="248" customWidth="1"/>
    <col min="7933" max="7933" width="9.44140625" style="248" customWidth="1"/>
    <col min="7934" max="7934" width="9.88671875" style="248" customWidth="1"/>
    <col min="7935" max="7935" width="10.5546875" style="248" customWidth="1"/>
    <col min="7936" max="7936" width="9" style="248" customWidth="1"/>
    <col min="7937" max="7937" width="9.88671875" style="248" customWidth="1"/>
    <col min="7938" max="7938" width="12" style="248" customWidth="1"/>
    <col min="7939" max="8169" width="10.88671875" style="248"/>
    <col min="8170" max="8170" width="0.33203125" style="248" customWidth="1"/>
    <col min="8171" max="8171" width="19" style="248" customWidth="1"/>
    <col min="8172" max="8172" width="7.109375" style="248" customWidth="1"/>
    <col min="8173" max="8173" width="41.33203125" style="248" customWidth="1"/>
    <col min="8174" max="8175" width="9" style="248" customWidth="1"/>
    <col min="8176" max="8176" width="10.5546875" style="248" customWidth="1"/>
    <col min="8177" max="8177" width="9.44140625" style="248" customWidth="1"/>
    <col min="8178" max="8178" width="9.88671875" style="248" customWidth="1"/>
    <col min="8179" max="8179" width="10.5546875" style="248" customWidth="1"/>
    <col min="8180" max="8181" width="9.44140625" style="248" customWidth="1"/>
    <col min="8182" max="8182" width="10.5546875" style="248" customWidth="1"/>
    <col min="8183" max="8184" width="9" style="248" customWidth="1"/>
    <col min="8185" max="8185" width="10.5546875" style="248" customWidth="1"/>
    <col min="8186" max="8187" width="9.44140625" style="248" customWidth="1"/>
    <col min="8188" max="8188" width="10.5546875" style="248" customWidth="1"/>
    <col min="8189" max="8189" width="9.44140625" style="248" customWidth="1"/>
    <col min="8190" max="8190" width="9.88671875" style="248" customWidth="1"/>
    <col min="8191" max="8191" width="10.5546875" style="248" customWidth="1"/>
    <col min="8192" max="8192" width="9" style="248" customWidth="1"/>
    <col min="8193" max="8193" width="9.88671875" style="248" customWidth="1"/>
    <col min="8194" max="8194" width="12" style="248" customWidth="1"/>
    <col min="8195" max="8425" width="10.88671875" style="248"/>
    <col min="8426" max="8426" width="0.33203125" style="248" customWidth="1"/>
    <col min="8427" max="8427" width="19" style="248" customWidth="1"/>
    <col min="8428" max="8428" width="7.109375" style="248" customWidth="1"/>
    <col min="8429" max="8429" width="41.33203125" style="248" customWidth="1"/>
    <col min="8430" max="8431" width="9" style="248" customWidth="1"/>
    <col min="8432" max="8432" width="10.5546875" style="248" customWidth="1"/>
    <col min="8433" max="8433" width="9.44140625" style="248" customWidth="1"/>
    <col min="8434" max="8434" width="9.88671875" style="248" customWidth="1"/>
    <col min="8435" max="8435" width="10.5546875" style="248" customWidth="1"/>
    <col min="8436" max="8437" width="9.44140625" style="248" customWidth="1"/>
    <col min="8438" max="8438" width="10.5546875" style="248" customWidth="1"/>
    <col min="8439" max="8440" width="9" style="248" customWidth="1"/>
    <col min="8441" max="8441" width="10.5546875" style="248" customWidth="1"/>
    <col min="8442" max="8443" width="9.44140625" style="248" customWidth="1"/>
    <col min="8444" max="8444" width="10.5546875" style="248" customWidth="1"/>
    <col min="8445" max="8445" width="9.44140625" style="248" customWidth="1"/>
    <col min="8446" max="8446" width="9.88671875" style="248" customWidth="1"/>
    <col min="8447" max="8447" width="10.5546875" style="248" customWidth="1"/>
    <col min="8448" max="8448" width="9" style="248" customWidth="1"/>
    <col min="8449" max="8449" width="9.88671875" style="248" customWidth="1"/>
    <col min="8450" max="8450" width="12" style="248" customWidth="1"/>
    <col min="8451" max="8681" width="10.88671875" style="248"/>
    <col min="8682" max="8682" width="0.33203125" style="248" customWidth="1"/>
    <col min="8683" max="8683" width="19" style="248" customWidth="1"/>
    <col min="8684" max="8684" width="7.109375" style="248" customWidth="1"/>
    <col min="8685" max="8685" width="41.33203125" style="248" customWidth="1"/>
    <col min="8686" max="8687" width="9" style="248" customWidth="1"/>
    <col min="8688" max="8688" width="10.5546875" style="248" customWidth="1"/>
    <col min="8689" max="8689" width="9.44140625" style="248" customWidth="1"/>
    <col min="8690" max="8690" width="9.88671875" style="248" customWidth="1"/>
    <col min="8691" max="8691" width="10.5546875" style="248" customWidth="1"/>
    <col min="8692" max="8693" width="9.44140625" style="248" customWidth="1"/>
    <col min="8694" max="8694" width="10.5546875" style="248" customWidth="1"/>
    <col min="8695" max="8696" width="9" style="248" customWidth="1"/>
    <col min="8697" max="8697" width="10.5546875" style="248" customWidth="1"/>
    <col min="8698" max="8699" width="9.44140625" style="248" customWidth="1"/>
    <col min="8700" max="8700" width="10.5546875" style="248" customWidth="1"/>
    <col min="8701" max="8701" width="9.44140625" style="248" customWidth="1"/>
    <col min="8702" max="8702" width="9.88671875" style="248" customWidth="1"/>
    <col min="8703" max="8703" width="10.5546875" style="248" customWidth="1"/>
    <col min="8704" max="8704" width="9" style="248" customWidth="1"/>
    <col min="8705" max="8705" width="9.88671875" style="248" customWidth="1"/>
    <col min="8706" max="8706" width="12" style="248" customWidth="1"/>
    <col min="8707" max="8937" width="10.88671875" style="248"/>
    <col min="8938" max="8938" width="0.33203125" style="248" customWidth="1"/>
    <col min="8939" max="8939" width="19" style="248" customWidth="1"/>
    <col min="8940" max="8940" width="7.109375" style="248" customWidth="1"/>
    <col min="8941" max="8941" width="41.33203125" style="248" customWidth="1"/>
    <col min="8942" max="8943" width="9" style="248" customWidth="1"/>
    <col min="8944" max="8944" width="10.5546875" style="248" customWidth="1"/>
    <col min="8945" max="8945" width="9.44140625" style="248" customWidth="1"/>
    <col min="8946" max="8946" width="9.88671875" style="248" customWidth="1"/>
    <col min="8947" max="8947" width="10.5546875" style="248" customWidth="1"/>
    <col min="8948" max="8949" width="9.44140625" style="248" customWidth="1"/>
    <col min="8950" max="8950" width="10.5546875" style="248" customWidth="1"/>
    <col min="8951" max="8952" width="9" style="248" customWidth="1"/>
    <col min="8953" max="8953" width="10.5546875" style="248" customWidth="1"/>
    <col min="8954" max="8955" width="9.44140625" style="248" customWidth="1"/>
    <col min="8956" max="8956" width="10.5546875" style="248" customWidth="1"/>
    <col min="8957" max="8957" width="9.44140625" style="248" customWidth="1"/>
    <col min="8958" max="8958" width="9.88671875" style="248" customWidth="1"/>
    <col min="8959" max="8959" width="10.5546875" style="248" customWidth="1"/>
    <col min="8960" max="8960" width="9" style="248" customWidth="1"/>
    <col min="8961" max="8961" width="9.88671875" style="248" customWidth="1"/>
    <col min="8962" max="8962" width="12" style="248" customWidth="1"/>
    <col min="8963" max="9193" width="10.88671875" style="248"/>
    <col min="9194" max="9194" width="0.33203125" style="248" customWidth="1"/>
    <col min="9195" max="9195" width="19" style="248" customWidth="1"/>
    <col min="9196" max="9196" width="7.109375" style="248" customWidth="1"/>
    <col min="9197" max="9197" width="41.33203125" style="248" customWidth="1"/>
    <col min="9198" max="9199" width="9" style="248" customWidth="1"/>
    <col min="9200" max="9200" width="10.5546875" style="248" customWidth="1"/>
    <col min="9201" max="9201" width="9.44140625" style="248" customWidth="1"/>
    <col min="9202" max="9202" width="9.88671875" style="248" customWidth="1"/>
    <col min="9203" max="9203" width="10.5546875" style="248" customWidth="1"/>
    <col min="9204" max="9205" width="9.44140625" style="248" customWidth="1"/>
    <col min="9206" max="9206" width="10.5546875" style="248" customWidth="1"/>
    <col min="9207" max="9208" width="9" style="248" customWidth="1"/>
    <col min="9209" max="9209" width="10.5546875" style="248" customWidth="1"/>
    <col min="9210" max="9211" width="9.44140625" style="248" customWidth="1"/>
    <col min="9212" max="9212" width="10.5546875" style="248" customWidth="1"/>
    <col min="9213" max="9213" width="9.44140625" style="248" customWidth="1"/>
    <col min="9214" max="9214" width="9.88671875" style="248" customWidth="1"/>
    <col min="9215" max="9215" width="10.5546875" style="248" customWidth="1"/>
    <col min="9216" max="9216" width="9" style="248" customWidth="1"/>
    <col min="9217" max="9217" width="9.88671875" style="248" customWidth="1"/>
    <col min="9218" max="9218" width="12" style="248" customWidth="1"/>
    <col min="9219" max="9449" width="10.88671875" style="248"/>
    <col min="9450" max="9450" width="0.33203125" style="248" customWidth="1"/>
    <col min="9451" max="9451" width="19" style="248" customWidth="1"/>
    <col min="9452" max="9452" width="7.109375" style="248" customWidth="1"/>
    <col min="9453" max="9453" width="41.33203125" style="248" customWidth="1"/>
    <col min="9454" max="9455" width="9" style="248" customWidth="1"/>
    <col min="9456" max="9456" width="10.5546875" style="248" customWidth="1"/>
    <col min="9457" max="9457" width="9.44140625" style="248" customWidth="1"/>
    <col min="9458" max="9458" width="9.88671875" style="248" customWidth="1"/>
    <col min="9459" max="9459" width="10.5546875" style="248" customWidth="1"/>
    <col min="9460" max="9461" width="9.44140625" style="248" customWidth="1"/>
    <col min="9462" max="9462" width="10.5546875" style="248" customWidth="1"/>
    <col min="9463" max="9464" width="9" style="248" customWidth="1"/>
    <col min="9465" max="9465" width="10.5546875" style="248" customWidth="1"/>
    <col min="9466" max="9467" width="9.44140625" style="248" customWidth="1"/>
    <col min="9468" max="9468" width="10.5546875" style="248" customWidth="1"/>
    <col min="9469" max="9469" width="9.44140625" style="248" customWidth="1"/>
    <col min="9470" max="9470" width="9.88671875" style="248" customWidth="1"/>
    <col min="9471" max="9471" width="10.5546875" style="248" customWidth="1"/>
    <col min="9472" max="9472" width="9" style="248" customWidth="1"/>
    <col min="9473" max="9473" width="9.88671875" style="248" customWidth="1"/>
    <col min="9474" max="9474" width="12" style="248" customWidth="1"/>
    <col min="9475" max="9705" width="10.88671875" style="248"/>
    <col min="9706" max="9706" width="0.33203125" style="248" customWidth="1"/>
    <col min="9707" max="9707" width="19" style="248" customWidth="1"/>
    <col min="9708" max="9708" width="7.109375" style="248" customWidth="1"/>
    <col min="9709" max="9709" width="41.33203125" style="248" customWidth="1"/>
    <col min="9710" max="9711" width="9" style="248" customWidth="1"/>
    <col min="9712" max="9712" width="10.5546875" style="248" customWidth="1"/>
    <col min="9713" max="9713" width="9.44140625" style="248" customWidth="1"/>
    <col min="9714" max="9714" width="9.88671875" style="248" customWidth="1"/>
    <col min="9715" max="9715" width="10.5546875" style="248" customWidth="1"/>
    <col min="9716" max="9717" width="9.44140625" style="248" customWidth="1"/>
    <col min="9718" max="9718" width="10.5546875" style="248" customWidth="1"/>
    <col min="9719" max="9720" width="9" style="248" customWidth="1"/>
    <col min="9721" max="9721" width="10.5546875" style="248" customWidth="1"/>
    <col min="9722" max="9723" width="9.44140625" style="248" customWidth="1"/>
    <col min="9724" max="9724" width="10.5546875" style="248" customWidth="1"/>
    <col min="9725" max="9725" width="9.44140625" style="248" customWidth="1"/>
    <col min="9726" max="9726" width="9.88671875" style="248" customWidth="1"/>
    <col min="9727" max="9727" width="10.5546875" style="248" customWidth="1"/>
    <col min="9728" max="9728" width="9" style="248" customWidth="1"/>
    <col min="9729" max="9729" width="9.88671875" style="248" customWidth="1"/>
    <col min="9730" max="9730" width="12" style="248" customWidth="1"/>
    <col min="9731" max="9961" width="10.88671875" style="248"/>
    <col min="9962" max="9962" width="0.33203125" style="248" customWidth="1"/>
    <col min="9963" max="9963" width="19" style="248" customWidth="1"/>
    <col min="9964" max="9964" width="7.109375" style="248" customWidth="1"/>
    <col min="9965" max="9965" width="41.33203125" style="248" customWidth="1"/>
    <col min="9966" max="9967" width="9" style="248" customWidth="1"/>
    <col min="9968" max="9968" width="10.5546875" style="248" customWidth="1"/>
    <col min="9969" max="9969" width="9.44140625" style="248" customWidth="1"/>
    <col min="9970" max="9970" width="9.88671875" style="248" customWidth="1"/>
    <col min="9971" max="9971" width="10.5546875" style="248" customWidth="1"/>
    <col min="9972" max="9973" width="9.44140625" style="248" customWidth="1"/>
    <col min="9974" max="9974" width="10.5546875" style="248" customWidth="1"/>
    <col min="9975" max="9976" width="9" style="248" customWidth="1"/>
    <col min="9977" max="9977" width="10.5546875" style="248" customWidth="1"/>
    <col min="9978" max="9979" width="9.44140625" style="248" customWidth="1"/>
    <col min="9980" max="9980" width="10.5546875" style="248" customWidth="1"/>
    <col min="9981" max="9981" width="9.44140625" style="248" customWidth="1"/>
    <col min="9982" max="9982" width="9.88671875" style="248" customWidth="1"/>
    <col min="9983" max="9983" width="10.5546875" style="248" customWidth="1"/>
    <col min="9984" max="9984" width="9" style="248" customWidth="1"/>
    <col min="9985" max="9985" width="9.88671875" style="248" customWidth="1"/>
    <col min="9986" max="9986" width="12" style="248" customWidth="1"/>
    <col min="9987" max="10217" width="10.88671875" style="248"/>
    <col min="10218" max="10218" width="0.33203125" style="248" customWidth="1"/>
    <col min="10219" max="10219" width="19" style="248" customWidth="1"/>
    <col min="10220" max="10220" width="7.109375" style="248" customWidth="1"/>
    <col min="10221" max="10221" width="41.33203125" style="248" customWidth="1"/>
    <col min="10222" max="10223" width="9" style="248" customWidth="1"/>
    <col min="10224" max="10224" width="10.5546875" style="248" customWidth="1"/>
    <col min="10225" max="10225" width="9.44140625" style="248" customWidth="1"/>
    <col min="10226" max="10226" width="9.88671875" style="248" customWidth="1"/>
    <col min="10227" max="10227" width="10.5546875" style="248" customWidth="1"/>
    <col min="10228" max="10229" width="9.44140625" style="248" customWidth="1"/>
    <col min="10230" max="10230" width="10.5546875" style="248" customWidth="1"/>
    <col min="10231" max="10232" width="9" style="248" customWidth="1"/>
    <col min="10233" max="10233" width="10.5546875" style="248" customWidth="1"/>
    <col min="10234" max="10235" width="9.44140625" style="248" customWidth="1"/>
    <col min="10236" max="10236" width="10.5546875" style="248" customWidth="1"/>
    <col min="10237" max="10237" width="9.44140625" style="248" customWidth="1"/>
    <col min="10238" max="10238" width="9.88671875" style="248" customWidth="1"/>
    <col min="10239" max="10239" width="10.5546875" style="248" customWidth="1"/>
    <col min="10240" max="10240" width="9" style="248" customWidth="1"/>
    <col min="10241" max="10241" width="9.88671875" style="248" customWidth="1"/>
    <col min="10242" max="10242" width="12" style="248" customWidth="1"/>
    <col min="10243" max="10473" width="10.88671875" style="248"/>
    <col min="10474" max="10474" width="0.33203125" style="248" customWidth="1"/>
    <col min="10475" max="10475" width="19" style="248" customWidth="1"/>
    <col min="10476" max="10476" width="7.109375" style="248" customWidth="1"/>
    <col min="10477" max="10477" width="41.33203125" style="248" customWidth="1"/>
    <col min="10478" max="10479" width="9" style="248" customWidth="1"/>
    <col min="10480" max="10480" width="10.5546875" style="248" customWidth="1"/>
    <col min="10481" max="10481" width="9.44140625" style="248" customWidth="1"/>
    <col min="10482" max="10482" width="9.88671875" style="248" customWidth="1"/>
    <col min="10483" max="10483" width="10.5546875" style="248" customWidth="1"/>
    <col min="10484" max="10485" width="9.44140625" style="248" customWidth="1"/>
    <col min="10486" max="10486" width="10.5546875" style="248" customWidth="1"/>
    <col min="10487" max="10488" width="9" style="248" customWidth="1"/>
    <col min="10489" max="10489" width="10.5546875" style="248" customWidth="1"/>
    <col min="10490" max="10491" width="9.44140625" style="248" customWidth="1"/>
    <col min="10492" max="10492" width="10.5546875" style="248" customWidth="1"/>
    <col min="10493" max="10493" width="9.44140625" style="248" customWidth="1"/>
    <col min="10494" max="10494" width="9.88671875" style="248" customWidth="1"/>
    <col min="10495" max="10495" width="10.5546875" style="248" customWidth="1"/>
    <col min="10496" max="10496" width="9" style="248" customWidth="1"/>
    <col min="10497" max="10497" width="9.88671875" style="248" customWidth="1"/>
    <col min="10498" max="10498" width="12" style="248" customWidth="1"/>
    <col min="10499" max="10729" width="10.88671875" style="248"/>
    <col min="10730" max="10730" width="0.33203125" style="248" customWidth="1"/>
    <col min="10731" max="10731" width="19" style="248" customWidth="1"/>
    <col min="10732" max="10732" width="7.109375" style="248" customWidth="1"/>
    <col min="10733" max="10733" width="41.33203125" style="248" customWidth="1"/>
    <col min="10734" max="10735" width="9" style="248" customWidth="1"/>
    <col min="10736" max="10736" width="10.5546875" style="248" customWidth="1"/>
    <col min="10737" max="10737" width="9.44140625" style="248" customWidth="1"/>
    <col min="10738" max="10738" width="9.88671875" style="248" customWidth="1"/>
    <col min="10739" max="10739" width="10.5546875" style="248" customWidth="1"/>
    <col min="10740" max="10741" width="9.44140625" style="248" customWidth="1"/>
    <col min="10742" max="10742" width="10.5546875" style="248" customWidth="1"/>
    <col min="10743" max="10744" width="9" style="248" customWidth="1"/>
    <col min="10745" max="10745" width="10.5546875" style="248" customWidth="1"/>
    <col min="10746" max="10747" width="9.44140625" style="248" customWidth="1"/>
    <col min="10748" max="10748" width="10.5546875" style="248" customWidth="1"/>
    <col min="10749" max="10749" width="9.44140625" style="248" customWidth="1"/>
    <col min="10750" max="10750" width="9.88671875" style="248" customWidth="1"/>
    <col min="10751" max="10751" width="10.5546875" style="248" customWidth="1"/>
    <col min="10752" max="10752" width="9" style="248" customWidth="1"/>
    <col min="10753" max="10753" width="9.88671875" style="248" customWidth="1"/>
    <col min="10754" max="10754" width="12" style="248" customWidth="1"/>
    <col min="10755" max="10985" width="10.88671875" style="248"/>
    <col min="10986" max="10986" width="0.33203125" style="248" customWidth="1"/>
    <col min="10987" max="10987" width="19" style="248" customWidth="1"/>
    <col min="10988" max="10988" width="7.109375" style="248" customWidth="1"/>
    <col min="10989" max="10989" width="41.33203125" style="248" customWidth="1"/>
    <col min="10990" max="10991" width="9" style="248" customWidth="1"/>
    <col min="10992" max="10992" width="10.5546875" style="248" customWidth="1"/>
    <col min="10993" max="10993" width="9.44140625" style="248" customWidth="1"/>
    <col min="10994" max="10994" width="9.88671875" style="248" customWidth="1"/>
    <col min="10995" max="10995" width="10.5546875" style="248" customWidth="1"/>
    <col min="10996" max="10997" width="9.44140625" style="248" customWidth="1"/>
    <col min="10998" max="10998" width="10.5546875" style="248" customWidth="1"/>
    <col min="10999" max="11000" width="9" style="248" customWidth="1"/>
    <col min="11001" max="11001" width="10.5546875" style="248" customWidth="1"/>
    <col min="11002" max="11003" width="9.44140625" style="248" customWidth="1"/>
    <col min="11004" max="11004" width="10.5546875" style="248" customWidth="1"/>
    <col min="11005" max="11005" width="9.44140625" style="248" customWidth="1"/>
    <col min="11006" max="11006" width="9.88671875" style="248" customWidth="1"/>
    <col min="11007" max="11007" width="10.5546875" style="248" customWidth="1"/>
    <col min="11008" max="11008" width="9" style="248" customWidth="1"/>
    <col min="11009" max="11009" width="9.88671875" style="248" customWidth="1"/>
    <col min="11010" max="11010" width="12" style="248" customWidth="1"/>
    <col min="11011" max="11241" width="10.88671875" style="248"/>
    <col min="11242" max="11242" width="0.33203125" style="248" customWidth="1"/>
    <col min="11243" max="11243" width="19" style="248" customWidth="1"/>
    <col min="11244" max="11244" width="7.109375" style="248" customWidth="1"/>
    <col min="11245" max="11245" width="41.33203125" style="248" customWidth="1"/>
    <col min="11246" max="11247" width="9" style="248" customWidth="1"/>
    <col min="11248" max="11248" width="10.5546875" style="248" customWidth="1"/>
    <col min="11249" max="11249" width="9.44140625" style="248" customWidth="1"/>
    <col min="11250" max="11250" width="9.88671875" style="248" customWidth="1"/>
    <col min="11251" max="11251" width="10.5546875" style="248" customWidth="1"/>
    <col min="11252" max="11253" width="9.44140625" style="248" customWidth="1"/>
    <col min="11254" max="11254" width="10.5546875" style="248" customWidth="1"/>
    <col min="11255" max="11256" width="9" style="248" customWidth="1"/>
    <col min="11257" max="11257" width="10.5546875" style="248" customWidth="1"/>
    <col min="11258" max="11259" width="9.44140625" style="248" customWidth="1"/>
    <col min="11260" max="11260" width="10.5546875" style="248" customWidth="1"/>
    <col min="11261" max="11261" width="9.44140625" style="248" customWidth="1"/>
    <col min="11262" max="11262" width="9.88671875" style="248" customWidth="1"/>
    <col min="11263" max="11263" width="10.5546875" style="248" customWidth="1"/>
    <col min="11264" max="11264" width="9" style="248" customWidth="1"/>
    <col min="11265" max="11265" width="9.88671875" style="248" customWidth="1"/>
    <col min="11266" max="11266" width="12" style="248" customWidth="1"/>
    <col min="11267" max="11497" width="10.88671875" style="248"/>
    <col min="11498" max="11498" width="0.33203125" style="248" customWidth="1"/>
    <col min="11499" max="11499" width="19" style="248" customWidth="1"/>
    <col min="11500" max="11500" width="7.109375" style="248" customWidth="1"/>
    <col min="11501" max="11501" width="41.33203125" style="248" customWidth="1"/>
    <col min="11502" max="11503" width="9" style="248" customWidth="1"/>
    <col min="11504" max="11504" width="10.5546875" style="248" customWidth="1"/>
    <col min="11505" max="11505" width="9.44140625" style="248" customWidth="1"/>
    <col min="11506" max="11506" width="9.88671875" style="248" customWidth="1"/>
    <col min="11507" max="11507" width="10.5546875" style="248" customWidth="1"/>
    <col min="11508" max="11509" width="9.44140625" style="248" customWidth="1"/>
    <col min="11510" max="11510" width="10.5546875" style="248" customWidth="1"/>
    <col min="11511" max="11512" width="9" style="248" customWidth="1"/>
    <col min="11513" max="11513" width="10.5546875" style="248" customWidth="1"/>
    <col min="11514" max="11515" width="9.44140625" style="248" customWidth="1"/>
    <col min="11516" max="11516" width="10.5546875" style="248" customWidth="1"/>
    <col min="11517" max="11517" width="9.44140625" style="248" customWidth="1"/>
    <col min="11518" max="11518" width="9.88671875" style="248" customWidth="1"/>
    <col min="11519" max="11519" width="10.5546875" style="248" customWidth="1"/>
    <col min="11520" max="11520" width="9" style="248" customWidth="1"/>
    <col min="11521" max="11521" width="9.88671875" style="248" customWidth="1"/>
    <col min="11522" max="11522" width="12" style="248" customWidth="1"/>
    <col min="11523" max="11753" width="10.88671875" style="248"/>
    <col min="11754" max="11754" width="0.33203125" style="248" customWidth="1"/>
    <col min="11755" max="11755" width="19" style="248" customWidth="1"/>
    <col min="11756" max="11756" width="7.109375" style="248" customWidth="1"/>
    <col min="11757" max="11757" width="41.33203125" style="248" customWidth="1"/>
    <col min="11758" max="11759" width="9" style="248" customWidth="1"/>
    <col min="11760" max="11760" width="10.5546875" style="248" customWidth="1"/>
    <col min="11761" max="11761" width="9.44140625" style="248" customWidth="1"/>
    <col min="11762" max="11762" width="9.88671875" style="248" customWidth="1"/>
    <col min="11763" max="11763" width="10.5546875" style="248" customWidth="1"/>
    <col min="11764" max="11765" width="9.44140625" style="248" customWidth="1"/>
    <col min="11766" max="11766" width="10.5546875" style="248" customWidth="1"/>
    <col min="11767" max="11768" width="9" style="248" customWidth="1"/>
    <col min="11769" max="11769" width="10.5546875" style="248" customWidth="1"/>
    <col min="11770" max="11771" width="9.44140625" style="248" customWidth="1"/>
    <col min="11772" max="11772" width="10.5546875" style="248" customWidth="1"/>
    <col min="11773" max="11773" width="9.44140625" style="248" customWidth="1"/>
    <col min="11774" max="11774" width="9.88671875" style="248" customWidth="1"/>
    <col min="11775" max="11775" width="10.5546875" style="248" customWidth="1"/>
    <col min="11776" max="11776" width="9" style="248" customWidth="1"/>
    <col min="11777" max="11777" width="9.88671875" style="248" customWidth="1"/>
    <col min="11778" max="11778" width="12" style="248" customWidth="1"/>
    <col min="11779" max="12009" width="10.88671875" style="248"/>
    <col min="12010" max="12010" width="0.33203125" style="248" customWidth="1"/>
    <col min="12011" max="12011" width="19" style="248" customWidth="1"/>
    <col min="12012" max="12012" width="7.109375" style="248" customWidth="1"/>
    <col min="12013" max="12013" width="41.33203125" style="248" customWidth="1"/>
    <col min="12014" max="12015" width="9" style="248" customWidth="1"/>
    <col min="12016" max="12016" width="10.5546875" style="248" customWidth="1"/>
    <col min="12017" max="12017" width="9.44140625" style="248" customWidth="1"/>
    <col min="12018" max="12018" width="9.88671875" style="248" customWidth="1"/>
    <col min="12019" max="12019" width="10.5546875" style="248" customWidth="1"/>
    <col min="12020" max="12021" width="9.44140625" style="248" customWidth="1"/>
    <col min="12022" max="12022" width="10.5546875" style="248" customWidth="1"/>
    <col min="12023" max="12024" width="9" style="248" customWidth="1"/>
    <col min="12025" max="12025" width="10.5546875" style="248" customWidth="1"/>
    <col min="12026" max="12027" width="9.44140625" style="248" customWidth="1"/>
    <col min="12028" max="12028" width="10.5546875" style="248" customWidth="1"/>
    <col min="12029" max="12029" width="9.44140625" style="248" customWidth="1"/>
    <col min="12030" max="12030" width="9.88671875" style="248" customWidth="1"/>
    <col min="12031" max="12031" width="10.5546875" style="248" customWidth="1"/>
    <col min="12032" max="12032" width="9" style="248" customWidth="1"/>
    <col min="12033" max="12033" width="9.88671875" style="248" customWidth="1"/>
    <col min="12034" max="12034" width="12" style="248" customWidth="1"/>
    <col min="12035" max="12265" width="10.88671875" style="248"/>
    <col min="12266" max="12266" width="0.33203125" style="248" customWidth="1"/>
    <col min="12267" max="12267" width="19" style="248" customWidth="1"/>
    <col min="12268" max="12268" width="7.109375" style="248" customWidth="1"/>
    <col min="12269" max="12269" width="41.33203125" style="248" customWidth="1"/>
    <col min="12270" max="12271" width="9" style="248" customWidth="1"/>
    <col min="12272" max="12272" width="10.5546875" style="248" customWidth="1"/>
    <col min="12273" max="12273" width="9.44140625" style="248" customWidth="1"/>
    <col min="12274" max="12274" width="9.88671875" style="248" customWidth="1"/>
    <col min="12275" max="12275" width="10.5546875" style="248" customWidth="1"/>
    <col min="12276" max="12277" width="9.44140625" style="248" customWidth="1"/>
    <col min="12278" max="12278" width="10.5546875" style="248" customWidth="1"/>
    <col min="12279" max="12280" width="9" style="248" customWidth="1"/>
    <col min="12281" max="12281" width="10.5546875" style="248" customWidth="1"/>
    <col min="12282" max="12283" width="9.44140625" style="248" customWidth="1"/>
    <col min="12284" max="12284" width="10.5546875" style="248" customWidth="1"/>
    <col min="12285" max="12285" width="9.44140625" style="248" customWidth="1"/>
    <col min="12286" max="12286" width="9.88671875" style="248" customWidth="1"/>
    <col min="12287" max="12287" width="10.5546875" style="248" customWidth="1"/>
    <col min="12288" max="12288" width="9" style="248" customWidth="1"/>
    <col min="12289" max="12289" width="9.88671875" style="248" customWidth="1"/>
    <col min="12290" max="12290" width="12" style="248" customWidth="1"/>
    <col min="12291" max="12521" width="10.88671875" style="248"/>
    <col min="12522" max="12522" width="0.33203125" style="248" customWidth="1"/>
    <col min="12523" max="12523" width="19" style="248" customWidth="1"/>
    <col min="12524" max="12524" width="7.109375" style="248" customWidth="1"/>
    <col min="12525" max="12525" width="41.33203125" style="248" customWidth="1"/>
    <col min="12526" max="12527" width="9" style="248" customWidth="1"/>
    <col min="12528" max="12528" width="10.5546875" style="248" customWidth="1"/>
    <col min="12529" max="12529" width="9.44140625" style="248" customWidth="1"/>
    <col min="12530" max="12530" width="9.88671875" style="248" customWidth="1"/>
    <col min="12531" max="12531" width="10.5546875" style="248" customWidth="1"/>
    <col min="12532" max="12533" width="9.44140625" style="248" customWidth="1"/>
    <col min="12534" max="12534" width="10.5546875" style="248" customWidth="1"/>
    <col min="12535" max="12536" width="9" style="248" customWidth="1"/>
    <col min="12537" max="12537" width="10.5546875" style="248" customWidth="1"/>
    <col min="12538" max="12539" width="9.44140625" style="248" customWidth="1"/>
    <col min="12540" max="12540" width="10.5546875" style="248" customWidth="1"/>
    <col min="12541" max="12541" width="9.44140625" style="248" customWidth="1"/>
    <col min="12542" max="12542" width="9.88671875" style="248" customWidth="1"/>
    <col min="12543" max="12543" width="10.5546875" style="248" customWidth="1"/>
    <col min="12544" max="12544" width="9" style="248" customWidth="1"/>
    <col min="12545" max="12545" width="9.88671875" style="248" customWidth="1"/>
    <col min="12546" max="12546" width="12" style="248" customWidth="1"/>
    <col min="12547" max="12777" width="10.88671875" style="248"/>
    <col min="12778" max="12778" width="0.33203125" style="248" customWidth="1"/>
    <col min="12779" max="12779" width="19" style="248" customWidth="1"/>
    <col min="12780" max="12780" width="7.109375" style="248" customWidth="1"/>
    <col min="12781" max="12781" width="41.33203125" style="248" customWidth="1"/>
    <col min="12782" max="12783" width="9" style="248" customWidth="1"/>
    <col min="12784" max="12784" width="10.5546875" style="248" customWidth="1"/>
    <col min="12785" max="12785" width="9.44140625" style="248" customWidth="1"/>
    <col min="12786" max="12786" width="9.88671875" style="248" customWidth="1"/>
    <col min="12787" max="12787" width="10.5546875" style="248" customWidth="1"/>
    <col min="12788" max="12789" width="9.44140625" style="248" customWidth="1"/>
    <col min="12790" max="12790" width="10.5546875" style="248" customWidth="1"/>
    <col min="12791" max="12792" width="9" style="248" customWidth="1"/>
    <col min="12793" max="12793" width="10.5546875" style="248" customWidth="1"/>
    <col min="12794" max="12795" width="9.44140625" style="248" customWidth="1"/>
    <col min="12796" max="12796" width="10.5546875" style="248" customWidth="1"/>
    <col min="12797" max="12797" width="9.44140625" style="248" customWidth="1"/>
    <col min="12798" max="12798" width="9.88671875" style="248" customWidth="1"/>
    <col min="12799" max="12799" width="10.5546875" style="248" customWidth="1"/>
    <col min="12800" max="12800" width="9" style="248" customWidth="1"/>
    <col min="12801" max="12801" width="9.88671875" style="248" customWidth="1"/>
    <col min="12802" max="12802" width="12" style="248" customWidth="1"/>
    <col min="12803" max="13033" width="10.88671875" style="248"/>
    <col min="13034" max="13034" width="0.33203125" style="248" customWidth="1"/>
    <col min="13035" max="13035" width="19" style="248" customWidth="1"/>
    <col min="13036" max="13036" width="7.109375" style="248" customWidth="1"/>
    <col min="13037" max="13037" width="41.33203125" style="248" customWidth="1"/>
    <col min="13038" max="13039" width="9" style="248" customWidth="1"/>
    <col min="13040" max="13040" width="10.5546875" style="248" customWidth="1"/>
    <col min="13041" max="13041" width="9.44140625" style="248" customWidth="1"/>
    <col min="13042" max="13042" width="9.88671875" style="248" customWidth="1"/>
    <col min="13043" max="13043" width="10.5546875" style="248" customWidth="1"/>
    <col min="13044" max="13045" width="9.44140625" style="248" customWidth="1"/>
    <col min="13046" max="13046" width="10.5546875" style="248" customWidth="1"/>
    <col min="13047" max="13048" width="9" style="248" customWidth="1"/>
    <col min="13049" max="13049" width="10.5546875" style="248" customWidth="1"/>
    <col min="13050" max="13051" width="9.44140625" style="248" customWidth="1"/>
    <col min="13052" max="13052" width="10.5546875" style="248" customWidth="1"/>
    <col min="13053" max="13053" width="9.44140625" style="248" customWidth="1"/>
    <col min="13054" max="13054" width="9.88671875" style="248" customWidth="1"/>
    <col min="13055" max="13055" width="10.5546875" style="248" customWidth="1"/>
    <col min="13056" max="13056" width="9" style="248" customWidth="1"/>
    <col min="13057" max="13057" width="9.88671875" style="248" customWidth="1"/>
    <col min="13058" max="13058" width="12" style="248" customWidth="1"/>
    <col min="13059" max="13289" width="10.88671875" style="248"/>
    <col min="13290" max="13290" width="0.33203125" style="248" customWidth="1"/>
    <col min="13291" max="13291" width="19" style="248" customWidth="1"/>
    <col min="13292" max="13292" width="7.109375" style="248" customWidth="1"/>
    <col min="13293" max="13293" width="41.33203125" style="248" customWidth="1"/>
    <col min="13294" max="13295" width="9" style="248" customWidth="1"/>
    <col min="13296" max="13296" width="10.5546875" style="248" customWidth="1"/>
    <col min="13297" max="13297" width="9.44140625" style="248" customWidth="1"/>
    <col min="13298" max="13298" width="9.88671875" style="248" customWidth="1"/>
    <col min="13299" max="13299" width="10.5546875" style="248" customWidth="1"/>
    <col min="13300" max="13301" width="9.44140625" style="248" customWidth="1"/>
    <col min="13302" max="13302" width="10.5546875" style="248" customWidth="1"/>
    <col min="13303" max="13304" width="9" style="248" customWidth="1"/>
    <col min="13305" max="13305" width="10.5546875" style="248" customWidth="1"/>
    <col min="13306" max="13307" width="9.44140625" style="248" customWidth="1"/>
    <col min="13308" max="13308" width="10.5546875" style="248" customWidth="1"/>
    <col min="13309" max="13309" width="9.44140625" style="248" customWidth="1"/>
    <col min="13310" max="13310" width="9.88671875" style="248" customWidth="1"/>
    <col min="13311" max="13311" width="10.5546875" style="248" customWidth="1"/>
    <col min="13312" max="13312" width="9" style="248" customWidth="1"/>
    <col min="13313" max="13313" width="9.88671875" style="248" customWidth="1"/>
    <col min="13314" max="13314" width="12" style="248" customWidth="1"/>
    <col min="13315" max="13545" width="10.88671875" style="248"/>
    <col min="13546" max="13546" width="0.33203125" style="248" customWidth="1"/>
    <col min="13547" max="13547" width="19" style="248" customWidth="1"/>
    <col min="13548" max="13548" width="7.109375" style="248" customWidth="1"/>
    <col min="13549" max="13549" width="41.33203125" style="248" customWidth="1"/>
    <col min="13550" max="13551" width="9" style="248" customWidth="1"/>
    <col min="13552" max="13552" width="10.5546875" style="248" customWidth="1"/>
    <col min="13553" max="13553" width="9.44140625" style="248" customWidth="1"/>
    <col min="13554" max="13554" width="9.88671875" style="248" customWidth="1"/>
    <col min="13555" max="13555" width="10.5546875" style="248" customWidth="1"/>
    <col min="13556" max="13557" width="9.44140625" style="248" customWidth="1"/>
    <col min="13558" max="13558" width="10.5546875" style="248" customWidth="1"/>
    <col min="13559" max="13560" width="9" style="248" customWidth="1"/>
    <col min="13561" max="13561" width="10.5546875" style="248" customWidth="1"/>
    <col min="13562" max="13563" width="9.44140625" style="248" customWidth="1"/>
    <col min="13564" max="13564" width="10.5546875" style="248" customWidth="1"/>
    <col min="13565" max="13565" width="9.44140625" style="248" customWidth="1"/>
    <col min="13566" max="13566" width="9.88671875" style="248" customWidth="1"/>
    <col min="13567" max="13567" width="10.5546875" style="248" customWidth="1"/>
    <col min="13568" max="13568" width="9" style="248" customWidth="1"/>
    <col min="13569" max="13569" width="9.88671875" style="248" customWidth="1"/>
    <col min="13570" max="13570" width="12" style="248" customWidth="1"/>
    <col min="13571" max="13801" width="10.88671875" style="248"/>
    <col min="13802" max="13802" width="0.33203125" style="248" customWidth="1"/>
    <col min="13803" max="13803" width="19" style="248" customWidth="1"/>
    <col min="13804" max="13804" width="7.109375" style="248" customWidth="1"/>
    <col min="13805" max="13805" width="41.33203125" style="248" customWidth="1"/>
    <col min="13806" max="13807" width="9" style="248" customWidth="1"/>
    <col min="13808" max="13808" width="10.5546875" style="248" customWidth="1"/>
    <col min="13809" max="13809" width="9.44140625" style="248" customWidth="1"/>
    <col min="13810" max="13810" width="9.88671875" style="248" customWidth="1"/>
    <col min="13811" max="13811" width="10.5546875" style="248" customWidth="1"/>
    <col min="13812" max="13813" width="9.44140625" style="248" customWidth="1"/>
    <col min="13814" max="13814" width="10.5546875" style="248" customWidth="1"/>
    <col min="13815" max="13816" width="9" style="248" customWidth="1"/>
    <col min="13817" max="13817" width="10.5546875" style="248" customWidth="1"/>
    <col min="13818" max="13819" width="9.44140625" style="248" customWidth="1"/>
    <col min="13820" max="13820" width="10.5546875" style="248" customWidth="1"/>
    <col min="13821" max="13821" width="9.44140625" style="248" customWidth="1"/>
    <col min="13822" max="13822" width="9.88671875" style="248" customWidth="1"/>
    <col min="13823" max="13823" width="10.5546875" style="248" customWidth="1"/>
    <col min="13824" max="13824" width="9" style="248" customWidth="1"/>
    <col min="13825" max="13825" width="9.88671875" style="248" customWidth="1"/>
    <col min="13826" max="13826" width="12" style="248" customWidth="1"/>
    <col min="13827" max="14057" width="10.88671875" style="248"/>
    <col min="14058" max="14058" width="0.33203125" style="248" customWidth="1"/>
    <col min="14059" max="14059" width="19" style="248" customWidth="1"/>
    <col min="14060" max="14060" width="7.109375" style="248" customWidth="1"/>
    <col min="14061" max="14061" width="41.33203125" style="248" customWidth="1"/>
    <col min="14062" max="14063" width="9" style="248" customWidth="1"/>
    <col min="14064" max="14064" width="10.5546875" style="248" customWidth="1"/>
    <col min="14065" max="14065" width="9.44140625" style="248" customWidth="1"/>
    <col min="14066" max="14066" width="9.88671875" style="248" customWidth="1"/>
    <col min="14067" max="14067" width="10.5546875" style="248" customWidth="1"/>
    <col min="14068" max="14069" width="9.44140625" style="248" customWidth="1"/>
    <col min="14070" max="14070" width="10.5546875" style="248" customWidth="1"/>
    <col min="14071" max="14072" width="9" style="248" customWidth="1"/>
    <col min="14073" max="14073" width="10.5546875" style="248" customWidth="1"/>
    <col min="14074" max="14075" width="9.44140625" style="248" customWidth="1"/>
    <col min="14076" max="14076" width="10.5546875" style="248" customWidth="1"/>
    <col min="14077" max="14077" width="9.44140625" style="248" customWidth="1"/>
    <col min="14078" max="14078" width="9.88671875" style="248" customWidth="1"/>
    <col min="14079" max="14079" width="10.5546875" style="248" customWidth="1"/>
    <col min="14080" max="14080" width="9" style="248" customWidth="1"/>
    <col min="14081" max="14081" width="9.88671875" style="248" customWidth="1"/>
    <col min="14082" max="14082" width="12" style="248" customWidth="1"/>
    <col min="14083" max="14313" width="10.88671875" style="248"/>
    <col min="14314" max="14314" width="0.33203125" style="248" customWidth="1"/>
    <col min="14315" max="14315" width="19" style="248" customWidth="1"/>
    <col min="14316" max="14316" width="7.109375" style="248" customWidth="1"/>
    <col min="14317" max="14317" width="41.33203125" style="248" customWidth="1"/>
    <col min="14318" max="14319" width="9" style="248" customWidth="1"/>
    <col min="14320" max="14320" width="10.5546875" style="248" customWidth="1"/>
    <col min="14321" max="14321" width="9.44140625" style="248" customWidth="1"/>
    <col min="14322" max="14322" width="9.88671875" style="248" customWidth="1"/>
    <col min="14323" max="14323" width="10.5546875" style="248" customWidth="1"/>
    <col min="14324" max="14325" width="9.44140625" style="248" customWidth="1"/>
    <col min="14326" max="14326" width="10.5546875" style="248" customWidth="1"/>
    <col min="14327" max="14328" width="9" style="248" customWidth="1"/>
    <col min="14329" max="14329" width="10.5546875" style="248" customWidth="1"/>
    <col min="14330" max="14331" width="9.44140625" style="248" customWidth="1"/>
    <col min="14332" max="14332" width="10.5546875" style="248" customWidth="1"/>
    <col min="14333" max="14333" width="9.44140625" style="248" customWidth="1"/>
    <col min="14334" max="14334" width="9.88671875" style="248" customWidth="1"/>
    <col min="14335" max="14335" width="10.5546875" style="248" customWidth="1"/>
    <col min="14336" max="14336" width="9" style="248" customWidth="1"/>
    <col min="14337" max="14337" width="9.88671875" style="248" customWidth="1"/>
    <col min="14338" max="14338" width="12" style="248" customWidth="1"/>
    <col min="14339" max="14569" width="10.88671875" style="248"/>
    <col min="14570" max="14570" width="0.33203125" style="248" customWidth="1"/>
    <col min="14571" max="14571" width="19" style="248" customWidth="1"/>
    <col min="14572" max="14572" width="7.109375" style="248" customWidth="1"/>
    <col min="14573" max="14573" width="41.33203125" style="248" customWidth="1"/>
    <col min="14574" max="14575" width="9" style="248" customWidth="1"/>
    <col min="14576" max="14576" width="10.5546875" style="248" customWidth="1"/>
    <col min="14577" max="14577" width="9.44140625" style="248" customWidth="1"/>
    <col min="14578" max="14578" width="9.88671875" style="248" customWidth="1"/>
    <col min="14579" max="14579" width="10.5546875" style="248" customWidth="1"/>
    <col min="14580" max="14581" width="9.44140625" style="248" customWidth="1"/>
    <col min="14582" max="14582" width="10.5546875" style="248" customWidth="1"/>
    <col min="14583" max="14584" width="9" style="248" customWidth="1"/>
    <col min="14585" max="14585" width="10.5546875" style="248" customWidth="1"/>
    <col min="14586" max="14587" width="9.44140625" style="248" customWidth="1"/>
    <col min="14588" max="14588" width="10.5546875" style="248" customWidth="1"/>
    <col min="14589" max="14589" width="9.44140625" style="248" customWidth="1"/>
    <col min="14590" max="14590" width="9.88671875" style="248" customWidth="1"/>
    <col min="14591" max="14591" width="10.5546875" style="248" customWidth="1"/>
    <col min="14592" max="14592" width="9" style="248" customWidth="1"/>
    <col min="14593" max="14593" width="9.88671875" style="248" customWidth="1"/>
    <col min="14594" max="14594" width="12" style="248" customWidth="1"/>
    <col min="14595" max="14825" width="10.88671875" style="248"/>
    <col min="14826" max="14826" width="0.33203125" style="248" customWidth="1"/>
    <col min="14827" max="14827" width="19" style="248" customWidth="1"/>
    <col min="14828" max="14828" width="7.109375" style="248" customWidth="1"/>
    <col min="14829" max="14829" width="41.33203125" style="248" customWidth="1"/>
    <col min="14830" max="14831" width="9" style="248" customWidth="1"/>
    <col min="14832" max="14832" width="10.5546875" style="248" customWidth="1"/>
    <col min="14833" max="14833" width="9.44140625" style="248" customWidth="1"/>
    <col min="14834" max="14834" width="9.88671875" style="248" customWidth="1"/>
    <col min="14835" max="14835" width="10.5546875" style="248" customWidth="1"/>
    <col min="14836" max="14837" width="9.44140625" style="248" customWidth="1"/>
    <col min="14838" max="14838" width="10.5546875" style="248" customWidth="1"/>
    <col min="14839" max="14840" width="9" style="248" customWidth="1"/>
    <col min="14841" max="14841" width="10.5546875" style="248" customWidth="1"/>
    <col min="14842" max="14843" width="9.44140625" style="248" customWidth="1"/>
    <col min="14844" max="14844" width="10.5546875" style="248" customWidth="1"/>
    <col min="14845" max="14845" width="9.44140625" style="248" customWidth="1"/>
    <col min="14846" max="14846" width="9.88671875" style="248" customWidth="1"/>
    <col min="14847" max="14847" width="10.5546875" style="248" customWidth="1"/>
    <col min="14848" max="14848" width="9" style="248" customWidth="1"/>
    <col min="14849" max="14849" width="9.88671875" style="248" customWidth="1"/>
    <col min="14850" max="14850" width="12" style="248" customWidth="1"/>
    <col min="14851" max="15081" width="10.88671875" style="248"/>
    <col min="15082" max="15082" width="0.33203125" style="248" customWidth="1"/>
    <col min="15083" max="15083" width="19" style="248" customWidth="1"/>
    <col min="15084" max="15084" width="7.109375" style="248" customWidth="1"/>
    <col min="15085" max="15085" width="41.33203125" style="248" customWidth="1"/>
    <col min="15086" max="15087" width="9" style="248" customWidth="1"/>
    <col min="15088" max="15088" width="10.5546875" style="248" customWidth="1"/>
    <col min="15089" max="15089" width="9.44140625" style="248" customWidth="1"/>
    <col min="15090" max="15090" width="9.88671875" style="248" customWidth="1"/>
    <col min="15091" max="15091" width="10.5546875" style="248" customWidth="1"/>
    <col min="15092" max="15093" width="9.44140625" style="248" customWidth="1"/>
    <col min="15094" max="15094" width="10.5546875" style="248" customWidth="1"/>
    <col min="15095" max="15096" width="9" style="248" customWidth="1"/>
    <col min="15097" max="15097" width="10.5546875" style="248" customWidth="1"/>
    <col min="15098" max="15099" width="9.44140625" style="248" customWidth="1"/>
    <col min="15100" max="15100" width="10.5546875" style="248" customWidth="1"/>
    <col min="15101" max="15101" width="9.44140625" style="248" customWidth="1"/>
    <col min="15102" max="15102" width="9.88671875" style="248" customWidth="1"/>
    <col min="15103" max="15103" width="10.5546875" style="248" customWidth="1"/>
    <col min="15104" max="15104" width="9" style="248" customWidth="1"/>
    <col min="15105" max="15105" width="9.88671875" style="248" customWidth="1"/>
    <col min="15106" max="15106" width="12" style="248" customWidth="1"/>
    <col min="15107" max="15337" width="10.88671875" style="248"/>
    <col min="15338" max="15338" width="0.33203125" style="248" customWidth="1"/>
    <col min="15339" max="15339" width="19" style="248" customWidth="1"/>
    <col min="15340" max="15340" width="7.109375" style="248" customWidth="1"/>
    <col min="15341" max="15341" width="41.33203125" style="248" customWidth="1"/>
    <col min="15342" max="15343" width="9" style="248" customWidth="1"/>
    <col min="15344" max="15344" width="10.5546875" style="248" customWidth="1"/>
    <col min="15345" max="15345" width="9.44140625" style="248" customWidth="1"/>
    <col min="15346" max="15346" width="9.88671875" style="248" customWidth="1"/>
    <col min="15347" max="15347" width="10.5546875" style="248" customWidth="1"/>
    <col min="15348" max="15349" width="9.44140625" style="248" customWidth="1"/>
    <col min="15350" max="15350" width="10.5546875" style="248" customWidth="1"/>
    <col min="15351" max="15352" width="9" style="248" customWidth="1"/>
    <col min="15353" max="15353" width="10.5546875" style="248" customWidth="1"/>
    <col min="15354" max="15355" width="9.44140625" style="248" customWidth="1"/>
    <col min="15356" max="15356" width="10.5546875" style="248" customWidth="1"/>
    <col min="15357" max="15357" width="9.44140625" style="248" customWidth="1"/>
    <col min="15358" max="15358" width="9.88671875" style="248" customWidth="1"/>
    <col min="15359" max="15359" width="10.5546875" style="248" customWidth="1"/>
    <col min="15360" max="15360" width="9" style="248" customWidth="1"/>
    <col min="15361" max="15361" width="9.88671875" style="248" customWidth="1"/>
    <col min="15362" max="15362" width="12" style="248" customWidth="1"/>
    <col min="15363" max="15593" width="10.88671875" style="248"/>
    <col min="15594" max="15594" width="0.33203125" style="248" customWidth="1"/>
    <col min="15595" max="15595" width="19" style="248" customWidth="1"/>
    <col min="15596" max="15596" width="7.109375" style="248" customWidth="1"/>
    <col min="15597" max="15597" width="41.33203125" style="248" customWidth="1"/>
    <col min="15598" max="15599" width="9" style="248" customWidth="1"/>
    <col min="15600" max="15600" width="10.5546875" style="248" customWidth="1"/>
    <col min="15601" max="15601" width="9.44140625" style="248" customWidth="1"/>
    <col min="15602" max="15602" width="9.88671875" style="248" customWidth="1"/>
    <col min="15603" max="15603" width="10.5546875" style="248" customWidth="1"/>
    <col min="15604" max="15605" width="9.44140625" style="248" customWidth="1"/>
    <col min="15606" max="15606" width="10.5546875" style="248" customWidth="1"/>
    <col min="15607" max="15608" width="9" style="248" customWidth="1"/>
    <col min="15609" max="15609" width="10.5546875" style="248" customWidth="1"/>
    <col min="15610" max="15611" width="9.44140625" style="248" customWidth="1"/>
    <col min="15612" max="15612" width="10.5546875" style="248" customWidth="1"/>
    <col min="15613" max="15613" width="9.44140625" style="248" customWidth="1"/>
    <col min="15614" max="15614" width="9.88671875" style="248" customWidth="1"/>
    <col min="15615" max="15615" width="10.5546875" style="248" customWidth="1"/>
    <col min="15616" max="15616" width="9" style="248" customWidth="1"/>
    <col min="15617" max="15617" width="9.88671875" style="248" customWidth="1"/>
    <col min="15618" max="15618" width="12" style="248" customWidth="1"/>
    <col min="15619" max="15849" width="10.88671875" style="248"/>
    <col min="15850" max="15850" width="0.33203125" style="248" customWidth="1"/>
    <col min="15851" max="15851" width="19" style="248" customWidth="1"/>
    <col min="15852" max="15852" width="7.109375" style="248" customWidth="1"/>
    <col min="15853" max="15853" width="41.33203125" style="248" customWidth="1"/>
    <col min="15854" max="15855" width="9" style="248" customWidth="1"/>
    <col min="15856" max="15856" width="10.5546875" style="248" customWidth="1"/>
    <col min="15857" max="15857" width="9.44140625" style="248" customWidth="1"/>
    <col min="15858" max="15858" width="9.88671875" style="248" customWidth="1"/>
    <col min="15859" max="15859" width="10.5546875" style="248" customWidth="1"/>
    <col min="15860" max="15861" width="9.44140625" style="248" customWidth="1"/>
    <col min="15862" max="15862" width="10.5546875" style="248" customWidth="1"/>
    <col min="15863" max="15864" width="9" style="248" customWidth="1"/>
    <col min="15865" max="15865" width="10.5546875" style="248" customWidth="1"/>
    <col min="15866" max="15867" width="9.44140625" style="248" customWidth="1"/>
    <col min="15868" max="15868" width="10.5546875" style="248" customWidth="1"/>
    <col min="15869" max="15869" width="9.44140625" style="248" customWidth="1"/>
    <col min="15870" max="15870" width="9.88671875" style="248" customWidth="1"/>
    <col min="15871" max="15871" width="10.5546875" style="248" customWidth="1"/>
    <col min="15872" max="15872" width="9" style="248" customWidth="1"/>
    <col min="15873" max="15873" width="9.88671875" style="248" customWidth="1"/>
    <col min="15874" max="15874" width="12" style="248" customWidth="1"/>
    <col min="15875" max="16105" width="10.88671875" style="248"/>
    <col min="16106" max="16106" width="0.33203125" style="248" customWidth="1"/>
    <col min="16107" max="16107" width="19" style="248" customWidth="1"/>
    <col min="16108" max="16108" width="7.109375" style="248" customWidth="1"/>
    <col min="16109" max="16109" width="41.33203125" style="248" customWidth="1"/>
    <col min="16110" max="16111" width="9" style="248" customWidth="1"/>
    <col min="16112" max="16112" width="10.5546875" style="248" customWidth="1"/>
    <col min="16113" max="16113" width="9.44140625" style="248" customWidth="1"/>
    <col min="16114" max="16114" width="9.88671875" style="248" customWidth="1"/>
    <col min="16115" max="16115" width="10.5546875" style="248" customWidth="1"/>
    <col min="16116" max="16117" width="9.44140625" style="248" customWidth="1"/>
    <col min="16118" max="16118" width="10.5546875" style="248" customWidth="1"/>
    <col min="16119" max="16120" width="9" style="248" customWidth="1"/>
    <col min="16121" max="16121" width="10.5546875" style="248" customWidth="1"/>
    <col min="16122" max="16123" width="9.44140625" style="248" customWidth="1"/>
    <col min="16124" max="16124" width="10.5546875" style="248" customWidth="1"/>
    <col min="16125" max="16125" width="9.44140625" style="248" customWidth="1"/>
    <col min="16126" max="16126" width="9.88671875" style="248" customWidth="1"/>
    <col min="16127" max="16127" width="10.5546875" style="248" customWidth="1"/>
    <col min="16128" max="16128" width="9" style="248" customWidth="1"/>
    <col min="16129" max="16129" width="9.88671875" style="248" customWidth="1"/>
    <col min="16130" max="16130" width="12" style="248" customWidth="1"/>
    <col min="16131" max="16384" width="10.88671875" style="248"/>
  </cols>
  <sheetData>
    <row r="1" spans="1:26">
      <c r="A1" s="265" t="s">
        <v>1447</v>
      </c>
      <c r="B1" s="226"/>
    </row>
    <row r="2" spans="1:26" ht="18" customHeight="1">
      <c r="A2" s="965" t="s">
        <v>2346</v>
      </c>
      <c r="B2" s="47"/>
    </row>
    <row r="3" spans="1:26" s="250" customFormat="1" ht="13.8">
      <c r="A3" s="254" t="s">
        <v>2712</v>
      </c>
      <c r="B3" s="255"/>
      <c r="C3" s="252"/>
      <c r="D3" s="252"/>
      <c r="E3" s="252"/>
      <c r="F3" s="252"/>
      <c r="G3" s="252"/>
      <c r="H3" s="252"/>
      <c r="R3" s="252"/>
      <c r="S3" s="252"/>
      <c r="T3" s="252"/>
    </row>
    <row r="4" spans="1:26" ht="18" customHeight="1">
      <c r="A4" s="262"/>
      <c r="B4" s="47"/>
    </row>
    <row r="5" spans="1:26" ht="14.4">
      <c r="A5" s="2647" t="s">
        <v>12</v>
      </c>
      <c r="B5" s="2647" t="s">
        <v>812</v>
      </c>
      <c r="C5" s="2614">
        <v>2011</v>
      </c>
      <c r="D5" s="2614"/>
      <c r="E5" s="2614"/>
      <c r="F5" s="2614">
        <v>2012</v>
      </c>
      <c r="G5" s="2614"/>
      <c r="H5" s="2614"/>
      <c r="I5" s="2614">
        <v>2013</v>
      </c>
      <c r="J5" s="2614"/>
      <c r="K5" s="2614"/>
      <c r="L5" s="2614">
        <v>2014</v>
      </c>
      <c r="M5" s="2614"/>
      <c r="N5" s="2614"/>
      <c r="O5" s="2614">
        <v>2015</v>
      </c>
      <c r="P5" s="2614"/>
      <c r="Q5" s="2614"/>
      <c r="R5" s="2614">
        <v>2016</v>
      </c>
      <c r="S5" s="2614"/>
      <c r="T5" s="2614"/>
      <c r="U5" s="2614">
        <v>2017</v>
      </c>
      <c r="V5" s="2614"/>
      <c r="W5" s="2614"/>
      <c r="X5" s="2614">
        <v>2018</v>
      </c>
      <c r="Y5" s="2614"/>
      <c r="Z5" s="2614"/>
    </row>
    <row r="6" spans="1:26" s="251" customFormat="1" ht="23.25" customHeight="1">
      <c r="A6" s="2647"/>
      <c r="B6" s="2647"/>
      <c r="C6" s="1334" t="s">
        <v>31</v>
      </c>
      <c r="D6" s="1334" t="s">
        <v>29</v>
      </c>
      <c r="E6" s="1334" t="s">
        <v>30</v>
      </c>
      <c r="F6" s="1334" t="s">
        <v>31</v>
      </c>
      <c r="G6" s="1334" t="s">
        <v>29</v>
      </c>
      <c r="H6" s="1334" t="s">
        <v>30</v>
      </c>
      <c r="I6" s="1334" t="s">
        <v>31</v>
      </c>
      <c r="J6" s="1334" t="s">
        <v>29</v>
      </c>
      <c r="K6" s="1334" t="s">
        <v>30</v>
      </c>
      <c r="L6" s="1334" t="s">
        <v>31</v>
      </c>
      <c r="M6" s="1334" t="s">
        <v>29</v>
      </c>
      <c r="N6" s="1334" t="s">
        <v>30</v>
      </c>
      <c r="O6" s="1334" t="s">
        <v>31</v>
      </c>
      <c r="P6" s="1334" t="s">
        <v>29</v>
      </c>
      <c r="Q6" s="1334" t="s">
        <v>30</v>
      </c>
      <c r="R6" s="1334" t="s">
        <v>31</v>
      </c>
      <c r="S6" s="1334" t="s">
        <v>29</v>
      </c>
      <c r="T6" s="1334" t="s">
        <v>30</v>
      </c>
      <c r="U6" s="1334" t="s">
        <v>31</v>
      </c>
      <c r="V6" s="1334" t="s">
        <v>29</v>
      </c>
      <c r="W6" s="1334" t="s">
        <v>30</v>
      </c>
      <c r="X6" s="1334" t="s">
        <v>31</v>
      </c>
      <c r="Y6" s="1334" t="s">
        <v>29</v>
      </c>
      <c r="Z6" s="1334" t="s">
        <v>30</v>
      </c>
    </row>
    <row r="7" spans="1:26" s="250" customFormat="1" ht="29.25" customHeight="1">
      <c r="A7" s="2623" t="s">
        <v>1</v>
      </c>
      <c r="B7" s="1305" t="str">
        <f>'Primer Ingreso'!B6</f>
        <v>Ingeniería en Recursos Hídricos</v>
      </c>
      <c r="C7" s="691"/>
      <c r="D7" s="691">
        <v>26</v>
      </c>
      <c r="E7" s="1276">
        <v>57</v>
      </c>
      <c r="F7" s="691">
        <v>50</v>
      </c>
      <c r="G7" s="691">
        <v>46</v>
      </c>
      <c r="H7" s="1276">
        <v>78</v>
      </c>
      <c r="I7" s="691">
        <v>72</v>
      </c>
      <c r="J7" s="691">
        <v>90</v>
      </c>
      <c r="K7" s="1276">
        <v>106</v>
      </c>
      <c r="L7" s="691">
        <v>89</v>
      </c>
      <c r="M7" s="691">
        <v>100</v>
      </c>
      <c r="N7" s="1276">
        <v>119</v>
      </c>
      <c r="O7" s="691">
        <v>102</v>
      </c>
      <c r="P7" s="691">
        <v>113</v>
      </c>
      <c r="Q7" s="1276">
        <v>146</v>
      </c>
      <c r="R7" s="691">
        <v>125</v>
      </c>
      <c r="S7" s="692">
        <v>141</v>
      </c>
      <c r="T7" s="1276">
        <v>161</v>
      </c>
      <c r="U7" s="691">
        <v>150</v>
      </c>
      <c r="V7" s="692">
        <v>167</v>
      </c>
      <c r="W7" s="1276">
        <v>181</v>
      </c>
      <c r="X7" s="691">
        <v>173</v>
      </c>
      <c r="Y7" s="692">
        <v>161</v>
      </c>
      <c r="Z7" s="1276">
        <v>194</v>
      </c>
    </row>
    <row r="8" spans="1:26" s="250" customFormat="1" ht="28.8">
      <c r="A8" s="2623"/>
      <c r="B8" s="1305" t="str">
        <f>'Primer Ingreso'!B7</f>
        <v>Ingeniería en Computación y Telecomunicaciones</v>
      </c>
      <c r="C8" s="691"/>
      <c r="D8" s="691"/>
      <c r="E8" s="1276"/>
      <c r="F8" s="691"/>
      <c r="G8" s="691"/>
      <c r="H8" s="1276"/>
      <c r="I8" s="691"/>
      <c r="J8" s="691"/>
      <c r="K8" s="1276"/>
      <c r="L8" s="691"/>
      <c r="M8" s="691"/>
      <c r="N8" s="1276"/>
      <c r="O8" s="691"/>
      <c r="P8" s="691"/>
      <c r="Q8" s="1276"/>
      <c r="R8" s="691"/>
      <c r="S8" s="692"/>
      <c r="T8" s="1276"/>
      <c r="U8" s="691"/>
      <c r="V8" s="692">
        <v>32</v>
      </c>
      <c r="W8" s="1276">
        <v>55</v>
      </c>
      <c r="X8" s="691">
        <v>48</v>
      </c>
      <c r="Y8" s="692">
        <v>42</v>
      </c>
      <c r="Z8" s="1276">
        <v>85</v>
      </c>
    </row>
    <row r="9" spans="1:26" s="250" customFormat="1" ht="28.8">
      <c r="A9" s="2623"/>
      <c r="B9" s="1305" t="str">
        <f>'Primer Ingreso'!B8</f>
        <v>Ingeniería en Sistemas Mecatrónicos Industriales</v>
      </c>
      <c r="C9" s="691"/>
      <c r="D9" s="691"/>
      <c r="E9" s="1276"/>
      <c r="F9" s="691"/>
      <c r="G9" s="691"/>
      <c r="H9" s="1276"/>
      <c r="I9" s="691"/>
      <c r="J9" s="691"/>
      <c r="K9" s="1276"/>
      <c r="L9" s="691"/>
      <c r="M9" s="691"/>
      <c r="N9" s="1276"/>
      <c r="O9" s="691"/>
      <c r="P9" s="691"/>
      <c r="Q9" s="1276"/>
      <c r="R9" s="691"/>
      <c r="S9" s="692"/>
      <c r="T9" s="1276"/>
      <c r="U9" s="691"/>
      <c r="V9" s="692"/>
      <c r="W9" s="1276"/>
      <c r="X9" s="691"/>
      <c r="Y9" s="692"/>
      <c r="Z9" s="1276">
        <v>28</v>
      </c>
    </row>
    <row r="10" spans="1:26" s="250" customFormat="1" ht="14.25" customHeight="1">
      <c r="A10" s="2623" t="s">
        <v>3</v>
      </c>
      <c r="B10" s="1305" t="str">
        <f>'Primer Ingreso'!B9</f>
        <v>Biología Ambiental</v>
      </c>
      <c r="C10" s="691"/>
      <c r="D10" s="691">
        <v>30</v>
      </c>
      <c r="E10" s="1276">
        <v>53</v>
      </c>
      <c r="F10" s="691">
        <v>46</v>
      </c>
      <c r="G10" s="691">
        <v>39</v>
      </c>
      <c r="H10" s="1276">
        <v>66</v>
      </c>
      <c r="I10" s="691">
        <v>59</v>
      </c>
      <c r="J10" s="691">
        <v>76</v>
      </c>
      <c r="K10" s="1276">
        <v>110</v>
      </c>
      <c r="L10" s="691">
        <v>98</v>
      </c>
      <c r="M10" s="691">
        <v>125</v>
      </c>
      <c r="N10" s="1276">
        <v>135</v>
      </c>
      <c r="O10" s="691">
        <v>128</v>
      </c>
      <c r="P10" s="691">
        <v>154</v>
      </c>
      <c r="Q10" s="1276">
        <v>175</v>
      </c>
      <c r="R10" s="691">
        <v>166</v>
      </c>
      <c r="S10" s="692">
        <v>186</v>
      </c>
      <c r="T10" s="1276">
        <v>220</v>
      </c>
      <c r="U10" s="691">
        <v>195</v>
      </c>
      <c r="V10" s="692">
        <v>220</v>
      </c>
      <c r="W10" s="1276">
        <v>222</v>
      </c>
      <c r="X10" s="691">
        <v>207</v>
      </c>
      <c r="Y10" s="692">
        <v>194</v>
      </c>
      <c r="Z10" s="1276">
        <v>221</v>
      </c>
    </row>
    <row r="11" spans="1:26" s="250" customFormat="1" ht="14.25" customHeight="1">
      <c r="A11" s="2623"/>
      <c r="B11" s="1305" t="str">
        <f>'Primer Ingreso'!B10</f>
        <v>Psicología Biomédica</v>
      </c>
      <c r="C11" s="691"/>
      <c r="D11" s="691"/>
      <c r="E11" s="1276"/>
      <c r="F11" s="691"/>
      <c r="G11" s="691"/>
      <c r="H11" s="1276"/>
      <c r="I11" s="691"/>
      <c r="J11" s="691"/>
      <c r="K11" s="1276"/>
      <c r="L11" s="691"/>
      <c r="M11" s="691"/>
      <c r="N11" s="1276"/>
      <c r="O11" s="691"/>
      <c r="P11" s="691"/>
      <c r="Q11" s="1276"/>
      <c r="R11" s="691"/>
      <c r="S11" s="692"/>
      <c r="T11" s="1276"/>
      <c r="U11" s="691"/>
      <c r="V11" s="692"/>
      <c r="W11" s="1276">
        <v>31</v>
      </c>
      <c r="X11" s="691">
        <v>25</v>
      </c>
      <c r="Y11" s="692">
        <v>24</v>
      </c>
      <c r="Z11" s="1276">
        <v>63</v>
      </c>
    </row>
    <row r="12" spans="1:26" s="250" customFormat="1" ht="28.8">
      <c r="A12" s="2623"/>
      <c r="B12" s="1305" t="str">
        <f>'Primer Ingreso'!B11</f>
        <v>Ciencia y Tecnología de los Alimentos</v>
      </c>
      <c r="C12" s="691"/>
      <c r="D12" s="691"/>
      <c r="E12" s="1276"/>
      <c r="F12" s="691"/>
      <c r="G12" s="691"/>
      <c r="H12" s="1276"/>
      <c r="I12" s="691"/>
      <c r="J12" s="691"/>
      <c r="K12" s="1276"/>
      <c r="L12" s="691"/>
      <c r="M12" s="691"/>
      <c r="N12" s="1276"/>
      <c r="O12" s="691"/>
      <c r="P12" s="691"/>
      <c r="Q12" s="1276"/>
      <c r="R12" s="691"/>
      <c r="S12" s="692"/>
      <c r="T12" s="1276"/>
      <c r="U12" s="691"/>
      <c r="V12" s="692"/>
      <c r="W12" s="1276"/>
      <c r="X12" s="691"/>
      <c r="Y12" s="692"/>
      <c r="Z12" s="1276">
        <v>28</v>
      </c>
    </row>
    <row r="13" spans="1:26" s="250" customFormat="1" ht="15" customHeight="1">
      <c r="A13" s="2623" t="s">
        <v>2</v>
      </c>
      <c r="B13" s="1305" t="str">
        <f>'Primer Ingreso'!B12</f>
        <v>Arte y Comunicación Digitales</v>
      </c>
      <c r="C13" s="1279"/>
      <c r="D13" s="691"/>
      <c r="E13" s="1276"/>
      <c r="F13" s="1279"/>
      <c r="G13" s="691"/>
      <c r="H13" s="1276"/>
      <c r="I13" s="1279"/>
      <c r="J13" s="691"/>
      <c r="K13" s="1276">
        <v>18</v>
      </c>
      <c r="L13" s="1279">
        <v>15</v>
      </c>
      <c r="M13" s="691">
        <v>15</v>
      </c>
      <c r="N13" s="1276">
        <v>32</v>
      </c>
      <c r="O13" s="1279">
        <v>29</v>
      </c>
      <c r="P13" s="691">
        <v>28</v>
      </c>
      <c r="Q13" s="1276">
        <v>46</v>
      </c>
      <c r="R13" s="691">
        <v>43</v>
      </c>
      <c r="S13" s="692">
        <v>42</v>
      </c>
      <c r="T13" s="1276">
        <v>68</v>
      </c>
      <c r="U13" s="691">
        <v>58</v>
      </c>
      <c r="V13" s="692">
        <v>54</v>
      </c>
      <c r="W13" s="1276">
        <v>87</v>
      </c>
      <c r="X13" s="691">
        <v>77</v>
      </c>
      <c r="Y13" s="692">
        <v>71</v>
      </c>
      <c r="Z13" s="1276">
        <v>98</v>
      </c>
    </row>
    <row r="14" spans="1:26" s="250" customFormat="1" ht="15" customHeight="1">
      <c r="A14" s="2623"/>
      <c r="B14" s="1305" t="str">
        <f>'Primer Ingreso'!B13</f>
        <v>Políticas Públicas</v>
      </c>
      <c r="C14" s="686"/>
      <c r="D14" s="686">
        <v>29</v>
      </c>
      <c r="E14" s="1276">
        <v>51</v>
      </c>
      <c r="F14" s="686">
        <v>45</v>
      </c>
      <c r="G14" s="686">
        <v>41</v>
      </c>
      <c r="H14" s="1276">
        <v>76</v>
      </c>
      <c r="I14" s="686">
        <v>69</v>
      </c>
      <c r="J14" s="686">
        <v>90</v>
      </c>
      <c r="K14" s="1276">
        <v>114</v>
      </c>
      <c r="L14" s="686">
        <v>113</v>
      </c>
      <c r="M14" s="686">
        <v>104</v>
      </c>
      <c r="N14" s="1276">
        <v>131</v>
      </c>
      <c r="O14" s="686">
        <v>125</v>
      </c>
      <c r="P14" s="686">
        <v>114</v>
      </c>
      <c r="Q14" s="1276">
        <v>128</v>
      </c>
      <c r="R14" s="691">
        <v>112</v>
      </c>
      <c r="S14" s="692">
        <v>145</v>
      </c>
      <c r="T14" s="1276">
        <v>151</v>
      </c>
      <c r="U14" s="691">
        <v>143</v>
      </c>
      <c r="V14" s="692">
        <v>162</v>
      </c>
      <c r="W14" s="1276">
        <v>161</v>
      </c>
      <c r="X14" s="691">
        <v>153</v>
      </c>
      <c r="Y14" s="692">
        <v>154</v>
      </c>
      <c r="Z14" s="1276">
        <v>165</v>
      </c>
    </row>
    <row r="15" spans="1:26" s="250" customFormat="1" ht="14.4">
      <c r="A15" s="2623"/>
      <c r="B15" s="1305" t="str">
        <f>'Primer Ingreso'!B14</f>
        <v>Educación y Tecnologías Digitales</v>
      </c>
      <c r="C15" s="686"/>
      <c r="D15" s="686"/>
      <c r="E15" s="1276"/>
      <c r="F15" s="686"/>
      <c r="G15" s="686"/>
      <c r="H15" s="1276"/>
      <c r="I15" s="686"/>
      <c r="J15" s="686"/>
      <c r="K15" s="1276"/>
      <c r="L15" s="686"/>
      <c r="M15" s="686"/>
      <c r="N15" s="1276"/>
      <c r="O15" s="686"/>
      <c r="P15" s="686"/>
      <c r="Q15" s="1276"/>
      <c r="R15" s="691"/>
      <c r="S15" s="692"/>
      <c r="T15" s="1276"/>
      <c r="U15" s="691"/>
      <c r="V15" s="692"/>
      <c r="W15" s="1276"/>
      <c r="X15" s="691"/>
      <c r="Y15" s="692">
        <v>31</v>
      </c>
      <c r="Z15" s="1276">
        <v>48</v>
      </c>
    </row>
    <row r="16" spans="1:26" s="250" customFormat="1" ht="14.4">
      <c r="A16" s="256" t="s">
        <v>4147</v>
      </c>
      <c r="B16" s="257"/>
      <c r="C16" s="232"/>
      <c r="D16" s="230"/>
      <c r="E16" s="233"/>
      <c r="F16" s="232"/>
      <c r="G16" s="230"/>
      <c r="H16" s="233"/>
      <c r="I16" s="232"/>
      <c r="J16" s="230"/>
      <c r="K16" s="233"/>
      <c r="L16" s="232"/>
      <c r="M16" s="230"/>
      <c r="N16" s="233"/>
      <c r="O16" s="232"/>
      <c r="P16" s="230"/>
      <c r="Q16" s="233"/>
      <c r="R16" s="230"/>
      <c r="S16" s="258"/>
      <c r="T16" s="233"/>
      <c r="U16" s="230"/>
      <c r="V16" s="258"/>
      <c r="W16" s="233"/>
      <c r="X16" s="230"/>
      <c r="Y16" s="258"/>
      <c r="Z16" s="233"/>
    </row>
    <row r="17" spans="1:26" s="250" customFormat="1" ht="15" customHeight="1">
      <c r="B17" s="1308" t="s">
        <v>1081</v>
      </c>
      <c r="C17" s="691"/>
      <c r="D17" s="691">
        <f>D7</f>
        <v>26</v>
      </c>
      <c r="E17" s="1276">
        <f t="shared" ref="E17:T17" si="0">E7</f>
        <v>57</v>
      </c>
      <c r="F17" s="691">
        <f t="shared" si="0"/>
        <v>50</v>
      </c>
      <c r="G17" s="691">
        <f t="shared" si="0"/>
        <v>46</v>
      </c>
      <c r="H17" s="1276">
        <f t="shared" si="0"/>
        <v>78</v>
      </c>
      <c r="I17" s="691">
        <f t="shared" si="0"/>
        <v>72</v>
      </c>
      <c r="J17" s="691">
        <f t="shared" si="0"/>
        <v>90</v>
      </c>
      <c r="K17" s="1276">
        <f t="shared" si="0"/>
        <v>106</v>
      </c>
      <c r="L17" s="691">
        <f t="shared" si="0"/>
        <v>89</v>
      </c>
      <c r="M17" s="691">
        <f t="shared" si="0"/>
        <v>100</v>
      </c>
      <c r="N17" s="1276">
        <f t="shared" si="0"/>
        <v>119</v>
      </c>
      <c r="O17" s="691">
        <f t="shared" si="0"/>
        <v>102</v>
      </c>
      <c r="P17" s="691">
        <f t="shared" si="0"/>
        <v>113</v>
      </c>
      <c r="Q17" s="1276">
        <f t="shared" si="0"/>
        <v>146</v>
      </c>
      <c r="R17" s="691">
        <f t="shared" si="0"/>
        <v>125</v>
      </c>
      <c r="S17" s="692">
        <f t="shared" si="0"/>
        <v>141</v>
      </c>
      <c r="T17" s="1276">
        <f t="shared" si="0"/>
        <v>161</v>
      </c>
      <c r="U17" s="691">
        <f>SUM(U7:U8)</f>
        <v>150</v>
      </c>
      <c r="V17" s="691">
        <f>SUM(V7:V8)</f>
        <v>199</v>
      </c>
      <c r="W17" s="1276">
        <f t="shared" ref="W17" si="1">SUM(W7:W8)</f>
        <v>236</v>
      </c>
      <c r="X17" s="691">
        <f>SUM(X7:X9)</f>
        <v>221</v>
      </c>
      <c r="Y17" s="691">
        <f>SUM(Y7:Y9)</f>
        <v>203</v>
      </c>
      <c r="Z17" s="1276">
        <f>SUM(Z7:Z9)</f>
        <v>307</v>
      </c>
    </row>
    <row r="18" spans="1:26" s="250" customFormat="1" ht="14.25" customHeight="1">
      <c r="B18" s="1308" t="s">
        <v>1082</v>
      </c>
      <c r="C18" s="691"/>
      <c r="D18" s="691">
        <f t="shared" ref="D18:T18" si="2">D10</f>
        <v>30</v>
      </c>
      <c r="E18" s="1276">
        <f t="shared" si="2"/>
        <v>53</v>
      </c>
      <c r="F18" s="691">
        <f t="shared" si="2"/>
        <v>46</v>
      </c>
      <c r="G18" s="691">
        <f t="shared" si="2"/>
        <v>39</v>
      </c>
      <c r="H18" s="1276">
        <f t="shared" si="2"/>
        <v>66</v>
      </c>
      <c r="I18" s="691">
        <f t="shared" si="2"/>
        <v>59</v>
      </c>
      <c r="J18" s="691">
        <f t="shared" si="2"/>
        <v>76</v>
      </c>
      <c r="K18" s="1276">
        <f t="shared" si="2"/>
        <v>110</v>
      </c>
      <c r="L18" s="691">
        <f t="shared" si="2"/>
        <v>98</v>
      </c>
      <c r="M18" s="691">
        <f t="shared" si="2"/>
        <v>125</v>
      </c>
      <c r="N18" s="1276">
        <f t="shared" si="2"/>
        <v>135</v>
      </c>
      <c r="O18" s="691">
        <f t="shared" si="2"/>
        <v>128</v>
      </c>
      <c r="P18" s="691">
        <f t="shared" si="2"/>
        <v>154</v>
      </c>
      <c r="Q18" s="1276">
        <f t="shared" si="2"/>
        <v>175</v>
      </c>
      <c r="R18" s="691">
        <f t="shared" si="2"/>
        <v>166</v>
      </c>
      <c r="S18" s="692">
        <f t="shared" si="2"/>
        <v>186</v>
      </c>
      <c r="T18" s="1276">
        <f t="shared" si="2"/>
        <v>220</v>
      </c>
      <c r="U18" s="691">
        <f>SUM(U10:U11)</f>
        <v>195</v>
      </c>
      <c r="V18" s="691">
        <f>SUM(V10:V11)</f>
        <v>220</v>
      </c>
      <c r="W18" s="1276">
        <f t="shared" ref="W18" si="3">SUM(W10:W11)</f>
        <v>253</v>
      </c>
      <c r="X18" s="691">
        <f>SUM(X10:X12)</f>
        <v>232</v>
      </c>
      <c r="Y18" s="691">
        <f>SUM(Y10:Y12)</f>
        <v>218</v>
      </c>
      <c r="Z18" s="1276">
        <f>SUM(Z10:Z12)</f>
        <v>312</v>
      </c>
    </row>
    <row r="19" spans="1:26" s="250" customFormat="1" ht="15" customHeight="1">
      <c r="B19" s="1308" t="s">
        <v>1083</v>
      </c>
      <c r="C19" s="686"/>
      <c r="D19" s="686">
        <f t="shared" ref="D19:K19" si="4">D14+D13</f>
        <v>29</v>
      </c>
      <c r="E19" s="1276">
        <f t="shared" si="4"/>
        <v>51</v>
      </c>
      <c r="F19" s="686">
        <f t="shared" si="4"/>
        <v>45</v>
      </c>
      <c r="G19" s="686">
        <f t="shared" si="4"/>
        <v>41</v>
      </c>
      <c r="H19" s="1276">
        <f t="shared" si="4"/>
        <v>76</v>
      </c>
      <c r="I19" s="686">
        <f t="shared" si="4"/>
        <v>69</v>
      </c>
      <c r="J19" s="686">
        <f t="shared" si="4"/>
        <v>90</v>
      </c>
      <c r="K19" s="1276">
        <f t="shared" si="4"/>
        <v>132</v>
      </c>
      <c r="L19" s="686">
        <f>SUM(L13:L14)</f>
        <v>128</v>
      </c>
      <c r="M19" s="686">
        <f>SUM(M13:M14)</f>
        <v>119</v>
      </c>
      <c r="N19" s="1276">
        <f>SUM(N13:N14)</f>
        <v>163</v>
      </c>
      <c r="O19" s="686">
        <f>SUM(O13:O14)</f>
        <v>154</v>
      </c>
      <c r="P19" s="686">
        <f t="shared" ref="P19:T19" si="5">SUM(P13:P14)</f>
        <v>142</v>
      </c>
      <c r="Q19" s="1276">
        <f t="shared" si="5"/>
        <v>174</v>
      </c>
      <c r="R19" s="686">
        <f>SUM(R13:R14)</f>
        <v>155</v>
      </c>
      <c r="S19" s="686">
        <f t="shared" si="5"/>
        <v>187</v>
      </c>
      <c r="T19" s="1276">
        <f t="shared" si="5"/>
        <v>219</v>
      </c>
      <c r="U19" s="691">
        <f>SUM(U13:U14)</f>
        <v>201</v>
      </c>
      <c r="V19" s="692">
        <f>SUM(V13:V14)</f>
        <v>216</v>
      </c>
      <c r="W19" s="1276">
        <f t="shared" ref="W19:X19" si="6">SUM(W13:W14)</f>
        <v>248</v>
      </c>
      <c r="X19" s="691">
        <f t="shared" si="6"/>
        <v>230</v>
      </c>
      <c r="Y19" s="692">
        <f>SUM(Y13:Y15)</f>
        <v>256</v>
      </c>
      <c r="Z19" s="1276">
        <f>SUM(Z13:Z15)</f>
        <v>311</v>
      </c>
    </row>
    <row r="20" spans="1:26" s="250" customFormat="1" ht="6.75" customHeight="1">
      <c r="A20" s="231"/>
      <c r="B20" s="257"/>
      <c r="C20" s="232"/>
      <c r="D20" s="230"/>
      <c r="E20" s="233"/>
      <c r="F20" s="232"/>
      <c r="G20" s="230"/>
      <c r="H20" s="233"/>
      <c r="I20" s="232"/>
      <c r="J20" s="230"/>
      <c r="K20" s="233"/>
      <c r="L20" s="232"/>
      <c r="M20" s="230"/>
      <c r="N20" s="233"/>
      <c r="O20" s="232"/>
      <c r="P20" s="230"/>
      <c r="Q20" s="233"/>
      <c r="R20" s="230"/>
      <c r="S20" s="258"/>
      <c r="T20" s="233"/>
      <c r="U20" s="230"/>
      <c r="V20" s="258"/>
      <c r="W20" s="233"/>
      <c r="X20" s="230"/>
      <c r="Y20" s="258"/>
      <c r="Z20" s="233"/>
    </row>
    <row r="21" spans="1:26" s="250" customFormat="1" ht="14.4">
      <c r="A21" s="256"/>
      <c r="B21" s="1283" t="s">
        <v>460</v>
      </c>
      <c r="C21" s="1284">
        <f t="shared" ref="C21:Z21" si="7">SUM(C17:C19)</f>
        <v>0</v>
      </c>
      <c r="D21" s="1284">
        <f t="shared" si="7"/>
        <v>85</v>
      </c>
      <c r="E21" s="1284">
        <f t="shared" si="7"/>
        <v>161</v>
      </c>
      <c r="F21" s="1284">
        <f t="shared" si="7"/>
        <v>141</v>
      </c>
      <c r="G21" s="1284">
        <f t="shared" si="7"/>
        <v>126</v>
      </c>
      <c r="H21" s="1284">
        <f t="shared" si="7"/>
        <v>220</v>
      </c>
      <c r="I21" s="1284">
        <f t="shared" si="7"/>
        <v>200</v>
      </c>
      <c r="J21" s="1284">
        <f t="shared" si="7"/>
        <v>256</v>
      </c>
      <c r="K21" s="1284">
        <f t="shared" si="7"/>
        <v>348</v>
      </c>
      <c r="L21" s="1284">
        <f t="shared" si="7"/>
        <v>315</v>
      </c>
      <c r="M21" s="1284">
        <f t="shared" si="7"/>
        <v>344</v>
      </c>
      <c r="N21" s="1284">
        <f t="shared" si="7"/>
        <v>417</v>
      </c>
      <c r="O21" s="1284">
        <f t="shared" si="7"/>
        <v>384</v>
      </c>
      <c r="P21" s="1284">
        <f t="shared" si="7"/>
        <v>409</v>
      </c>
      <c r="Q21" s="1284">
        <f t="shared" si="7"/>
        <v>495</v>
      </c>
      <c r="R21" s="1285">
        <f t="shared" si="7"/>
        <v>446</v>
      </c>
      <c r="S21" s="1286">
        <f t="shared" si="7"/>
        <v>514</v>
      </c>
      <c r="T21" s="1285">
        <f t="shared" si="7"/>
        <v>600</v>
      </c>
      <c r="U21" s="1285">
        <f t="shared" si="7"/>
        <v>546</v>
      </c>
      <c r="V21" s="1285">
        <f t="shared" si="7"/>
        <v>635</v>
      </c>
      <c r="W21" s="1344">
        <f t="shared" si="7"/>
        <v>737</v>
      </c>
      <c r="X21" s="1285">
        <f t="shared" si="7"/>
        <v>683</v>
      </c>
      <c r="Y21" s="1285">
        <f t="shared" si="7"/>
        <v>677</v>
      </c>
      <c r="Z21" s="1344">
        <f t="shared" si="7"/>
        <v>930</v>
      </c>
    </row>
    <row r="22" spans="1:26" ht="13.8">
      <c r="A22" s="259"/>
      <c r="R22" s="248"/>
      <c r="S22" s="248"/>
      <c r="T22" s="248"/>
    </row>
    <row r="23" spans="1:26" ht="14.4">
      <c r="B23" s="669"/>
      <c r="C23" s="2656" t="s">
        <v>1147</v>
      </c>
      <c r="D23" s="2657"/>
      <c r="E23" s="2657"/>
      <c r="F23" s="2657"/>
      <c r="G23" s="2657"/>
      <c r="H23" s="2657"/>
      <c r="I23" s="2657"/>
      <c r="J23" s="2657"/>
      <c r="K23" s="2657"/>
      <c r="L23" s="2657"/>
      <c r="M23" s="387"/>
      <c r="N23" s="387"/>
      <c r="O23" s="387"/>
      <c r="P23" s="387"/>
      <c r="R23" s="248"/>
      <c r="S23" s="248"/>
      <c r="T23" s="248"/>
    </row>
    <row r="24" spans="1:26" ht="31.5" customHeight="1">
      <c r="B24" s="17"/>
      <c r="C24" s="1287">
        <v>2011</v>
      </c>
      <c r="D24" s="1287">
        <v>2012</v>
      </c>
      <c r="E24" s="1287">
        <v>2013</v>
      </c>
      <c r="F24" s="1287">
        <v>2014</v>
      </c>
      <c r="G24" s="1287">
        <v>2015</v>
      </c>
      <c r="H24" s="1287">
        <v>2016</v>
      </c>
      <c r="I24" s="1287">
        <v>2017</v>
      </c>
      <c r="J24" s="1287">
        <v>2018</v>
      </c>
      <c r="K24" s="1287" t="s">
        <v>2694</v>
      </c>
      <c r="L24" s="1287" t="s">
        <v>2695</v>
      </c>
      <c r="M24" s="173"/>
      <c r="N24" s="173"/>
      <c r="O24" s="173"/>
      <c r="P24" s="173"/>
      <c r="R24" s="248"/>
      <c r="S24" s="248"/>
      <c r="T24" s="248"/>
    </row>
    <row r="25" spans="1:26" ht="14.4">
      <c r="B25" s="1289" t="s">
        <v>833</v>
      </c>
      <c r="C25" s="688">
        <f>AVERAGE(C7:E7)</f>
        <v>41.5</v>
      </c>
      <c r="D25" s="688">
        <f>AVERAGE(F7:H7)</f>
        <v>58</v>
      </c>
      <c r="E25" s="688">
        <f>AVERAGE(I7:K7)</f>
        <v>89.333333333333329</v>
      </c>
      <c r="F25" s="688">
        <f>AVERAGE(L7:N7)</f>
        <v>102.66666666666667</v>
      </c>
      <c r="G25" s="689">
        <f>AVERAGE(O7:Q7)</f>
        <v>120.33333333333333</v>
      </c>
      <c r="H25" s="686">
        <f>AVERAGE(R7:T7)</f>
        <v>142.33333333333334</v>
      </c>
      <c r="I25" s="686">
        <f>AVERAGE(U7:W7)</f>
        <v>166</v>
      </c>
      <c r="J25" s="1276">
        <f t="shared" ref="J25:J33" si="8">AVERAGE(X7:Z7)</f>
        <v>176</v>
      </c>
      <c r="K25" s="1288">
        <f>J25/I25</f>
        <v>1.0602409638554218</v>
      </c>
      <c r="L25" s="1288">
        <f>J25/H25</f>
        <v>1.2365339578454331</v>
      </c>
      <c r="M25" s="233"/>
      <c r="N25" s="233"/>
      <c r="O25" s="233"/>
      <c r="P25" s="233"/>
      <c r="R25" s="248"/>
      <c r="S25" s="248"/>
      <c r="T25" s="248"/>
    </row>
    <row r="26" spans="1:26" ht="14.4">
      <c r="B26" s="1289" t="s">
        <v>1986</v>
      </c>
      <c r="C26" s="688"/>
      <c r="D26" s="688"/>
      <c r="E26" s="688"/>
      <c r="F26" s="688"/>
      <c r="G26" s="689"/>
      <c r="H26" s="686"/>
      <c r="I26" s="686">
        <f>AVERAGE(U8:W8)</f>
        <v>43.5</v>
      </c>
      <c r="J26" s="1276">
        <f t="shared" si="8"/>
        <v>58.333333333333336</v>
      </c>
      <c r="K26" s="1288">
        <f t="shared" ref="K26:K32" si="9">J26/I26</f>
        <v>1.3409961685823755</v>
      </c>
      <c r="L26" s="1288"/>
      <c r="M26" s="233"/>
      <c r="N26" s="233"/>
      <c r="O26" s="233"/>
      <c r="P26" s="233"/>
      <c r="R26" s="248"/>
      <c r="S26" s="248"/>
      <c r="T26" s="248"/>
    </row>
    <row r="27" spans="1:26" ht="14.4">
      <c r="B27" s="1289" t="s">
        <v>2698</v>
      </c>
      <c r="C27" s="688"/>
      <c r="D27" s="688"/>
      <c r="E27" s="688"/>
      <c r="F27" s="688"/>
      <c r="G27" s="689"/>
      <c r="H27" s="686"/>
      <c r="I27" s="686"/>
      <c r="J27" s="1276">
        <f t="shared" si="8"/>
        <v>28</v>
      </c>
      <c r="K27" s="1288"/>
      <c r="L27" s="1288"/>
      <c r="M27" s="233"/>
      <c r="N27" s="233"/>
      <c r="O27" s="233"/>
      <c r="P27" s="233"/>
      <c r="R27" s="248"/>
      <c r="S27" s="248"/>
      <c r="T27" s="248"/>
    </row>
    <row r="28" spans="1:26" ht="15" customHeight="1">
      <c r="B28" s="1289" t="s">
        <v>835</v>
      </c>
      <c r="C28" s="688">
        <f>AVERAGE(C10:E10)</f>
        <v>41.5</v>
      </c>
      <c r="D28" s="688">
        <f>AVERAGE(F10:H10)</f>
        <v>50.333333333333336</v>
      </c>
      <c r="E28" s="688">
        <f>AVERAGE(I10:K10)</f>
        <v>81.666666666666671</v>
      </c>
      <c r="F28" s="688">
        <f>AVERAGE(L10:N10)</f>
        <v>119.33333333333333</v>
      </c>
      <c r="G28" s="689">
        <f>AVERAGE(O10:Q10)</f>
        <v>152.33333333333334</v>
      </c>
      <c r="H28" s="686">
        <f>AVERAGE(R10:T10)</f>
        <v>190.66666666666666</v>
      </c>
      <c r="I28" s="686">
        <f>AVERAGE(U10:W10)</f>
        <v>212.33333333333334</v>
      </c>
      <c r="J28" s="1276">
        <f t="shared" si="8"/>
        <v>207.33333333333334</v>
      </c>
      <c r="K28" s="1288">
        <f t="shared" si="9"/>
        <v>0.97645211930926212</v>
      </c>
      <c r="L28" s="1288">
        <f t="shared" ref="L28:L32" si="10">J28/H28</f>
        <v>1.0874125874125875</v>
      </c>
      <c r="M28" s="233"/>
      <c r="N28" s="233"/>
      <c r="O28" s="233"/>
      <c r="P28" s="233"/>
      <c r="R28" s="248"/>
      <c r="S28" s="248"/>
      <c r="T28" s="248"/>
    </row>
    <row r="29" spans="1:26" ht="15" customHeight="1">
      <c r="B29" s="1289" t="s">
        <v>1987</v>
      </c>
      <c r="C29" s="688"/>
      <c r="D29" s="688"/>
      <c r="E29" s="688"/>
      <c r="F29" s="688"/>
      <c r="G29" s="689"/>
      <c r="H29" s="686"/>
      <c r="I29" s="686">
        <f>AVERAGE(U11:W11)</f>
        <v>31</v>
      </c>
      <c r="J29" s="1276">
        <f t="shared" si="8"/>
        <v>37.333333333333336</v>
      </c>
      <c r="K29" s="1288">
        <f t="shared" si="9"/>
        <v>1.2043010752688172</v>
      </c>
      <c r="L29" s="1288"/>
      <c r="M29" s="233"/>
      <c r="N29" s="233"/>
      <c r="O29" s="233"/>
      <c r="P29" s="233"/>
      <c r="R29" s="248"/>
      <c r="S29" s="248"/>
      <c r="T29" s="248"/>
    </row>
    <row r="30" spans="1:26" ht="15" customHeight="1">
      <c r="B30" s="1289" t="s">
        <v>2700</v>
      </c>
      <c r="C30" s="688"/>
      <c r="D30" s="688"/>
      <c r="E30" s="688"/>
      <c r="F30" s="688"/>
      <c r="G30" s="689"/>
      <c r="H30" s="686"/>
      <c r="I30" s="686"/>
      <c r="J30" s="1276">
        <f t="shared" si="8"/>
        <v>28</v>
      </c>
      <c r="K30" s="1288"/>
      <c r="L30" s="1288"/>
      <c r="M30" s="233"/>
      <c r="N30" s="233"/>
      <c r="O30" s="233"/>
      <c r="P30" s="233"/>
      <c r="R30" s="248"/>
      <c r="S30" s="248"/>
      <c r="T30" s="248"/>
    </row>
    <row r="31" spans="1:26" ht="14.4">
      <c r="B31" s="1289" t="s">
        <v>834</v>
      </c>
      <c r="C31" s="690"/>
      <c r="D31" s="690"/>
      <c r="E31" s="688">
        <f>AVERAGE(I13:K13)</f>
        <v>18</v>
      </c>
      <c r="F31" s="688">
        <f>AVERAGE(L13:N13)</f>
        <v>20.666666666666668</v>
      </c>
      <c r="G31" s="689">
        <f>AVERAGE(O13:Q13)</f>
        <v>34.333333333333336</v>
      </c>
      <c r="H31" s="686">
        <f>AVERAGE(R13:T13)</f>
        <v>51</v>
      </c>
      <c r="I31" s="686">
        <f>AVERAGE(U13:W13)</f>
        <v>66.333333333333329</v>
      </c>
      <c r="J31" s="1276">
        <f t="shared" si="8"/>
        <v>82</v>
      </c>
      <c r="K31" s="1288">
        <f t="shared" si="9"/>
        <v>1.2361809045226131</v>
      </c>
      <c r="L31" s="1288">
        <f t="shared" si="10"/>
        <v>1.607843137254902</v>
      </c>
      <c r="M31" s="233"/>
      <c r="N31" s="233"/>
      <c r="O31" s="233"/>
      <c r="P31" s="233"/>
      <c r="R31" s="248"/>
      <c r="S31" s="248"/>
      <c r="T31" s="248"/>
    </row>
    <row r="32" spans="1:26" ht="14.4">
      <c r="B32" s="1289" t="s">
        <v>259</v>
      </c>
      <c r="C32" s="688">
        <f>AVERAGE(C14:E14)</f>
        <v>40</v>
      </c>
      <c r="D32" s="688">
        <f>AVERAGE(F14:H14)</f>
        <v>54</v>
      </c>
      <c r="E32" s="688">
        <f>AVERAGE(I14:K14)</f>
        <v>91</v>
      </c>
      <c r="F32" s="688">
        <f>AVERAGE(L14:N14)</f>
        <v>116</v>
      </c>
      <c r="G32" s="689">
        <f>AVERAGE(O14:Q14)</f>
        <v>122.33333333333333</v>
      </c>
      <c r="H32" s="686">
        <f>AVERAGE(R14:T14)</f>
        <v>136</v>
      </c>
      <c r="I32" s="686">
        <f>AVERAGE(U14:W14)</f>
        <v>155.33333333333334</v>
      </c>
      <c r="J32" s="1276">
        <f t="shared" si="8"/>
        <v>157.33333333333334</v>
      </c>
      <c r="K32" s="1288">
        <f t="shared" si="9"/>
        <v>1.0128755364806867</v>
      </c>
      <c r="L32" s="1288">
        <f t="shared" si="10"/>
        <v>1.1568627450980393</v>
      </c>
      <c r="M32" s="233"/>
      <c r="N32" s="233"/>
      <c r="O32" s="233"/>
      <c r="P32" s="233"/>
      <c r="R32" s="248"/>
      <c r="S32" s="248"/>
      <c r="T32" s="248"/>
    </row>
    <row r="33" spans="1:29" ht="14.4">
      <c r="B33" s="1289" t="s">
        <v>2699</v>
      </c>
      <c r="C33" s="688"/>
      <c r="D33" s="688"/>
      <c r="E33" s="688"/>
      <c r="F33" s="688"/>
      <c r="G33" s="689"/>
      <c r="H33" s="686"/>
      <c r="I33" s="686"/>
      <c r="J33" s="1276">
        <f t="shared" si="8"/>
        <v>39.5</v>
      </c>
      <c r="K33" s="1288"/>
      <c r="L33" s="1288"/>
      <c r="M33" s="233"/>
      <c r="N33" s="233"/>
      <c r="O33" s="233"/>
      <c r="P33" s="233"/>
      <c r="R33" s="248"/>
      <c r="S33" s="248"/>
      <c r="T33" s="248"/>
    </row>
    <row r="34" spans="1:29" ht="14.4">
      <c r="A34" s="166"/>
      <c r="B34" s="666"/>
      <c r="C34" s="670"/>
      <c r="D34" s="670"/>
      <c r="E34" s="670"/>
      <c r="F34" s="670"/>
      <c r="G34" s="670"/>
      <c r="H34" s="670"/>
      <c r="I34" s="233"/>
      <c r="K34" s="671"/>
      <c r="L34" s="671"/>
      <c r="M34" s="233"/>
      <c r="N34" s="233"/>
      <c r="O34" s="233"/>
      <c r="P34" s="233"/>
      <c r="R34" s="248"/>
      <c r="S34" s="248"/>
      <c r="T34" s="248"/>
    </row>
    <row r="35" spans="1:29" ht="15" customHeight="1">
      <c r="B35" s="1289" t="s">
        <v>1</v>
      </c>
      <c r="C35" s="688">
        <f t="shared" ref="C35:G35" si="11">C25</f>
        <v>41.5</v>
      </c>
      <c r="D35" s="688">
        <f t="shared" si="11"/>
        <v>58</v>
      </c>
      <c r="E35" s="688">
        <f t="shared" si="11"/>
        <v>89.333333333333329</v>
      </c>
      <c r="F35" s="688">
        <f t="shared" si="11"/>
        <v>102.66666666666667</v>
      </c>
      <c r="G35" s="689">
        <f t="shared" si="11"/>
        <v>120.33333333333333</v>
      </c>
      <c r="H35" s="686">
        <f>H25</f>
        <v>142.33333333333334</v>
      </c>
      <c r="I35" s="686">
        <f>SUM(U7:W8)/3</f>
        <v>195</v>
      </c>
      <c r="J35" s="1276">
        <f>SUM(X7:Z9)/3</f>
        <v>243.66666666666666</v>
      </c>
      <c r="K35" s="1288">
        <f>J35/I35</f>
        <v>1.2495726495726496</v>
      </c>
      <c r="L35" s="1288">
        <f>J35/I35</f>
        <v>1.2495726495726496</v>
      </c>
      <c r="M35" s="233"/>
      <c r="N35" s="233"/>
      <c r="O35" s="233"/>
      <c r="P35" s="233"/>
      <c r="R35" s="248"/>
      <c r="S35" s="248"/>
      <c r="T35" s="248"/>
    </row>
    <row r="36" spans="1:29" ht="14.4">
      <c r="B36" s="1289" t="s">
        <v>3</v>
      </c>
      <c r="C36" s="688">
        <f t="shared" ref="C36:H36" si="12">C28</f>
        <v>41.5</v>
      </c>
      <c r="D36" s="688">
        <f t="shared" si="12"/>
        <v>50.333333333333336</v>
      </c>
      <c r="E36" s="688">
        <f t="shared" si="12"/>
        <v>81.666666666666671</v>
      </c>
      <c r="F36" s="688">
        <f t="shared" si="12"/>
        <v>119.33333333333333</v>
      </c>
      <c r="G36" s="689">
        <f t="shared" si="12"/>
        <v>152.33333333333334</v>
      </c>
      <c r="H36" s="686">
        <f t="shared" si="12"/>
        <v>190.66666666666666</v>
      </c>
      <c r="I36" s="686">
        <f>SUM(U10:W11)/3</f>
        <v>222.66666666666666</v>
      </c>
      <c r="J36" s="1276">
        <f>SUM(X10:Z12)/3</f>
        <v>254</v>
      </c>
      <c r="K36" s="1288">
        <f t="shared" ref="K36:K38" si="13">J36/I36</f>
        <v>1.1407185628742516</v>
      </c>
      <c r="L36" s="1288">
        <f t="shared" ref="L36:L38" si="14">J36/I36</f>
        <v>1.1407185628742516</v>
      </c>
      <c r="M36" s="233"/>
      <c r="N36" s="233"/>
      <c r="O36" s="233"/>
      <c r="P36" s="233"/>
      <c r="R36" s="248"/>
      <c r="S36" s="248"/>
      <c r="T36" s="248"/>
    </row>
    <row r="37" spans="1:29" ht="14.4">
      <c r="B37" s="1289" t="s">
        <v>2</v>
      </c>
      <c r="C37" s="688">
        <f>SUM(C13:E14)/2</f>
        <v>40</v>
      </c>
      <c r="D37" s="690">
        <f>SUM(F13:H14)/3</f>
        <v>54</v>
      </c>
      <c r="E37" s="688">
        <f>SUM(I13:K14)/3</f>
        <v>97</v>
      </c>
      <c r="F37" s="688">
        <f>SUM(L13:N14)/3</f>
        <v>136.66666666666666</v>
      </c>
      <c r="G37" s="689">
        <f>SUM(O13:Q14)/3</f>
        <v>156.66666666666666</v>
      </c>
      <c r="H37" s="686">
        <f>SUM(R13:T14)/3</f>
        <v>187</v>
      </c>
      <c r="I37" s="686">
        <f>SUM(U13:W14)/3</f>
        <v>221.66666666666666</v>
      </c>
      <c r="J37" s="1276">
        <f>SUM(X13:Z15)/3</f>
        <v>265.66666666666669</v>
      </c>
      <c r="K37" s="1288">
        <f t="shared" si="13"/>
        <v>1.1984962406015038</v>
      </c>
      <c r="L37" s="1288">
        <f t="shared" si="14"/>
        <v>1.1984962406015038</v>
      </c>
      <c r="M37" s="233"/>
      <c r="N37" s="233"/>
      <c r="O37" s="233"/>
      <c r="P37" s="233"/>
      <c r="R37" s="248"/>
      <c r="S37" s="248"/>
      <c r="T37" s="248"/>
    </row>
    <row r="38" spans="1:29" ht="14.4">
      <c r="B38" s="1289" t="s">
        <v>460</v>
      </c>
      <c r="C38" s="688">
        <f>SUM(C7:E14)/2</f>
        <v>123</v>
      </c>
      <c r="D38" s="688">
        <f>SUM(F7:H14)/3</f>
        <v>162.33333333333334</v>
      </c>
      <c r="E38" s="688">
        <f>SUM(I7:K14)/3</f>
        <v>268</v>
      </c>
      <c r="F38" s="688">
        <f>SUM(L7:N14)/3</f>
        <v>358.66666666666669</v>
      </c>
      <c r="G38" s="688">
        <f>SUM(O7:Q14)/3</f>
        <v>429.33333333333331</v>
      </c>
      <c r="H38" s="686">
        <f>SUM(R7:T14)/3</f>
        <v>520</v>
      </c>
      <c r="I38" s="686">
        <f>SUM(U7:W14)/3</f>
        <v>639.33333333333337</v>
      </c>
      <c r="J38" s="1276">
        <f>SUM(X7:Z15)/3</f>
        <v>763.33333333333337</v>
      </c>
      <c r="K38" s="1288">
        <f t="shared" si="13"/>
        <v>1.1939520333680917</v>
      </c>
      <c r="L38" s="1288">
        <f t="shared" si="14"/>
        <v>1.1939520333680917</v>
      </c>
      <c r="M38" s="240"/>
      <c r="N38" s="240"/>
      <c r="O38" s="240"/>
      <c r="P38" s="240"/>
      <c r="R38" s="248"/>
      <c r="S38" s="248"/>
      <c r="T38" s="248"/>
    </row>
    <row r="39" spans="1:29" s="166" customFormat="1" ht="9" customHeight="1">
      <c r="B39" s="666"/>
      <c r="C39" s="672"/>
      <c r="D39" s="672"/>
      <c r="E39" s="672"/>
      <c r="F39" s="672"/>
      <c r="G39" s="672"/>
      <c r="H39" s="672"/>
      <c r="I39" s="672"/>
      <c r="K39" s="672"/>
      <c r="L39" s="672"/>
      <c r="M39" s="246"/>
      <c r="N39" s="246"/>
      <c r="O39" s="246"/>
      <c r="P39" s="246"/>
      <c r="Q39" s="239"/>
      <c r="R39" s="239"/>
      <c r="S39" s="239"/>
      <c r="T39" s="239"/>
      <c r="U39" s="247"/>
    </row>
    <row r="40" spans="1:29" ht="14.4">
      <c r="B40" s="1283" t="s">
        <v>460</v>
      </c>
      <c r="C40" s="688">
        <f t="shared" ref="C40:H40" si="15">C38</f>
        <v>123</v>
      </c>
      <c r="D40" s="688">
        <f t="shared" si="15"/>
        <v>162.33333333333334</v>
      </c>
      <c r="E40" s="688">
        <f t="shared" si="15"/>
        <v>268</v>
      </c>
      <c r="F40" s="688">
        <f t="shared" si="15"/>
        <v>358.66666666666669</v>
      </c>
      <c r="G40" s="689">
        <f t="shared" si="15"/>
        <v>429.33333333333331</v>
      </c>
      <c r="H40" s="686">
        <f t="shared" si="15"/>
        <v>520</v>
      </c>
      <c r="I40" s="686">
        <f>AVERAGE(U21:W21)</f>
        <v>639.33333333333337</v>
      </c>
      <c r="J40" s="1276">
        <f>AVERAGE(X21:Z21)</f>
        <v>763.33333333333337</v>
      </c>
      <c r="K40" s="1288">
        <f t="shared" ref="K40" si="16">J40/I40</f>
        <v>1.1939520333680917</v>
      </c>
      <c r="L40" s="1288">
        <f t="shared" ref="L40" si="17">J40/H40</f>
        <v>1.4679487179487181</v>
      </c>
      <c r="M40" s="233"/>
      <c r="N40" s="233"/>
      <c r="O40" s="233"/>
      <c r="P40" s="233"/>
      <c r="R40" s="248"/>
      <c r="S40" s="248"/>
      <c r="T40" s="248"/>
      <c r="V40" s="249"/>
      <c r="W40" s="249"/>
      <c r="X40" s="249"/>
      <c r="Y40" s="249"/>
      <c r="Z40" s="249"/>
      <c r="AA40" s="249"/>
      <c r="AB40" s="249"/>
      <c r="AC40" s="249"/>
    </row>
    <row r="41" spans="1:29" s="166" customFormat="1" ht="20.25" customHeight="1">
      <c r="B41" s="235"/>
      <c r="C41" s="670"/>
      <c r="D41" s="670"/>
      <c r="E41" s="670"/>
      <c r="F41" s="670"/>
      <c r="G41" s="670"/>
      <c r="H41" s="233"/>
      <c r="I41" s="671"/>
      <c r="J41" s="665"/>
      <c r="K41" s="665"/>
    </row>
    <row r="42" spans="1:29" s="241" customFormat="1" ht="14.4">
      <c r="B42" s="666"/>
      <c r="C42" s="2659" t="s">
        <v>1084</v>
      </c>
      <c r="D42" s="2659"/>
      <c r="E42" s="2659"/>
      <c r="F42" s="2659"/>
      <c r="G42" s="2659"/>
      <c r="H42" s="2659"/>
      <c r="I42" s="2659"/>
      <c r="J42" s="2659"/>
      <c r="K42" s="673"/>
      <c r="L42" s="239"/>
      <c r="M42" s="239"/>
      <c r="N42" s="239"/>
      <c r="O42" s="238"/>
    </row>
    <row r="43" spans="1:29" ht="14.4">
      <c r="B43" s="1281" t="s">
        <v>1</v>
      </c>
      <c r="C43" s="688">
        <v>1</v>
      </c>
      <c r="D43" s="688">
        <v>1</v>
      </c>
      <c r="E43" s="688">
        <v>1</v>
      </c>
      <c r="F43" s="688">
        <v>1</v>
      </c>
      <c r="G43" s="689">
        <v>1</v>
      </c>
      <c r="H43" s="686">
        <v>1</v>
      </c>
      <c r="I43" s="686">
        <v>2</v>
      </c>
      <c r="J43" s="1276">
        <v>3</v>
      </c>
      <c r="K43" s="677"/>
      <c r="L43" s="242"/>
      <c r="M43" s="239"/>
      <c r="N43" s="239"/>
      <c r="O43" s="48"/>
      <c r="R43" s="248"/>
      <c r="S43" s="248"/>
      <c r="T43" s="248"/>
    </row>
    <row r="44" spans="1:29" ht="15" customHeight="1">
      <c r="B44" s="1281" t="s">
        <v>3</v>
      </c>
      <c r="C44" s="688">
        <v>1</v>
      </c>
      <c r="D44" s="688">
        <v>1</v>
      </c>
      <c r="E44" s="688">
        <v>1</v>
      </c>
      <c r="F44" s="688">
        <v>1</v>
      </c>
      <c r="G44" s="689">
        <v>1</v>
      </c>
      <c r="H44" s="686">
        <v>1</v>
      </c>
      <c r="I44" s="686">
        <v>2</v>
      </c>
      <c r="J44" s="1276">
        <v>3</v>
      </c>
      <c r="K44" s="677"/>
      <c r="L44" s="242"/>
      <c r="M44" s="239"/>
      <c r="N44" s="239"/>
      <c r="O44" s="48"/>
      <c r="R44" s="248"/>
      <c r="S44" s="248"/>
      <c r="T44" s="248"/>
    </row>
    <row r="45" spans="1:29" ht="15" customHeight="1">
      <c r="B45" s="1281" t="s">
        <v>2</v>
      </c>
      <c r="C45" s="688">
        <v>1</v>
      </c>
      <c r="D45" s="688">
        <v>1</v>
      </c>
      <c r="E45" s="688">
        <v>2</v>
      </c>
      <c r="F45" s="688">
        <v>2</v>
      </c>
      <c r="G45" s="689">
        <v>2</v>
      </c>
      <c r="H45" s="686">
        <v>2</v>
      </c>
      <c r="I45" s="686">
        <v>2</v>
      </c>
      <c r="J45" s="1276">
        <v>3</v>
      </c>
      <c r="K45" s="677"/>
      <c r="L45" s="242"/>
      <c r="M45" s="239"/>
      <c r="N45" s="239"/>
      <c r="O45" s="48"/>
      <c r="R45" s="248"/>
      <c r="S45" s="248"/>
      <c r="T45" s="248"/>
    </row>
    <row r="46" spans="1:29" s="166" customFormat="1" ht="20.25" customHeight="1">
      <c r="B46" s="1283" t="s">
        <v>460</v>
      </c>
      <c r="C46" s="688">
        <v>3</v>
      </c>
      <c r="D46" s="688">
        <v>3</v>
      </c>
      <c r="E46" s="688">
        <v>4</v>
      </c>
      <c r="F46" s="688">
        <v>4</v>
      </c>
      <c r="G46" s="689">
        <v>4</v>
      </c>
      <c r="H46" s="686">
        <v>4</v>
      </c>
      <c r="I46" s="686">
        <f>'Primer Ingreso'!I46</f>
        <v>6</v>
      </c>
      <c r="J46" s="1276">
        <f>'Primer Ingreso'!J46</f>
        <v>9</v>
      </c>
      <c r="K46" s="665"/>
    </row>
    <row r="47" spans="1:29" ht="15" customHeight="1">
      <c r="B47" s="235"/>
      <c r="C47" s="670"/>
      <c r="D47" s="670"/>
      <c r="E47" s="670"/>
      <c r="F47" s="670"/>
      <c r="G47" s="670"/>
      <c r="H47" s="233"/>
      <c r="I47" s="677"/>
      <c r="J47" s="677"/>
      <c r="K47" s="677"/>
      <c r="L47" s="242"/>
      <c r="M47" s="239"/>
      <c r="N47" s="239"/>
      <c r="O47" s="48"/>
      <c r="R47" s="248"/>
      <c r="S47" s="248"/>
      <c r="T47" s="248"/>
    </row>
    <row r="48" spans="1:29" ht="15" customHeight="1">
      <c r="B48" s="666"/>
      <c r="C48" s="2659" t="s">
        <v>1148</v>
      </c>
      <c r="D48" s="2659"/>
      <c r="E48" s="2659"/>
      <c r="F48" s="2659"/>
      <c r="G48" s="2659"/>
      <c r="H48" s="2659"/>
      <c r="I48" s="2659"/>
      <c r="J48" s="2659"/>
      <c r="K48" s="677"/>
      <c r="L48" s="242"/>
      <c r="M48" s="239"/>
      <c r="N48" s="239"/>
      <c r="O48" s="48"/>
      <c r="R48" s="248"/>
      <c r="S48" s="248"/>
      <c r="T48" s="248"/>
    </row>
    <row r="49" spans="1:20" ht="14.4">
      <c r="B49" s="1281" t="s">
        <v>1</v>
      </c>
      <c r="C49" s="688">
        <f t="shared" ref="C49:J51" si="18">C35/C43</f>
        <v>41.5</v>
      </c>
      <c r="D49" s="688">
        <f t="shared" si="18"/>
        <v>58</v>
      </c>
      <c r="E49" s="688">
        <f t="shared" si="18"/>
        <v>89.333333333333329</v>
      </c>
      <c r="F49" s="688">
        <f t="shared" si="18"/>
        <v>102.66666666666667</v>
      </c>
      <c r="G49" s="689">
        <f t="shared" si="18"/>
        <v>120.33333333333333</v>
      </c>
      <c r="H49" s="686">
        <f t="shared" si="18"/>
        <v>142.33333333333334</v>
      </c>
      <c r="I49" s="686">
        <f t="shared" si="18"/>
        <v>97.5</v>
      </c>
      <c r="J49" s="1276">
        <f t="shared" si="18"/>
        <v>81.222222222222214</v>
      </c>
      <c r="K49" s="17"/>
      <c r="M49" s="241"/>
      <c r="N49" s="241"/>
      <c r="R49" s="248"/>
      <c r="S49" s="248"/>
      <c r="T49" s="248"/>
    </row>
    <row r="50" spans="1:20" ht="14.4">
      <c r="B50" s="1281" t="s">
        <v>3</v>
      </c>
      <c r="C50" s="688">
        <f t="shared" si="18"/>
        <v>41.5</v>
      </c>
      <c r="D50" s="688">
        <f t="shared" si="18"/>
        <v>50.333333333333336</v>
      </c>
      <c r="E50" s="688">
        <f t="shared" si="18"/>
        <v>81.666666666666671</v>
      </c>
      <c r="F50" s="688">
        <f t="shared" si="18"/>
        <v>119.33333333333333</v>
      </c>
      <c r="G50" s="689">
        <f t="shared" si="18"/>
        <v>152.33333333333334</v>
      </c>
      <c r="H50" s="686">
        <f t="shared" si="18"/>
        <v>190.66666666666666</v>
      </c>
      <c r="I50" s="686">
        <f t="shared" si="18"/>
        <v>111.33333333333333</v>
      </c>
      <c r="J50" s="1276">
        <f t="shared" si="18"/>
        <v>84.666666666666671</v>
      </c>
      <c r="K50" s="17"/>
      <c r="R50" s="248"/>
      <c r="S50" s="248"/>
      <c r="T50" s="248"/>
    </row>
    <row r="51" spans="1:20" ht="14.4">
      <c r="A51" s="166"/>
      <c r="B51" s="1281" t="s">
        <v>2</v>
      </c>
      <c r="C51" s="688">
        <f t="shared" si="18"/>
        <v>40</v>
      </c>
      <c r="D51" s="688">
        <f t="shared" si="18"/>
        <v>54</v>
      </c>
      <c r="E51" s="688">
        <f t="shared" si="18"/>
        <v>48.5</v>
      </c>
      <c r="F51" s="688">
        <f t="shared" si="18"/>
        <v>68.333333333333329</v>
      </c>
      <c r="G51" s="689">
        <f t="shared" si="18"/>
        <v>78.333333333333329</v>
      </c>
      <c r="H51" s="686">
        <f t="shared" si="18"/>
        <v>93.5</v>
      </c>
      <c r="I51" s="686">
        <f t="shared" si="18"/>
        <v>110.83333333333333</v>
      </c>
      <c r="J51" s="1276">
        <f t="shared" si="18"/>
        <v>88.555555555555557</v>
      </c>
      <c r="K51" s="17"/>
      <c r="R51" s="248"/>
      <c r="S51" s="248"/>
      <c r="T51" s="248"/>
    </row>
    <row r="52" spans="1:20" ht="14.4">
      <c r="B52" s="1283" t="s">
        <v>460</v>
      </c>
      <c r="C52" s="688">
        <f t="shared" ref="C52:J52" si="19">C40/C46</f>
        <v>41</v>
      </c>
      <c r="D52" s="688">
        <f t="shared" si="19"/>
        <v>54.111111111111114</v>
      </c>
      <c r="E52" s="688">
        <f t="shared" si="19"/>
        <v>67</v>
      </c>
      <c r="F52" s="688">
        <f t="shared" si="19"/>
        <v>89.666666666666671</v>
      </c>
      <c r="G52" s="689">
        <f t="shared" si="19"/>
        <v>107.33333333333333</v>
      </c>
      <c r="H52" s="686">
        <f t="shared" si="19"/>
        <v>130</v>
      </c>
      <c r="I52" s="686">
        <f t="shared" si="19"/>
        <v>106.55555555555556</v>
      </c>
      <c r="J52" s="1276">
        <f t="shared" si="19"/>
        <v>84.814814814814824</v>
      </c>
      <c r="K52" s="17"/>
    </row>
    <row r="53" spans="1:20" s="250" customFormat="1" ht="13.8">
      <c r="A53" s="174" t="s">
        <v>3598</v>
      </c>
      <c r="B53" s="260"/>
      <c r="C53" s="252"/>
      <c r="D53" s="252"/>
      <c r="E53" s="50"/>
      <c r="F53" s="252"/>
      <c r="G53" s="252"/>
      <c r="H53" s="252"/>
      <c r="R53" s="252"/>
      <c r="S53" s="252"/>
      <c r="T53" s="252"/>
    </row>
    <row r="54" spans="1:20" ht="14.4">
      <c r="B54" s="256"/>
      <c r="C54" s="668"/>
      <c r="D54" s="668"/>
      <c r="E54" s="668"/>
      <c r="F54" s="668"/>
      <c r="G54" s="668"/>
      <c r="H54" s="668"/>
      <c r="I54" s="17"/>
      <c r="J54" s="17"/>
      <c r="K54" s="17"/>
    </row>
    <row r="55" spans="1:20">
      <c r="B55" s="249"/>
      <c r="C55" s="248"/>
      <c r="D55" s="248"/>
    </row>
  </sheetData>
  <mergeCells count="16">
    <mergeCell ref="A5:A6"/>
    <mergeCell ref="B5:B6"/>
    <mergeCell ref="C5:E5"/>
    <mergeCell ref="F5:H5"/>
    <mergeCell ref="A7:A9"/>
    <mergeCell ref="X5:Z5"/>
    <mergeCell ref="U5:W5"/>
    <mergeCell ref="O5:Q5"/>
    <mergeCell ref="R5:T5"/>
    <mergeCell ref="I5:K5"/>
    <mergeCell ref="L5:N5"/>
    <mergeCell ref="C23:L23"/>
    <mergeCell ref="C42:J42"/>
    <mergeCell ref="C48:J48"/>
    <mergeCell ref="A10:A12"/>
    <mergeCell ref="A13:A15"/>
  </mergeCells>
  <hyperlinks>
    <hyperlink ref="A1" location="Índice!A1" display="ÍNDICE" xr:uid="{00000000-0004-0000-11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C34:I39 I40 C25:H25 C29:H29 C32:I32 C26:H26 C28:H28 C31:H31 I25:L25 I33:J33 J32:L32 I28:L28 I27:J27 I26:K26 I31:L31 I29:K29 I30:J30" formulaRange="1"/>
    <ignoredError sqref="C40:H40" formula="1"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D25A8"/>
  </sheetPr>
  <dimension ref="A1:AE20"/>
  <sheetViews>
    <sheetView showGridLines="0" zoomScale="110" zoomScaleNormal="110" workbookViewId="0">
      <selection activeCell="A18" sqref="A18"/>
    </sheetView>
  </sheetViews>
  <sheetFormatPr baseColWidth="10" defaultColWidth="11.44140625" defaultRowHeight="14.4"/>
  <cols>
    <col min="1" max="1" width="11.5546875" style="27" bestFit="1" customWidth="1"/>
    <col min="2" max="7" width="4.44140625" style="27" bestFit="1" customWidth="1"/>
    <col min="8" max="9" width="4.44140625" style="27" customWidth="1"/>
    <col min="10" max="15" width="4.44140625" style="27" bestFit="1" customWidth="1"/>
    <col min="16" max="17" width="4.44140625" style="27" customWidth="1"/>
    <col min="18" max="23" width="4.5546875" style="27" bestFit="1" customWidth="1"/>
    <col min="24" max="35" width="4.44140625" style="27" bestFit="1" customWidth="1"/>
    <col min="36" max="41" width="4.5546875" style="27" bestFit="1" customWidth="1"/>
    <col min="42" max="16384" width="11.44140625" style="27"/>
  </cols>
  <sheetData>
    <row r="1" spans="1:31" s="248" customFormat="1" ht="13.2">
      <c r="A1" s="265" t="s">
        <v>1447</v>
      </c>
      <c r="B1" s="253"/>
      <c r="C1" s="241"/>
    </row>
    <row r="2" spans="1:31" ht="18">
      <c r="A2" s="967" t="s">
        <v>2713</v>
      </c>
      <c r="N2" s="250"/>
      <c r="O2" s="250"/>
      <c r="P2" s="250"/>
      <c r="Q2" s="250"/>
    </row>
    <row r="3" spans="1:31" s="250" customFormat="1" ht="13.8">
      <c r="A3" s="254" t="s">
        <v>1160</v>
      </c>
      <c r="B3" s="255"/>
      <c r="C3" s="252"/>
      <c r="D3" s="252"/>
      <c r="E3" s="252"/>
      <c r="F3" s="252"/>
      <c r="G3" s="252"/>
      <c r="H3" s="252"/>
      <c r="I3" s="252"/>
      <c r="J3" s="252"/>
      <c r="V3" s="252"/>
      <c r="W3" s="252"/>
      <c r="X3" s="252"/>
    </row>
    <row r="4" spans="1:31">
      <c r="B4" s="2660" t="s">
        <v>1154</v>
      </c>
      <c r="C4" s="2660"/>
      <c r="D4" s="2660"/>
      <c r="E4" s="2660"/>
      <c r="F4" s="2660"/>
      <c r="G4" s="2660"/>
      <c r="H4" s="2660"/>
      <c r="I4" s="2660"/>
      <c r="J4" s="2660"/>
      <c r="K4" s="2660"/>
      <c r="L4" s="2660"/>
      <c r="M4" s="2660"/>
      <c r="N4" s="2660"/>
      <c r="O4" s="2660"/>
      <c r="P4" s="2660"/>
      <c r="Q4" s="2660"/>
      <c r="R4" s="2660"/>
      <c r="S4" s="2660"/>
      <c r="T4" s="2660"/>
      <c r="U4" s="2660"/>
      <c r="V4" s="2660"/>
      <c r="W4" s="2660"/>
      <c r="X4" s="2660"/>
      <c r="Y4" s="2660"/>
    </row>
    <row r="5" spans="1:31">
      <c r="A5" s="237"/>
      <c r="B5" s="2625" t="s">
        <v>1073</v>
      </c>
      <c r="C5" s="2625"/>
      <c r="D5" s="2625"/>
      <c r="E5" s="2625"/>
      <c r="F5" s="2625"/>
      <c r="G5" s="2625"/>
      <c r="H5" s="2625"/>
      <c r="I5" s="2625"/>
      <c r="J5" s="2625" t="s">
        <v>1074</v>
      </c>
      <c r="K5" s="2625"/>
      <c r="L5" s="2625"/>
      <c r="M5" s="2625"/>
      <c r="N5" s="2625"/>
      <c r="O5" s="2625"/>
      <c r="P5" s="2625"/>
      <c r="Q5" s="2625"/>
      <c r="R5" s="2625" t="s">
        <v>1075</v>
      </c>
      <c r="S5" s="2625"/>
      <c r="T5" s="2625"/>
      <c r="U5" s="2625"/>
      <c r="V5" s="2625"/>
      <c r="W5" s="2625"/>
      <c r="X5" s="2625"/>
      <c r="Y5" s="2625"/>
    </row>
    <row r="6" spans="1:31">
      <c r="A6" s="237"/>
      <c r="B6" s="1336">
        <v>2011</v>
      </c>
      <c r="C6" s="1336">
        <v>2012</v>
      </c>
      <c r="D6" s="1336">
        <v>2013</v>
      </c>
      <c r="E6" s="1336">
        <v>2014</v>
      </c>
      <c r="F6" s="1336">
        <v>2015</v>
      </c>
      <c r="G6" s="1336">
        <v>2016</v>
      </c>
      <c r="H6" s="1336">
        <v>2017</v>
      </c>
      <c r="I6" s="1293">
        <v>2018</v>
      </c>
      <c r="J6" s="1336">
        <v>2011</v>
      </c>
      <c r="K6" s="1336">
        <v>2012</v>
      </c>
      <c r="L6" s="1336">
        <v>2013</v>
      </c>
      <c r="M6" s="1336">
        <v>2014</v>
      </c>
      <c r="N6" s="1336">
        <v>2015</v>
      </c>
      <c r="O6" s="1336">
        <v>2016</v>
      </c>
      <c r="P6" s="1336">
        <v>2017</v>
      </c>
      <c r="Q6" s="1293">
        <v>2018</v>
      </c>
      <c r="R6" s="1336">
        <v>2011</v>
      </c>
      <c r="S6" s="1336">
        <v>2012</v>
      </c>
      <c r="T6" s="1336">
        <v>2013</v>
      </c>
      <c r="U6" s="1336">
        <v>2014</v>
      </c>
      <c r="V6" s="1336">
        <v>2015</v>
      </c>
      <c r="W6" s="1336">
        <v>2016</v>
      </c>
      <c r="X6" s="1336">
        <v>2017</v>
      </c>
      <c r="Y6" s="1293">
        <v>2018</v>
      </c>
    </row>
    <row r="7" spans="1:31">
      <c r="A7" s="1299" t="s">
        <v>833</v>
      </c>
      <c r="B7" s="693">
        <v>14</v>
      </c>
      <c r="C7" s="693">
        <v>21</v>
      </c>
      <c r="D7" s="693">
        <v>36</v>
      </c>
      <c r="E7" s="693">
        <v>43</v>
      </c>
      <c r="F7" s="694">
        <v>51</v>
      </c>
      <c r="G7" s="694">
        <v>56</v>
      </c>
      <c r="H7" s="1346">
        <v>102</v>
      </c>
      <c r="I7" s="1295">
        <v>69</v>
      </c>
      <c r="J7" s="695">
        <v>28</v>
      </c>
      <c r="K7" s="695">
        <v>37</v>
      </c>
      <c r="L7" s="695">
        <v>53</v>
      </c>
      <c r="M7" s="695">
        <v>59</v>
      </c>
      <c r="N7" s="695">
        <v>70</v>
      </c>
      <c r="O7" s="695">
        <v>86</v>
      </c>
      <c r="P7" s="1348">
        <v>102</v>
      </c>
      <c r="Q7" s="1296">
        <v>107</v>
      </c>
      <c r="R7" s="696">
        <f t="shared" ref="R7:W7" si="0">B7/(B7+J7)</f>
        <v>0.33333333333333331</v>
      </c>
      <c r="S7" s="696">
        <f t="shared" si="0"/>
        <v>0.36206896551724138</v>
      </c>
      <c r="T7" s="696">
        <f t="shared" si="0"/>
        <v>0.4044943820224719</v>
      </c>
      <c r="U7" s="696">
        <f t="shared" si="0"/>
        <v>0.42156862745098039</v>
      </c>
      <c r="V7" s="696">
        <f t="shared" si="0"/>
        <v>0.42148760330578511</v>
      </c>
      <c r="W7" s="696">
        <f t="shared" si="0"/>
        <v>0.39436619718309857</v>
      </c>
      <c r="X7" s="1349">
        <f t="shared" ref="X7:Y16" si="1">H7/(H7+P7)</f>
        <v>0.5</v>
      </c>
      <c r="Y7" s="1297">
        <f t="shared" si="1"/>
        <v>0.39204545454545453</v>
      </c>
    </row>
    <row r="8" spans="1:31">
      <c r="A8" s="1299" t="s">
        <v>1986</v>
      </c>
      <c r="B8" s="693"/>
      <c r="C8" s="693"/>
      <c r="D8" s="693"/>
      <c r="E8" s="693"/>
      <c r="F8" s="694"/>
      <c r="G8" s="694"/>
      <c r="H8" s="1346">
        <v>11</v>
      </c>
      <c r="I8" s="1295">
        <v>14</v>
      </c>
      <c r="J8" s="695"/>
      <c r="K8" s="695"/>
      <c r="L8" s="695"/>
      <c r="M8" s="695"/>
      <c r="N8" s="695"/>
      <c r="O8" s="695"/>
      <c r="P8" s="1348">
        <v>33</v>
      </c>
      <c r="Q8" s="1296">
        <v>44</v>
      </c>
      <c r="R8" s="696"/>
      <c r="S8" s="696"/>
      <c r="T8" s="696"/>
      <c r="U8" s="696"/>
      <c r="V8" s="696"/>
      <c r="W8" s="696"/>
      <c r="X8" s="1349">
        <f t="shared" si="1"/>
        <v>0.25</v>
      </c>
      <c r="Y8" s="1297">
        <f t="shared" si="1"/>
        <v>0.2413793103448276</v>
      </c>
    </row>
    <row r="9" spans="1:31">
      <c r="A9" s="1299" t="s">
        <v>2698</v>
      </c>
      <c r="B9" s="693"/>
      <c r="C9" s="693"/>
      <c r="D9" s="693"/>
      <c r="E9" s="693"/>
      <c r="F9" s="694"/>
      <c r="G9" s="694"/>
      <c r="H9" s="1346"/>
      <c r="I9" s="1295">
        <v>1</v>
      </c>
      <c r="J9" s="695"/>
      <c r="K9" s="695"/>
      <c r="L9" s="695"/>
      <c r="M9" s="695"/>
      <c r="N9" s="695"/>
      <c r="O9" s="695"/>
      <c r="P9" s="1348"/>
      <c r="Q9" s="1296">
        <v>27</v>
      </c>
      <c r="R9" s="696"/>
      <c r="S9" s="696"/>
      <c r="T9" s="696"/>
      <c r="U9" s="696"/>
      <c r="V9" s="696"/>
      <c r="W9" s="696"/>
      <c r="X9" s="1349"/>
      <c r="Y9" s="1297"/>
    </row>
    <row r="10" spans="1:31">
      <c r="A10" s="1299" t="s">
        <v>835</v>
      </c>
      <c r="B10" s="693">
        <v>29</v>
      </c>
      <c r="C10" s="693">
        <v>34</v>
      </c>
      <c r="D10" s="693">
        <v>55</v>
      </c>
      <c r="E10" s="693">
        <v>82</v>
      </c>
      <c r="F10" s="694">
        <v>101</v>
      </c>
      <c r="G10" s="694">
        <v>123</v>
      </c>
      <c r="H10" s="1346">
        <v>141</v>
      </c>
      <c r="I10" s="1295">
        <v>132</v>
      </c>
      <c r="J10" s="695">
        <v>13</v>
      </c>
      <c r="K10" s="695">
        <v>17</v>
      </c>
      <c r="L10" s="695">
        <v>27</v>
      </c>
      <c r="M10" s="695">
        <v>37</v>
      </c>
      <c r="N10" s="695">
        <v>52</v>
      </c>
      <c r="O10" s="695">
        <v>68</v>
      </c>
      <c r="P10" s="1348">
        <v>72</v>
      </c>
      <c r="Q10" s="1296">
        <v>75</v>
      </c>
      <c r="R10" s="696">
        <f t="shared" ref="R10:W10" si="2">B10/(B10+J10)</f>
        <v>0.69047619047619047</v>
      </c>
      <c r="S10" s="696">
        <f t="shared" si="2"/>
        <v>0.66666666666666663</v>
      </c>
      <c r="T10" s="696">
        <f t="shared" si="2"/>
        <v>0.67073170731707321</v>
      </c>
      <c r="U10" s="696">
        <f t="shared" si="2"/>
        <v>0.68907563025210083</v>
      </c>
      <c r="V10" s="696">
        <f t="shared" si="2"/>
        <v>0.66013071895424835</v>
      </c>
      <c r="W10" s="696">
        <f t="shared" si="2"/>
        <v>0.64397905759162299</v>
      </c>
      <c r="X10" s="1349">
        <f t="shared" si="1"/>
        <v>0.6619718309859155</v>
      </c>
      <c r="Y10" s="1297">
        <f t="shared" si="1"/>
        <v>0.6376811594202898</v>
      </c>
      <c r="AD10" s="1641" t="s">
        <v>49</v>
      </c>
      <c r="AE10" s="1641" t="s">
        <v>48</v>
      </c>
    </row>
    <row r="11" spans="1:31">
      <c r="A11" s="1299" t="s">
        <v>1987</v>
      </c>
      <c r="B11" s="693"/>
      <c r="C11" s="693"/>
      <c r="D11" s="693"/>
      <c r="E11" s="693"/>
      <c r="F11" s="694"/>
      <c r="G11" s="694"/>
      <c r="H11" s="1346">
        <v>21</v>
      </c>
      <c r="I11" s="1295">
        <v>25</v>
      </c>
      <c r="J11" s="695"/>
      <c r="K11" s="695"/>
      <c r="L11" s="695"/>
      <c r="M11" s="695"/>
      <c r="N11" s="695"/>
      <c r="O11" s="695"/>
      <c r="P11" s="1348">
        <v>10</v>
      </c>
      <c r="Q11" s="1296">
        <v>12</v>
      </c>
      <c r="R11" s="696"/>
      <c r="S11" s="696"/>
      <c r="T11" s="696"/>
      <c r="U11" s="696"/>
      <c r="V11" s="696"/>
      <c r="W11" s="696"/>
      <c r="X11" s="1349">
        <f t="shared" si="1"/>
        <v>0.67741935483870963</v>
      </c>
      <c r="Y11" s="1297">
        <f t="shared" si="1"/>
        <v>0.67567567567567566</v>
      </c>
      <c r="AC11" s="27" t="str">
        <f>A7</f>
        <v>IRH</v>
      </c>
      <c r="AD11" s="27">
        <f>Q7</f>
        <v>107</v>
      </c>
      <c r="AE11" s="302">
        <f>I7</f>
        <v>69</v>
      </c>
    </row>
    <row r="12" spans="1:31">
      <c r="A12" s="1299" t="s">
        <v>2700</v>
      </c>
      <c r="B12" s="693"/>
      <c r="C12" s="693"/>
      <c r="D12" s="693"/>
      <c r="E12" s="693"/>
      <c r="F12" s="694"/>
      <c r="G12" s="694"/>
      <c r="H12" s="1346"/>
      <c r="I12" s="1295">
        <v>23</v>
      </c>
      <c r="J12" s="695"/>
      <c r="K12" s="695"/>
      <c r="L12" s="695"/>
      <c r="M12" s="695"/>
      <c r="N12" s="695"/>
      <c r="O12" s="695"/>
      <c r="P12" s="1348"/>
      <c r="Q12" s="1296">
        <v>5</v>
      </c>
      <c r="R12" s="696"/>
      <c r="S12" s="696"/>
      <c r="T12" s="696"/>
      <c r="U12" s="696"/>
      <c r="V12" s="696"/>
      <c r="W12" s="696"/>
      <c r="X12" s="1349"/>
      <c r="Y12" s="1297">
        <f t="shared" si="1"/>
        <v>0.8214285714285714</v>
      </c>
      <c r="AC12" s="27" t="str">
        <f t="shared" ref="AC12:AC19" si="3">A8</f>
        <v>ICT</v>
      </c>
      <c r="AD12" s="27">
        <f t="shared" ref="AD12:AD19" si="4">Q8</f>
        <v>44</v>
      </c>
      <c r="AE12" s="302">
        <f t="shared" ref="AE12:AE19" si="5">I8</f>
        <v>14</v>
      </c>
    </row>
    <row r="13" spans="1:31">
      <c r="A13" s="1299" t="s">
        <v>834</v>
      </c>
      <c r="B13" s="693"/>
      <c r="C13" s="693"/>
      <c r="D13" s="693">
        <v>9</v>
      </c>
      <c r="E13" s="693">
        <v>9</v>
      </c>
      <c r="F13" s="694">
        <v>15</v>
      </c>
      <c r="G13" s="694">
        <v>26</v>
      </c>
      <c r="H13" s="1346">
        <v>35</v>
      </c>
      <c r="I13" s="1295">
        <v>44</v>
      </c>
      <c r="J13" s="695"/>
      <c r="K13" s="695"/>
      <c r="L13" s="695">
        <v>9</v>
      </c>
      <c r="M13" s="695">
        <v>11</v>
      </c>
      <c r="N13" s="695">
        <v>19</v>
      </c>
      <c r="O13" s="695">
        <v>25</v>
      </c>
      <c r="P13" s="1348">
        <v>31</v>
      </c>
      <c r="Q13" s="1296">
        <v>38</v>
      </c>
      <c r="R13" s="696"/>
      <c r="S13" s="696"/>
      <c r="T13" s="696">
        <f t="shared" ref="T13:W14" si="6">D13/(D13+L13)</f>
        <v>0.5</v>
      </c>
      <c r="U13" s="696">
        <f t="shared" si="6"/>
        <v>0.45</v>
      </c>
      <c r="V13" s="696">
        <f t="shared" si="6"/>
        <v>0.44117647058823528</v>
      </c>
      <c r="W13" s="696">
        <f t="shared" si="6"/>
        <v>0.50980392156862742</v>
      </c>
      <c r="X13" s="1349">
        <f t="shared" si="1"/>
        <v>0.53030303030303028</v>
      </c>
      <c r="Y13" s="1297">
        <f t="shared" si="1"/>
        <v>0.53658536585365857</v>
      </c>
      <c r="AC13" s="27" t="str">
        <f t="shared" si="3"/>
        <v>ISMI</v>
      </c>
      <c r="AD13" s="27">
        <f t="shared" si="4"/>
        <v>27</v>
      </c>
      <c r="AE13" s="302">
        <f t="shared" si="5"/>
        <v>1</v>
      </c>
    </row>
    <row r="14" spans="1:31">
      <c r="A14" s="1299" t="s">
        <v>259</v>
      </c>
      <c r="B14" s="693">
        <v>23</v>
      </c>
      <c r="C14" s="693">
        <v>31</v>
      </c>
      <c r="D14" s="693">
        <v>49</v>
      </c>
      <c r="E14" s="693">
        <v>66</v>
      </c>
      <c r="F14" s="694">
        <v>70</v>
      </c>
      <c r="G14" s="694">
        <v>76</v>
      </c>
      <c r="H14" s="1346">
        <v>83</v>
      </c>
      <c r="I14" s="1295">
        <v>84</v>
      </c>
      <c r="J14" s="695">
        <v>18</v>
      </c>
      <c r="K14" s="695">
        <v>23</v>
      </c>
      <c r="L14" s="695">
        <v>42</v>
      </c>
      <c r="M14" s="695">
        <v>50</v>
      </c>
      <c r="N14" s="695">
        <v>52</v>
      </c>
      <c r="O14" s="695">
        <v>60</v>
      </c>
      <c r="P14" s="1348">
        <v>73</v>
      </c>
      <c r="Q14" s="1296">
        <v>73</v>
      </c>
      <c r="R14" s="696">
        <f>B14/(B14+J14)</f>
        <v>0.56097560975609762</v>
      </c>
      <c r="S14" s="696">
        <f>C14/(C14+K14)</f>
        <v>0.57407407407407407</v>
      </c>
      <c r="T14" s="696">
        <f t="shared" si="6"/>
        <v>0.53846153846153844</v>
      </c>
      <c r="U14" s="696">
        <f t="shared" si="6"/>
        <v>0.56896551724137934</v>
      </c>
      <c r="V14" s="696">
        <f t="shared" si="6"/>
        <v>0.57377049180327866</v>
      </c>
      <c r="W14" s="696">
        <f t="shared" si="6"/>
        <v>0.55882352941176472</v>
      </c>
      <c r="X14" s="1349">
        <f t="shared" si="1"/>
        <v>0.53205128205128205</v>
      </c>
      <c r="Y14" s="1297">
        <f t="shared" si="1"/>
        <v>0.53503184713375795</v>
      </c>
      <c r="AC14" s="27" t="str">
        <f t="shared" si="3"/>
        <v>BA</v>
      </c>
      <c r="AD14" s="27">
        <f t="shared" si="4"/>
        <v>75</v>
      </c>
      <c r="AE14" s="302">
        <f t="shared" si="5"/>
        <v>132</v>
      </c>
    </row>
    <row r="15" spans="1:31">
      <c r="A15" s="1299" t="s">
        <v>2699</v>
      </c>
      <c r="B15" s="693"/>
      <c r="C15" s="693"/>
      <c r="D15" s="693"/>
      <c r="E15" s="693"/>
      <c r="F15" s="694"/>
      <c r="G15" s="694"/>
      <c r="H15" s="1346"/>
      <c r="I15" s="1295">
        <v>23</v>
      </c>
      <c r="J15" s="695"/>
      <c r="K15" s="695"/>
      <c r="L15" s="695"/>
      <c r="M15" s="695"/>
      <c r="N15" s="695"/>
      <c r="O15" s="695"/>
      <c r="P15" s="1348"/>
      <c r="Q15" s="1296">
        <v>17</v>
      </c>
      <c r="R15" s="696"/>
      <c r="S15" s="696"/>
      <c r="T15" s="696"/>
      <c r="U15" s="696"/>
      <c r="V15" s="696"/>
      <c r="W15" s="696"/>
      <c r="X15" s="1349"/>
      <c r="Y15" s="1297">
        <f t="shared" si="1"/>
        <v>0.57499999999999996</v>
      </c>
      <c r="AC15" s="27" t="str">
        <f t="shared" si="3"/>
        <v>PB</v>
      </c>
      <c r="AD15" s="27">
        <f t="shared" si="4"/>
        <v>12</v>
      </c>
      <c r="AE15" s="302">
        <f t="shared" si="5"/>
        <v>25</v>
      </c>
    </row>
    <row r="16" spans="1:31">
      <c r="A16" s="1299" t="s">
        <v>460</v>
      </c>
      <c r="B16" s="693">
        <v>65</v>
      </c>
      <c r="C16" s="693">
        <v>86</v>
      </c>
      <c r="D16" s="693">
        <v>143</v>
      </c>
      <c r="E16" s="693">
        <v>200</v>
      </c>
      <c r="F16" s="693">
        <v>237</v>
      </c>
      <c r="G16" s="693">
        <v>281</v>
      </c>
      <c r="H16" s="1347">
        <v>337</v>
      </c>
      <c r="I16" s="1298">
        <v>394</v>
      </c>
      <c r="J16" s="693">
        <v>58</v>
      </c>
      <c r="K16" s="693">
        <v>77</v>
      </c>
      <c r="L16" s="693">
        <v>125</v>
      </c>
      <c r="M16" s="693">
        <v>158</v>
      </c>
      <c r="N16" s="693">
        <v>193</v>
      </c>
      <c r="O16" s="693">
        <v>239</v>
      </c>
      <c r="P16" s="1347">
        <v>302</v>
      </c>
      <c r="Q16" s="1298">
        <v>369</v>
      </c>
      <c r="R16" s="696">
        <f t="shared" ref="R16:W16" si="7">B16/(B16+J16)</f>
        <v>0.52845528455284552</v>
      </c>
      <c r="S16" s="696">
        <f t="shared" si="7"/>
        <v>0.52760736196319014</v>
      </c>
      <c r="T16" s="696">
        <f t="shared" si="7"/>
        <v>0.53358208955223885</v>
      </c>
      <c r="U16" s="696">
        <f t="shared" si="7"/>
        <v>0.55865921787709494</v>
      </c>
      <c r="V16" s="696">
        <f t="shared" si="7"/>
        <v>0.55116279069767438</v>
      </c>
      <c r="W16" s="696">
        <f t="shared" si="7"/>
        <v>0.54038461538461535</v>
      </c>
      <c r="X16" s="1349">
        <f t="shared" si="1"/>
        <v>0.52738654147104846</v>
      </c>
      <c r="Y16" s="1297">
        <f t="shared" si="1"/>
        <v>0.51638269986893837</v>
      </c>
      <c r="AC16" s="27" t="str">
        <f t="shared" si="3"/>
        <v>CTA</v>
      </c>
      <c r="AD16" s="27">
        <f t="shared" si="4"/>
        <v>5</v>
      </c>
      <c r="AE16" s="302">
        <f t="shared" si="5"/>
        <v>23</v>
      </c>
    </row>
    <row r="17" spans="1:31" s="250" customFormat="1">
      <c r="A17" s="174" t="s">
        <v>4148</v>
      </c>
      <c r="B17" s="260"/>
      <c r="C17" s="252"/>
      <c r="D17" s="252"/>
      <c r="E17" s="50"/>
      <c r="F17" s="252"/>
      <c r="G17" s="252"/>
      <c r="H17" s="252"/>
      <c r="I17" s="252"/>
      <c r="J17" s="252"/>
      <c r="V17" s="252"/>
      <c r="W17" s="252"/>
      <c r="X17" s="252"/>
      <c r="AC17" s="27" t="str">
        <f t="shared" si="3"/>
        <v>ACD</v>
      </c>
      <c r="AD17" s="27">
        <f t="shared" si="4"/>
        <v>38</v>
      </c>
      <c r="AE17" s="302">
        <f t="shared" si="5"/>
        <v>44</v>
      </c>
    </row>
    <row r="18" spans="1:31">
      <c r="AC18" s="27" t="str">
        <f t="shared" si="3"/>
        <v>PP</v>
      </c>
      <c r="AD18" s="27">
        <f t="shared" si="4"/>
        <v>73</v>
      </c>
      <c r="AE18" s="302">
        <f t="shared" si="5"/>
        <v>84</v>
      </c>
    </row>
    <row r="19" spans="1:31">
      <c r="C19" s="46"/>
      <c r="AC19" s="27" t="str">
        <f t="shared" si="3"/>
        <v>ETD</v>
      </c>
      <c r="AD19" s="27">
        <f t="shared" si="4"/>
        <v>17</v>
      </c>
      <c r="AE19" s="302">
        <f t="shared" si="5"/>
        <v>23</v>
      </c>
    </row>
    <row r="20" spans="1:31">
      <c r="AC20" s="302"/>
    </row>
  </sheetData>
  <mergeCells count="4">
    <mergeCell ref="J5:Q5"/>
    <mergeCell ref="B5:I5"/>
    <mergeCell ref="R5:Y5"/>
    <mergeCell ref="B4:Y4"/>
  </mergeCells>
  <hyperlinks>
    <hyperlink ref="A1" location="Índice!A1" display="ÍNDICE" xr:uid="{00000000-0004-0000-12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B2195"/>
    <pageSetUpPr fitToPage="1"/>
  </sheetPr>
  <dimension ref="A1:J96"/>
  <sheetViews>
    <sheetView showGridLines="0" zoomScaleNormal="100" workbookViewId="0">
      <selection activeCell="F17" sqref="F17"/>
    </sheetView>
  </sheetViews>
  <sheetFormatPr baseColWidth="10" defaultColWidth="11.44140625" defaultRowHeight="14.4"/>
  <cols>
    <col min="1" max="1" width="34.109375" style="22" customWidth="1"/>
    <col min="2" max="2" width="7.33203125" style="442" customWidth="1"/>
    <col min="3" max="3" width="37.5546875" style="29" customWidth="1"/>
    <col min="4" max="4" width="32.88671875" style="29" customWidth="1"/>
    <col min="5" max="5" width="9.5546875" style="21" customWidth="1"/>
    <col min="6" max="6" width="47.6640625" style="29" bestFit="1" customWidth="1"/>
    <col min="7" max="7" width="41.88671875" style="29" customWidth="1"/>
    <col min="8" max="8" width="4.88671875" style="21" customWidth="1"/>
    <col min="9" max="9" width="42.6640625" style="22" customWidth="1"/>
    <col min="10" max="10" width="40" style="21" bestFit="1" customWidth="1"/>
    <col min="11" max="16384" width="11.44140625" style="22"/>
  </cols>
  <sheetData>
    <row r="1" spans="1:10" ht="21">
      <c r="A1" s="122" t="s">
        <v>2678</v>
      </c>
      <c r="D1" s="119"/>
      <c r="E1" s="118"/>
      <c r="F1" s="119"/>
      <c r="G1" s="119"/>
      <c r="H1" s="118"/>
      <c r="I1" s="117"/>
      <c r="J1" s="118"/>
    </row>
    <row r="2" spans="1:10" ht="18">
      <c r="C2" s="121"/>
      <c r="D2" s="121"/>
      <c r="E2" s="120"/>
      <c r="F2" s="121"/>
      <c r="G2" s="121"/>
      <c r="H2" s="120"/>
      <c r="I2" s="121"/>
      <c r="J2" s="22"/>
    </row>
    <row r="3" spans="1:10">
      <c r="A3" s="444" t="s">
        <v>1933</v>
      </c>
      <c r="B3" s="443"/>
      <c r="C3" s="2569" t="s">
        <v>701</v>
      </c>
      <c r="D3" s="2570"/>
      <c r="E3" s="120"/>
      <c r="F3" s="2571" t="s">
        <v>1887</v>
      </c>
      <c r="G3" s="2571"/>
      <c r="H3" s="120"/>
      <c r="I3" s="389" t="s">
        <v>42</v>
      </c>
      <c r="J3" s="22"/>
    </row>
    <row r="4" spans="1:10" s="21" customFormat="1" ht="15" customHeight="1">
      <c r="A4" s="1155" t="s">
        <v>1934</v>
      </c>
      <c r="B4" s="438"/>
      <c r="C4" s="1404" t="s">
        <v>1868</v>
      </c>
      <c r="D4" s="1156" t="s">
        <v>1949</v>
      </c>
      <c r="E4" s="123"/>
      <c r="F4" s="444" t="s">
        <v>1592</v>
      </c>
      <c r="G4" s="444" t="s">
        <v>1974</v>
      </c>
      <c r="H4" s="123"/>
      <c r="I4" s="1156" t="s">
        <v>711</v>
      </c>
    </row>
    <row r="5" spans="1:10" s="21" customFormat="1" ht="15" customHeight="1">
      <c r="B5" s="438"/>
      <c r="C5" s="1405" t="s">
        <v>1869</v>
      </c>
      <c r="D5" s="1157" t="s">
        <v>1948</v>
      </c>
      <c r="E5" s="123"/>
      <c r="F5" s="1156" t="s">
        <v>1879</v>
      </c>
      <c r="G5" s="1160" t="s">
        <v>715</v>
      </c>
      <c r="H5" s="123"/>
      <c r="I5" s="1157" t="s">
        <v>712</v>
      </c>
    </row>
    <row r="6" spans="1:10" s="21" customFormat="1">
      <c r="B6" s="438"/>
      <c r="C6" s="1404" t="s">
        <v>35</v>
      </c>
      <c r="D6" s="1407" t="s">
        <v>2721</v>
      </c>
      <c r="E6" s="124"/>
      <c r="F6" s="1157" t="s">
        <v>1880</v>
      </c>
      <c r="G6" s="1161" t="s">
        <v>714</v>
      </c>
      <c r="H6" s="124"/>
      <c r="I6" s="1157" t="s">
        <v>713</v>
      </c>
    </row>
    <row r="7" spans="1:10" s="21" customFormat="1">
      <c r="B7" s="438"/>
      <c r="C7" s="1406" t="s">
        <v>1085</v>
      </c>
      <c r="D7" s="1156" t="s">
        <v>39</v>
      </c>
      <c r="E7" s="124"/>
      <c r="F7" s="1157" t="s">
        <v>1881</v>
      </c>
      <c r="G7" s="1161" t="s">
        <v>716</v>
      </c>
      <c r="H7" s="124"/>
      <c r="I7" s="1157" t="s">
        <v>2377</v>
      </c>
    </row>
    <row r="8" spans="1:10" s="21" customFormat="1">
      <c r="B8" s="438"/>
      <c r="C8" s="1156" t="s">
        <v>1076</v>
      </c>
      <c r="D8" s="1157" t="s">
        <v>2405</v>
      </c>
      <c r="E8" s="858"/>
      <c r="F8" s="1157" t="s">
        <v>1882</v>
      </c>
      <c r="G8" s="1161" t="s">
        <v>2096</v>
      </c>
      <c r="H8" s="124"/>
      <c r="I8" s="1157" t="s">
        <v>2395</v>
      </c>
    </row>
    <row r="9" spans="1:10" s="21" customFormat="1">
      <c r="B9" s="438"/>
      <c r="C9" s="1157" t="s">
        <v>1095</v>
      </c>
      <c r="D9" s="1157" t="s">
        <v>2418</v>
      </c>
      <c r="E9" s="438"/>
      <c r="F9" s="1157" t="s">
        <v>1883</v>
      </c>
      <c r="G9" s="1161" t="s">
        <v>717</v>
      </c>
      <c r="H9" s="124"/>
      <c r="I9" s="1157" t="s">
        <v>2378</v>
      </c>
    </row>
    <row r="10" spans="1:10" s="21" customFormat="1">
      <c r="B10" s="438"/>
      <c r="C10" s="1157" t="s">
        <v>1097</v>
      </c>
      <c r="D10" s="1157" t="s">
        <v>2445</v>
      </c>
      <c r="E10" s="438"/>
      <c r="F10" s="1157" t="s">
        <v>1884</v>
      </c>
      <c r="G10" s="1161" t="s">
        <v>718</v>
      </c>
      <c r="H10" s="124"/>
      <c r="I10" s="1157" t="s">
        <v>1600</v>
      </c>
    </row>
    <row r="11" spans="1:10" s="21" customFormat="1">
      <c r="B11" s="438"/>
      <c r="C11" s="1157" t="s">
        <v>1871</v>
      </c>
      <c r="D11" s="1158" t="s">
        <v>720</v>
      </c>
      <c r="E11" s="438"/>
      <c r="F11" s="1157" t="s">
        <v>1885</v>
      </c>
      <c r="G11" s="1162" t="s">
        <v>707</v>
      </c>
      <c r="H11" s="124"/>
      <c r="I11" s="1157" t="s">
        <v>1672</v>
      </c>
    </row>
    <row r="12" spans="1:10" s="21" customFormat="1" ht="15" customHeight="1">
      <c r="B12" s="438"/>
      <c r="C12" s="1157" t="s">
        <v>1872</v>
      </c>
      <c r="D12" s="1163" t="s">
        <v>1950</v>
      </c>
      <c r="E12" s="438"/>
      <c r="F12" s="1157" t="s">
        <v>1941</v>
      </c>
      <c r="G12" s="1160" t="s">
        <v>708</v>
      </c>
      <c r="H12" s="124"/>
      <c r="I12" s="1157" t="s">
        <v>1734</v>
      </c>
    </row>
    <row r="13" spans="1:10" s="21" customFormat="1">
      <c r="B13" s="438"/>
      <c r="C13" s="1157" t="s">
        <v>1937</v>
      </c>
      <c r="D13" s="2437" t="s">
        <v>1875</v>
      </c>
      <c r="E13" s="438"/>
      <c r="F13" s="1157" t="s">
        <v>952</v>
      </c>
      <c r="G13" s="1161" t="s">
        <v>1972</v>
      </c>
      <c r="H13" s="124"/>
      <c r="I13" s="1157" t="s">
        <v>1741</v>
      </c>
    </row>
    <row r="14" spans="1:10" s="21" customFormat="1">
      <c r="B14" s="438"/>
      <c r="C14" s="1156" t="s">
        <v>1120</v>
      </c>
      <c r="D14" s="1163" t="s">
        <v>37</v>
      </c>
      <c r="E14" s="438"/>
      <c r="F14" s="1157" t="s">
        <v>699</v>
      </c>
      <c r="G14" s="1162" t="s">
        <v>1935</v>
      </c>
      <c r="H14" s="124"/>
      <c r="I14" s="1157" t="s">
        <v>1756</v>
      </c>
    </row>
    <row r="15" spans="1:10" s="21" customFormat="1" ht="14.4" customHeight="1">
      <c r="B15" s="438"/>
      <c r="C15" s="1157" t="s">
        <v>1144</v>
      </c>
      <c r="D15" s="436" t="s">
        <v>1876</v>
      </c>
      <c r="E15" s="438"/>
      <c r="F15" s="1157" t="s">
        <v>1886</v>
      </c>
      <c r="G15" s="439"/>
      <c r="H15" s="124"/>
      <c r="I15" s="1157" t="s">
        <v>1771</v>
      </c>
    </row>
    <row r="16" spans="1:10" s="21" customFormat="1">
      <c r="B16" s="438"/>
      <c r="C16" s="1405" t="s">
        <v>1146</v>
      </c>
      <c r="D16" s="1159" t="s">
        <v>719</v>
      </c>
      <c r="E16" s="124"/>
      <c r="F16" s="1157" t="s">
        <v>4142</v>
      </c>
      <c r="G16" s="2436"/>
      <c r="H16" s="124"/>
      <c r="I16" s="1130" t="s">
        <v>3628</v>
      </c>
    </row>
    <row r="17" spans="1:10" s="21" customFormat="1" ht="15" customHeight="1">
      <c r="B17" s="438"/>
      <c r="C17" s="1406" t="s">
        <v>1873</v>
      </c>
      <c r="D17" s="1157" t="s">
        <v>1856</v>
      </c>
      <c r="E17" s="125"/>
      <c r="F17" s="1158" t="s">
        <v>810</v>
      </c>
      <c r="G17" s="439"/>
      <c r="H17" s="125"/>
      <c r="I17" s="1157" t="s">
        <v>1775</v>
      </c>
    </row>
    <row r="18" spans="1:10" s="21" customFormat="1" ht="15" customHeight="1">
      <c r="B18" s="438"/>
      <c r="C18" s="1156" t="s">
        <v>38</v>
      </c>
      <c r="D18" s="1158" t="s">
        <v>1867</v>
      </c>
      <c r="E18" s="125"/>
      <c r="G18" s="438"/>
      <c r="H18" s="125"/>
      <c r="I18" s="1158" t="s">
        <v>2670</v>
      </c>
    </row>
    <row r="19" spans="1:10" s="21" customFormat="1">
      <c r="A19" s="858"/>
      <c r="B19" s="438"/>
      <c r="C19" s="1157" t="s">
        <v>1150</v>
      </c>
      <c r="E19" s="125"/>
      <c r="G19" s="438"/>
      <c r="H19" s="125"/>
      <c r="I19" s="1131"/>
    </row>
    <row r="20" spans="1:10" s="21" customFormat="1" ht="14.4" customHeight="1">
      <c r="A20" s="858"/>
      <c r="B20" s="438"/>
      <c r="C20" s="1157" t="s">
        <v>1151</v>
      </c>
      <c r="E20" s="125"/>
      <c r="G20" s="439"/>
      <c r="H20" s="125"/>
      <c r="I20" s="1131"/>
    </row>
    <row r="21" spans="1:10" s="21" customFormat="1" ht="16.5" customHeight="1">
      <c r="A21" s="858"/>
      <c r="B21" s="438"/>
      <c r="C21" s="1157" t="s">
        <v>1222</v>
      </c>
      <c r="E21" s="125"/>
      <c r="F21" s="439"/>
      <c r="G21" s="122"/>
      <c r="H21" s="125"/>
    </row>
    <row r="22" spans="1:10" s="21" customFormat="1" ht="16.5" customHeight="1">
      <c r="A22" s="858"/>
      <c r="B22" s="438"/>
      <c r="C22" s="1158" t="s">
        <v>1562</v>
      </c>
      <c r="E22" s="125"/>
      <c r="F22" s="438"/>
      <c r="G22" s="122"/>
      <c r="H22" s="125"/>
      <c r="I22" s="578" t="s">
        <v>804</v>
      </c>
    </row>
    <row r="23" spans="1:10" s="21" customFormat="1" ht="16.5" customHeight="1">
      <c r="B23" s="438"/>
      <c r="E23" s="125"/>
      <c r="F23" s="438"/>
      <c r="G23" s="122"/>
      <c r="H23" s="125"/>
      <c r="I23" s="1156" t="s">
        <v>868</v>
      </c>
    </row>
    <row r="24" spans="1:10" s="21" customFormat="1">
      <c r="B24" s="438"/>
      <c r="E24" s="176"/>
      <c r="F24" s="438"/>
      <c r="G24" s="175"/>
      <c r="H24" s="125"/>
      <c r="I24" s="1157" t="s">
        <v>807</v>
      </c>
    </row>
    <row r="25" spans="1:10" s="21" customFormat="1" ht="15" customHeight="1">
      <c r="B25" s="438"/>
      <c r="E25" s="125"/>
      <c r="F25" s="438"/>
      <c r="G25" s="124"/>
      <c r="H25" s="125"/>
      <c r="I25" s="1157" t="s">
        <v>1870</v>
      </c>
    </row>
    <row r="26" spans="1:10" s="21" customFormat="1" ht="15" customHeight="1">
      <c r="B26" s="438"/>
      <c r="E26" s="124"/>
      <c r="F26" s="439"/>
      <c r="G26" s="124"/>
      <c r="H26" s="124"/>
      <c r="I26" s="1157" t="s">
        <v>713</v>
      </c>
    </row>
    <row r="27" spans="1:10" s="21" customFormat="1" ht="15" customHeight="1">
      <c r="B27" s="438"/>
      <c r="E27" s="124"/>
      <c r="F27" s="439"/>
      <c r="G27" s="124"/>
      <c r="H27" s="124"/>
      <c r="I27" s="1157" t="s">
        <v>788</v>
      </c>
      <c r="J27" s="858"/>
    </row>
    <row r="28" spans="1:10" s="21" customFormat="1" ht="15" customHeight="1">
      <c r="B28" s="438"/>
      <c r="E28" s="124"/>
      <c r="F28" s="439"/>
      <c r="G28" s="124"/>
      <c r="H28" s="124"/>
      <c r="I28" s="1157" t="s">
        <v>805</v>
      </c>
    </row>
    <row r="29" spans="1:10" s="21" customFormat="1" ht="15" customHeight="1">
      <c r="B29" s="438"/>
      <c r="E29" s="124"/>
      <c r="F29" s="857"/>
      <c r="G29" s="124"/>
      <c r="H29" s="124"/>
      <c r="I29" s="1158" t="s">
        <v>806</v>
      </c>
    </row>
    <row r="30" spans="1:10" s="21" customFormat="1" ht="15" customHeight="1">
      <c r="B30" s="438"/>
      <c r="E30" s="124"/>
      <c r="F30" s="858"/>
      <c r="G30" s="124"/>
      <c r="H30" s="124"/>
    </row>
    <row r="31" spans="1:10" s="21" customFormat="1">
      <c r="B31" s="438"/>
      <c r="E31" s="124"/>
      <c r="F31" s="124"/>
      <c r="G31" s="124"/>
      <c r="H31" s="124"/>
      <c r="I31" s="578" t="s">
        <v>1539</v>
      </c>
    </row>
    <row r="32" spans="1:10" s="21" customFormat="1">
      <c r="B32" s="438"/>
      <c r="E32" s="124"/>
      <c r="F32" s="124"/>
      <c r="G32" s="124"/>
      <c r="H32" s="124"/>
      <c r="I32" s="1156" t="s">
        <v>1551</v>
      </c>
    </row>
    <row r="33" spans="2:9" s="21" customFormat="1">
      <c r="B33" s="438"/>
      <c r="E33" s="124"/>
      <c r="F33" s="124"/>
      <c r="H33" s="124"/>
      <c r="I33" s="1157" t="s">
        <v>1559</v>
      </c>
    </row>
    <row r="34" spans="2:9" s="21" customFormat="1" ht="15" customHeight="1">
      <c r="B34" s="438"/>
      <c r="F34" s="124"/>
      <c r="I34" s="1158" t="s">
        <v>2373</v>
      </c>
    </row>
    <row r="35" spans="2:9" s="21" customFormat="1">
      <c r="B35" s="438"/>
      <c r="I35" s="1077" t="s">
        <v>2208</v>
      </c>
    </row>
    <row r="36" spans="2:9" s="21" customFormat="1" ht="15" customHeight="1">
      <c r="B36" s="438"/>
      <c r="I36" s="1163" t="s">
        <v>2342</v>
      </c>
    </row>
    <row r="37" spans="2:9" s="21" customFormat="1">
      <c r="B37" s="438"/>
    </row>
    <row r="38" spans="2:9" s="21" customFormat="1" ht="15" customHeight="1">
      <c r="B38" s="438"/>
    </row>
    <row r="39" spans="2:9" s="21" customFormat="1">
      <c r="B39" s="438"/>
    </row>
    <row r="40" spans="2:9" s="21" customFormat="1" ht="15" customHeight="1">
      <c r="B40" s="438"/>
    </row>
    <row r="41" spans="2:9" s="21" customFormat="1" ht="15" customHeight="1">
      <c r="B41" s="438"/>
    </row>
    <row r="42" spans="2:9" s="21" customFormat="1">
      <c r="B42" s="438"/>
    </row>
    <row r="43" spans="2:9" s="21" customFormat="1">
      <c r="B43" s="438"/>
    </row>
    <row r="44" spans="2:9" s="21" customFormat="1">
      <c r="B44" s="438"/>
    </row>
    <row r="45" spans="2:9" s="21" customFormat="1">
      <c r="B45" s="438"/>
    </row>
    <row r="46" spans="2:9" s="21" customFormat="1">
      <c r="B46" s="438"/>
    </row>
    <row r="47" spans="2:9" s="21" customFormat="1">
      <c r="B47" s="438"/>
    </row>
    <row r="48" spans="2:9" s="21" customFormat="1">
      <c r="B48" s="438"/>
    </row>
    <row r="49" spans="2:2" s="21" customFormat="1">
      <c r="B49" s="438"/>
    </row>
    <row r="50" spans="2:2" s="21" customFormat="1">
      <c r="B50" s="438"/>
    </row>
    <row r="51" spans="2:2" s="21" customFormat="1">
      <c r="B51" s="438"/>
    </row>
    <row r="52" spans="2:2" s="21" customFormat="1">
      <c r="B52" s="438"/>
    </row>
    <row r="53" spans="2:2" s="21" customFormat="1">
      <c r="B53" s="438"/>
    </row>
    <row r="54" spans="2:2" s="21" customFormat="1">
      <c r="B54" s="438"/>
    </row>
    <row r="55" spans="2:2" s="21" customFormat="1">
      <c r="B55" s="438"/>
    </row>
    <row r="56" spans="2:2" s="21" customFormat="1">
      <c r="B56" s="438"/>
    </row>
    <row r="57" spans="2:2" s="21" customFormat="1">
      <c r="B57" s="438"/>
    </row>
    <row r="58" spans="2:2" s="21" customFormat="1">
      <c r="B58" s="438"/>
    </row>
    <row r="59" spans="2:2" s="21" customFormat="1">
      <c r="B59" s="438"/>
    </row>
    <row r="60" spans="2:2" s="21" customFormat="1">
      <c r="B60" s="438"/>
    </row>
    <row r="61" spans="2:2" s="21" customFormat="1">
      <c r="B61" s="438"/>
    </row>
    <row r="62" spans="2:2" s="21" customFormat="1">
      <c r="B62" s="438"/>
    </row>
    <row r="63" spans="2:2" s="21" customFormat="1">
      <c r="B63" s="438"/>
    </row>
    <row r="64" spans="2:2" s="21" customFormat="1">
      <c r="B64" s="438"/>
    </row>
    <row r="65" spans="2:2" s="21" customFormat="1">
      <c r="B65" s="438"/>
    </row>
    <row r="66" spans="2:2" s="21" customFormat="1">
      <c r="B66" s="438"/>
    </row>
    <row r="67" spans="2:2" s="21" customFormat="1">
      <c r="B67" s="438"/>
    </row>
    <row r="68" spans="2:2" s="21" customFormat="1">
      <c r="B68" s="438"/>
    </row>
    <row r="69" spans="2:2" s="21" customFormat="1">
      <c r="B69" s="438"/>
    </row>
    <row r="70" spans="2:2" s="21" customFormat="1">
      <c r="B70" s="438"/>
    </row>
    <row r="71" spans="2:2" s="21" customFormat="1">
      <c r="B71" s="438"/>
    </row>
    <row r="72" spans="2:2" s="21" customFormat="1">
      <c r="B72" s="438"/>
    </row>
    <row r="73" spans="2:2" s="21" customFormat="1">
      <c r="B73" s="438"/>
    </row>
    <row r="74" spans="2:2" s="21" customFormat="1">
      <c r="B74" s="438"/>
    </row>
    <row r="75" spans="2:2" s="21" customFormat="1">
      <c r="B75" s="438"/>
    </row>
    <row r="76" spans="2:2" s="21" customFormat="1">
      <c r="B76" s="438"/>
    </row>
    <row r="77" spans="2:2" s="21" customFormat="1">
      <c r="B77" s="438"/>
    </row>
    <row r="78" spans="2:2" s="21" customFormat="1">
      <c r="B78" s="438"/>
    </row>
    <row r="79" spans="2:2" s="21" customFormat="1">
      <c r="B79" s="438"/>
    </row>
    <row r="80" spans="2:2" s="21" customFormat="1">
      <c r="B80" s="438"/>
    </row>
    <row r="81" spans="2:9" s="21" customFormat="1">
      <c r="B81" s="438"/>
    </row>
    <row r="82" spans="2:9" s="21" customFormat="1">
      <c r="B82" s="438"/>
    </row>
    <row r="83" spans="2:9" s="21" customFormat="1">
      <c r="B83" s="438"/>
    </row>
    <row r="84" spans="2:9" s="21" customFormat="1">
      <c r="B84" s="438"/>
    </row>
    <row r="85" spans="2:9" s="21" customFormat="1">
      <c r="B85" s="438"/>
      <c r="C85" s="29"/>
      <c r="F85" s="29"/>
      <c r="G85" s="29"/>
    </row>
    <row r="86" spans="2:9" s="21" customFormat="1">
      <c r="B86" s="438"/>
      <c r="C86" s="29"/>
      <c r="D86" s="29"/>
      <c r="F86" s="29"/>
      <c r="G86" s="29"/>
    </row>
    <row r="87" spans="2:9" s="21" customFormat="1">
      <c r="B87" s="438"/>
      <c r="C87" s="29"/>
      <c r="D87" s="29"/>
      <c r="F87" s="29"/>
      <c r="G87" s="29"/>
    </row>
    <row r="88" spans="2:9" s="21" customFormat="1">
      <c r="B88" s="438"/>
      <c r="C88" s="29"/>
      <c r="D88" s="29"/>
      <c r="F88" s="29"/>
      <c r="G88" s="29"/>
    </row>
    <row r="89" spans="2:9" s="21" customFormat="1">
      <c r="B89" s="438"/>
      <c r="C89" s="29"/>
      <c r="D89" s="29"/>
      <c r="F89" s="29"/>
      <c r="G89" s="29"/>
    </row>
    <row r="90" spans="2:9" s="21" customFormat="1">
      <c r="B90" s="438"/>
      <c r="C90" s="29"/>
      <c r="D90" s="29"/>
      <c r="F90" s="29"/>
      <c r="G90" s="29"/>
    </row>
    <row r="91" spans="2:9" s="21" customFormat="1">
      <c r="B91" s="438"/>
      <c r="C91" s="29"/>
      <c r="D91" s="29"/>
      <c r="F91" s="29"/>
      <c r="G91" s="29"/>
    </row>
    <row r="92" spans="2:9" s="21" customFormat="1">
      <c r="B92" s="438"/>
      <c r="C92" s="29"/>
      <c r="D92" s="29"/>
      <c r="F92" s="29"/>
      <c r="G92" s="29"/>
    </row>
    <row r="93" spans="2:9" s="21" customFormat="1">
      <c r="B93" s="438"/>
      <c r="C93" s="29"/>
      <c r="D93" s="29"/>
      <c r="F93" s="29"/>
      <c r="G93" s="29"/>
    </row>
    <row r="94" spans="2:9" s="21" customFormat="1">
      <c r="B94" s="438"/>
      <c r="C94" s="29"/>
      <c r="D94" s="29"/>
      <c r="F94" s="29"/>
      <c r="G94" s="29"/>
    </row>
    <row r="95" spans="2:9" s="21" customFormat="1">
      <c r="B95" s="438"/>
      <c r="C95" s="29"/>
      <c r="D95" s="29"/>
      <c r="F95" s="29"/>
      <c r="G95" s="29"/>
    </row>
    <row r="96" spans="2:9">
      <c r="I96" s="21"/>
    </row>
  </sheetData>
  <mergeCells count="2">
    <mergeCell ref="C3:D3"/>
    <mergeCell ref="F3:G3"/>
  </mergeCells>
  <hyperlinks>
    <hyperlink ref="C8" location="Admisión!A1" display="Admisión" xr:uid="{00000000-0004-0000-0100-000000000000}"/>
    <hyperlink ref="C14" location="'Primer Ingreso'!A1" display="Primer Ingreso" xr:uid="{00000000-0004-0000-0100-000001000000}"/>
    <hyperlink ref="C15" location="'Primer Ingreso por sexo'!A1" display="Primer Ingreso por sexo" xr:uid="{00000000-0004-0000-0100-000002000000}"/>
    <hyperlink ref="C9" location="'Admisión por sexo'!A1" display="Admisión por sexo" xr:uid="{00000000-0004-0000-0100-000003000000}"/>
    <hyperlink ref="C7" location="'Aspirantes por sexo'!A1" display="Aspirantes por sexo" xr:uid="{00000000-0004-0000-0100-000004000000}"/>
    <hyperlink ref="C18" location="Matrícula!A1" display="Matrícula" xr:uid="{00000000-0004-0000-0100-000005000000}"/>
    <hyperlink ref="C19" location="'Matrícula por sexo'!A1" display="Matrícula por sexo" xr:uid="{00000000-0004-0000-0100-000006000000}"/>
    <hyperlink ref="I25" location="'Planes Estudio'!A1" display="Planes de Estudio" xr:uid="{00000000-0004-0000-0100-000007000000}"/>
    <hyperlink ref="F13" location="'Concursos Curriculares'!A1" display="Concursos Curriculares" xr:uid="{00000000-0004-0000-0100-000008000000}"/>
    <hyperlink ref="F5" location="'Plazas Div x Depto'!A1" display="Plazas por División y Departamento" xr:uid="{00000000-0004-0000-0100-00000A000000}"/>
    <hyperlink ref="F6" location="'Plazas Def Histo'!A1" display="Plazas Definitivas Histórico" xr:uid="{00000000-0004-0000-0100-00000B000000}"/>
    <hyperlink ref="F12" location="'Activos x plaza TC'!A1" display="Alumnos Activos / Plaza TC " xr:uid="{00000000-0004-0000-0100-00000C000000}"/>
    <hyperlink ref="F9" location="'Definitivos x género'!A1" display="Profesores Definitivos por Género" xr:uid="{00000000-0004-0000-0100-00000E000000}"/>
    <hyperlink ref="D4" location="Bajas!A1" display="Bajas" xr:uid="{00000000-0004-0000-0100-00000F000000}"/>
    <hyperlink ref="D12" location="TITULACIÓN!A1" display="Titulación" xr:uid="{00000000-0004-0000-0100-000011000000}"/>
    <hyperlink ref="D11" location="'Trimestres para egresar'!A1" display="Trimestres para egresar" xr:uid="{00000000-0004-0000-0100-000013000000}"/>
    <hyperlink ref="D16" location="'Proy Serv Social '!A1" display="Proys Servicio Social" xr:uid="{00000000-0004-0000-0100-000014000000}"/>
    <hyperlink ref="I5" location="'Difusión Lic'!A1" display="Difusión de Licenciaturas" xr:uid="{00000000-0004-0000-0100-000015000000}"/>
    <hyperlink ref="I4" location="'Actividades deportivas'!A1" display="Actividades Deportivas" xr:uid="{00000000-0004-0000-0100-000016000000}"/>
    <hyperlink ref="I6" location="'LINEAMIENTOS Y CRITERIOS'!A1" display="Lineamientos, Criterios e Instructivos" xr:uid="{00000000-0004-0000-0100-000017000000}"/>
    <hyperlink ref="G5" location="'PROMEP-SNI '!A1" display="PRODEP / SNI" xr:uid="{00000000-0004-0000-0100-000018000000}"/>
    <hyperlink ref="G7" location="Áreas_CA_Redes!A1" display="Áreas y Cuerpos Académicos" xr:uid="{00000000-0004-0000-0100-00001A000000}"/>
    <hyperlink ref="G9" location="'TIPPA PROD CIENTIF'!A1" display="Prod. Científica (TIPPA)" xr:uid="{00000000-0004-0000-0100-00001B000000}"/>
    <hyperlink ref="G10" location="'TIPPA PROD TOTAL'!A1" display="Prod. Total (TIPPA)" xr:uid="{00000000-0004-0000-0100-00001C000000}"/>
    <hyperlink ref="G14" location="'RECURSOS EXT'!A1" display="División" xr:uid="{00000000-0004-0000-0100-00001D000000}"/>
    <hyperlink ref="G12" location="'CONTRATOS Y CONVENIOS'!A1" display="Contratos y Convenios" xr:uid="{00000000-0004-0000-0100-00001F000000}"/>
    <hyperlink ref="G11" location="PATENTES!A1" display="Patentes" xr:uid="{00000000-0004-0000-0100-000020000000}"/>
    <hyperlink ref="G6" location="'Proys Inv '!A1" display="Proyectos de Investigación" xr:uid="{00000000-0004-0000-0100-000022000000}"/>
    <hyperlink ref="I26" location="'LINEAMIENTOS Y CRITERIOS'!A1" display="Lineamientos, criterios e instructivos" xr:uid="{00000000-0004-0000-0100-000023000000}"/>
    <hyperlink ref="I24" location="'Sesiones de Órganos Colegia'!A1" display="Sesiones órganos colegiados" xr:uid="{00000000-0004-0000-0100-000024000000}"/>
    <hyperlink ref="F17" location="'CARGA POR PLAZA'!A1" display="Carga por Plaza" xr:uid="{00000000-0004-0000-0100-000025000000}"/>
    <hyperlink ref="C17" location="'% de Primer Ingreso por sexo'!A1" display="Primer Ingreso / Admisión por sexo" xr:uid="{00000000-0004-0000-0100-000026000000}"/>
    <hyperlink ref="C10" location="'% de Admisión'!A1" display="Admisión / Aspirantes" xr:uid="{00000000-0004-0000-0100-000027000000}"/>
    <hyperlink ref="C12" location="'Perfil SE Admit'!A1" display="Perfil Socioeconómico (Admisión)" xr:uid="{00000000-0004-0000-0100-000028000000}"/>
    <hyperlink ref="C16" location="'% Primer Ingreso'!A1" display="Primer Ingreso / Admisión" xr:uid="{00000000-0004-0000-0100-000029000000}"/>
    <hyperlink ref="D7" location="EGRESO!A1" display="Egreso" xr:uid="{00000000-0004-0000-0100-00002A000000}"/>
    <hyperlink ref="D14" location="'BECAS ALUMNOS'!A1" display="División" xr:uid="{00000000-0004-0000-0100-00002B000000}"/>
    <hyperlink ref="I23" location="'Órganos Personales'!A1" display="Órganos Personales" xr:uid="{00000000-0004-0000-0100-00002E000000}"/>
    <hyperlink ref="F14" location="'Concursos Oposición'!A1" display="Concursos Oposición" xr:uid="{00000000-0004-0000-0100-00002F000000}"/>
    <hyperlink ref="C4" location="'Matrícula EMS'!A1" display="Matrícula Educación Media Superior" xr:uid="{00000000-0004-0000-0100-000030000000}"/>
    <hyperlink ref="C5" location="'Demanda-Ingreso ES'!A1" display="Demanda-Ingreso Educación Superior" xr:uid="{00000000-0004-0000-0100-000031000000}"/>
    <hyperlink ref="C6" location="Aspirantes!A1" display="Aspirantes" xr:uid="{00000000-0004-0000-0100-000032000000}"/>
    <hyperlink ref="C11" location="'% de Admisión por sexo'!A1" display="Admisión / Aspirantes por sexo" xr:uid="{00000000-0004-0000-0100-000033000000}"/>
    <hyperlink ref="C20" location="'Alumnado Activo'!A1" display="Alumnado Activo" xr:uid="{00000000-0004-0000-0100-000034000000}"/>
    <hyperlink ref="C21" location="'Alumnado Activo por sexo'!A1" display="Alumnado Activo por sexo" xr:uid="{00000000-0004-0000-0100-000035000000}"/>
    <hyperlink ref="F10" location="Visitantes!A1" display="Profesores Visitantes" xr:uid="{00000000-0004-0000-0100-000036000000}"/>
    <hyperlink ref="F11" location="'Acuerdo 112015'!A1" display="Acuerdo 11/2015" xr:uid="{00000000-0004-0000-0100-000037000000}"/>
    <hyperlink ref="C22" location="'LENGUA INDIGENA'!A1" display="Lengua indigena" xr:uid="{00000000-0004-0000-0100-000038000000}"/>
    <hyperlink ref="I9" location="Infraestructura!A1" display="Infraestructura" xr:uid="{00000000-0004-0000-0100-000039000000}"/>
    <hyperlink ref="I10" location="'Recursos humanos'!A1" display="Recursos humanos" xr:uid="{00000000-0004-0000-0100-00003A000000}"/>
    <hyperlink ref="I11" location="'Recursos Materiales'!A1" display="Recursos materiales" xr:uid="{00000000-0004-0000-0100-00003B000000}"/>
    <hyperlink ref="I12" location="'Servicios Administrativos'!A1" display="Servicios Administrativos" xr:uid="{00000000-0004-0000-0100-00003C000000}"/>
    <hyperlink ref="I13" location="'Información y Comunicaciones'!A1" display="Servicios de información y comunicaciones" xr:uid="{00000000-0004-0000-0100-00003D000000}"/>
    <hyperlink ref="I14" location="'Secretaría de Unidad'!A1" display="Secretaría de Unidad" xr:uid="{00000000-0004-0000-0100-00003E000000}"/>
    <hyperlink ref="I15" location="'Sistemas Escolares'!A1" display="Servicios Escolares" xr:uid="{00000000-0004-0000-0100-00003F000000}"/>
    <hyperlink ref="I18" location="'Adquisición bibliografía'!A1" display="Adquisición de bibliografía" xr:uid="{00000000-0004-0000-0100-000040000000}"/>
    <hyperlink ref="I17" location="'Apoyo documental'!A1" display="Apoyo documental" xr:uid="{00000000-0004-0000-0100-000041000000}"/>
    <hyperlink ref="D17" location="'Als Serv Social'!A1" display="Alumnos en Servicio Social" xr:uid="{00000000-0004-0000-0100-000042000000}"/>
    <hyperlink ref="D18" location="'Als Prac Prof'!A1" display="Alumnos en Práctica Profesional" xr:uid="{00000000-0004-0000-0100-000043000000}"/>
    <hyperlink ref="D5" location="Bajas!A1" display="Deserción Acum y Género" xr:uid="{00000000-0004-0000-0100-000044000000}"/>
    <hyperlink ref="F7" location="'Definitivos x categoría'!A1" display="Profesores Definitivos / Categoria" xr:uid="{00000000-0004-0000-0100-000045000000}"/>
    <hyperlink ref="F8" location="'Definitivos x grado'!A1" display="Porfesores Definitivos / Grado Académico" xr:uid="{00000000-0004-0000-0100-000046000000}"/>
    <hyperlink ref="F15" location="'Plazas Ocupación'!A1" display="Ocupación de Plazas Académicas" xr:uid="{00000000-0004-0000-0100-000048000000}"/>
    <hyperlink ref="A4" location="'Indicadores Comprativos'!A1" display="Indicadores comparativos" xr:uid="{00000000-0004-0000-0100-000049000000}"/>
    <hyperlink ref="C13" location="'P. Mín_Prom'!A1" display="Puntaje mínimo y promedio de corte" xr:uid="{00000000-0004-0000-0100-00004A000000}"/>
    <hyperlink ref="G13" location="'Detalle Convenios'!A1" display="Detalle de Convenios" xr:uid="{00000000-0004-0000-0100-00004C000000}"/>
    <hyperlink ref="G8" location="'Premio a las AI'!A1" display="Premio a las Áreas de Investigación" xr:uid="{00000000-0004-0000-0100-00004D000000}"/>
    <hyperlink ref="I33" location="'Activ Extracurricular'!A1" display="Actividades extracurriculares" xr:uid="{00000000-0004-0000-0100-00004E000000}"/>
    <hyperlink ref="I32" location="'DIFUSIÓN CULTURAL'!A1" display="Difusión cultural" xr:uid="{00000000-0004-0000-0100-00004F000000}"/>
    <hyperlink ref="I29" location="'DICTAMINADORAS DIVISIONALES'!A1" display="Dictaminadoras divisionales" xr:uid="{00000000-0004-0000-0100-000050000000}"/>
    <hyperlink ref="I28" location="'RECONOCIMIENTOS DOCENCIA'!A1" display="Reconocimientos Docencia" xr:uid="{00000000-0004-0000-0100-000051000000}"/>
    <hyperlink ref="I27" location="COMISIONES!A1" display="Comisiones" xr:uid="{00000000-0004-0000-0100-000052000000}"/>
    <hyperlink ref="I36" location="Anteproyecto!A1" display="Aprobación de Anteproyecto de presupuesto" xr:uid="{00000000-0004-0000-0100-000053000000}"/>
    <hyperlink ref="I34" location="'Producción Editorial'!A1" display="Producción editorial" xr:uid="{00000000-0004-0000-0100-000054000000}"/>
    <hyperlink ref="I7" location="'Infraestructura Unidad'!A1" display="Infraestructura de la Unidad Lerma" xr:uid="{00000000-0004-0000-0100-000055000000}"/>
    <hyperlink ref="I8" location="Computadoras!A1" display="Computadoras en la Unidad Lerma" xr:uid="{00000000-0004-0000-0100-000056000000}"/>
    <hyperlink ref="D8" location="'D1.1aET cohortes reales'!A1" display="Eficiencia Terminal 12 Trimestres" xr:uid="{00000000-0004-0000-0100-000057000000}"/>
    <hyperlink ref="D9" location="'D1.1b Plazo reglamentario'!A1" display="Eficiencia T. plazo reglamentario" xr:uid="{00000000-0004-0000-0100-000058000000}"/>
    <hyperlink ref="D10" location="'Tiempo promedio excedente'!A1" display="Tiempo promedio excedente" xr:uid="{00000000-0004-0000-0100-000059000000}"/>
    <hyperlink ref="F16" location="'Grupos 2018'!A1" display="Grupos Ofrecidos 2018" xr:uid="{00000000-0004-0000-0100-00005A000000}"/>
    <hyperlink ref="A1" location="Home!A1" display="ÍNDICE" xr:uid="{00000000-0004-0000-0100-00005C000000}"/>
    <hyperlink ref="D6" location="'Bajas por sexo'!A1" display="Bajas en licenciatura por sexo" xr:uid="{00000000-0004-0000-0100-00005D000000}"/>
    <hyperlink ref="I16" location="'SEV-DOC'!A1" display="Servicios Documentales" xr:uid="{B56B48C3-F857-4CAE-B116-AE387735D47F}"/>
  </hyperlinks>
  <printOptions horizontalCentered="1" verticalCentered="1"/>
  <pageMargins left="0.70866141732283472" right="0.70866141732283472" top="0.74803149606299213" bottom="0.74803149606299213" header="0.31496062992125984" footer="0.31496062992125984"/>
  <pageSetup scale="7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D25A8"/>
  </sheetPr>
  <dimension ref="A1:AB37"/>
  <sheetViews>
    <sheetView showGridLines="0" topLeftCell="N13" zoomScaleNormal="100" workbookViewId="0">
      <selection activeCell="B43" sqref="B43"/>
    </sheetView>
  </sheetViews>
  <sheetFormatPr baseColWidth="10" defaultRowHeight="13.2"/>
  <cols>
    <col min="1" max="1" width="7.109375" style="248" customWidth="1"/>
    <col min="2" max="2" width="28.6640625" style="248" bestFit="1" customWidth="1"/>
    <col min="3" max="3" width="8.6640625" style="48" customWidth="1"/>
    <col min="4" max="4" width="9.88671875" style="48" bestFit="1" customWidth="1"/>
    <col min="5" max="5" width="10.33203125" style="48" customWidth="1"/>
    <col min="6" max="8" width="9.88671875" style="48" bestFit="1" customWidth="1"/>
    <col min="9" max="10" width="9.88671875" style="48" customWidth="1"/>
    <col min="11" max="11" width="11.44140625" style="248" customWidth="1"/>
    <col min="12" max="12" width="10.5546875" style="248" customWidth="1"/>
    <col min="13" max="13" width="11.5546875" style="248" customWidth="1"/>
    <col min="14" max="14" width="6.88671875" style="248" bestFit="1" customWidth="1"/>
    <col min="15" max="16" width="7.33203125" style="248" bestFit="1" customWidth="1"/>
    <col min="17" max="17" width="6.88671875" style="248" bestFit="1" customWidth="1"/>
    <col min="18" max="19" width="7.33203125" style="248" bestFit="1" customWidth="1"/>
    <col min="20" max="20" width="6.88671875" style="48" bestFit="1" customWidth="1"/>
    <col min="21" max="22" width="7.33203125" style="48" bestFit="1" customWidth="1"/>
    <col min="23" max="23" width="5.109375" style="248" bestFit="1" customWidth="1"/>
    <col min="24" max="25" width="5" style="248" bestFit="1" customWidth="1"/>
    <col min="26" max="26" width="5.109375" style="248" bestFit="1" customWidth="1"/>
    <col min="27" max="232" width="10.88671875" style="248"/>
    <col min="233" max="233" width="0.33203125" style="248" customWidth="1"/>
    <col min="234" max="234" width="19" style="248" customWidth="1"/>
    <col min="235" max="235" width="7.109375" style="248" customWidth="1"/>
    <col min="236" max="236" width="41.33203125" style="248" customWidth="1"/>
    <col min="237" max="238" width="9" style="248" customWidth="1"/>
    <col min="239" max="239" width="10.5546875" style="248" customWidth="1"/>
    <col min="240" max="240" width="9.44140625" style="248" customWidth="1"/>
    <col min="241" max="241" width="9.88671875" style="248" customWidth="1"/>
    <col min="242" max="242" width="10.5546875" style="248" customWidth="1"/>
    <col min="243" max="244" width="9.44140625" style="248" customWidth="1"/>
    <col min="245" max="245" width="10.5546875" style="248" customWidth="1"/>
    <col min="246" max="247" width="9" style="248" customWidth="1"/>
    <col min="248" max="248" width="10.5546875" style="248" customWidth="1"/>
    <col min="249" max="250" width="9.44140625" style="248" customWidth="1"/>
    <col min="251" max="251" width="10.5546875" style="248" customWidth="1"/>
    <col min="252" max="252" width="9.44140625" style="248" customWidth="1"/>
    <col min="253" max="253" width="9.88671875" style="248" customWidth="1"/>
    <col min="254" max="254" width="10.5546875" style="248" customWidth="1"/>
    <col min="255" max="255" width="9" style="248" customWidth="1"/>
    <col min="256" max="256" width="9.88671875" style="248" customWidth="1"/>
    <col min="257" max="257" width="12" style="248" customWidth="1"/>
    <col min="258" max="488" width="10.88671875" style="248"/>
    <col min="489" max="489" width="0.33203125" style="248" customWidth="1"/>
    <col min="490" max="490" width="19" style="248" customWidth="1"/>
    <col min="491" max="491" width="7.109375" style="248" customWidth="1"/>
    <col min="492" max="492" width="41.33203125" style="248" customWidth="1"/>
    <col min="493" max="494" width="9" style="248" customWidth="1"/>
    <col min="495" max="495" width="10.5546875" style="248" customWidth="1"/>
    <col min="496" max="496" width="9.44140625" style="248" customWidth="1"/>
    <col min="497" max="497" width="9.88671875" style="248" customWidth="1"/>
    <col min="498" max="498" width="10.5546875" style="248" customWidth="1"/>
    <col min="499" max="500" width="9.44140625" style="248" customWidth="1"/>
    <col min="501" max="501" width="10.5546875" style="248" customWidth="1"/>
    <col min="502" max="503" width="9" style="248" customWidth="1"/>
    <col min="504" max="504" width="10.5546875" style="248" customWidth="1"/>
    <col min="505" max="506" width="9.44140625" style="248" customWidth="1"/>
    <col min="507" max="507" width="10.5546875" style="248" customWidth="1"/>
    <col min="508" max="508" width="9.44140625" style="248" customWidth="1"/>
    <col min="509" max="509" width="9.88671875" style="248" customWidth="1"/>
    <col min="510" max="510" width="10.5546875" style="248" customWidth="1"/>
    <col min="511" max="511" width="9" style="248" customWidth="1"/>
    <col min="512" max="512" width="9.88671875" style="248" customWidth="1"/>
    <col min="513" max="513" width="12" style="248" customWidth="1"/>
    <col min="514" max="744" width="10.88671875" style="248"/>
    <col min="745" max="745" width="0.33203125" style="248" customWidth="1"/>
    <col min="746" max="746" width="19" style="248" customWidth="1"/>
    <col min="747" max="747" width="7.109375" style="248" customWidth="1"/>
    <col min="748" max="748" width="41.33203125" style="248" customWidth="1"/>
    <col min="749" max="750" width="9" style="248" customWidth="1"/>
    <col min="751" max="751" width="10.5546875" style="248" customWidth="1"/>
    <col min="752" max="752" width="9.44140625" style="248" customWidth="1"/>
    <col min="753" max="753" width="9.88671875" style="248" customWidth="1"/>
    <col min="754" max="754" width="10.5546875" style="248" customWidth="1"/>
    <col min="755" max="756" width="9.44140625" style="248" customWidth="1"/>
    <col min="757" max="757" width="10.5546875" style="248" customWidth="1"/>
    <col min="758" max="759" width="9" style="248" customWidth="1"/>
    <col min="760" max="760" width="10.5546875" style="248" customWidth="1"/>
    <col min="761" max="762" width="9.44140625" style="248" customWidth="1"/>
    <col min="763" max="763" width="10.5546875" style="248" customWidth="1"/>
    <col min="764" max="764" width="9.44140625" style="248" customWidth="1"/>
    <col min="765" max="765" width="9.88671875" style="248" customWidth="1"/>
    <col min="766" max="766" width="10.5546875" style="248" customWidth="1"/>
    <col min="767" max="767" width="9" style="248" customWidth="1"/>
    <col min="768" max="768" width="9.88671875" style="248" customWidth="1"/>
    <col min="769" max="769" width="12" style="248" customWidth="1"/>
    <col min="770" max="1000" width="10.88671875" style="248"/>
    <col min="1001" max="1001" width="0.33203125" style="248" customWidth="1"/>
    <col min="1002" max="1002" width="19" style="248" customWidth="1"/>
    <col min="1003" max="1003" width="7.109375" style="248" customWidth="1"/>
    <col min="1004" max="1004" width="41.33203125" style="248" customWidth="1"/>
    <col min="1005" max="1006" width="9" style="248" customWidth="1"/>
    <col min="1007" max="1007" width="10.5546875" style="248" customWidth="1"/>
    <col min="1008" max="1008" width="9.44140625" style="248" customWidth="1"/>
    <col min="1009" max="1009" width="9.88671875" style="248" customWidth="1"/>
    <col min="1010" max="1010" width="10.5546875" style="248" customWidth="1"/>
    <col min="1011" max="1012" width="9.44140625" style="248" customWidth="1"/>
    <col min="1013" max="1013" width="10.5546875" style="248" customWidth="1"/>
    <col min="1014" max="1015" width="9" style="248" customWidth="1"/>
    <col min="1016" max="1016" width="10.5546875" style="248" customWidth="1"/>
    <col min="1017" max="1018" width="9.44140625" style="248" customWidth="1"/>
    <col min="1019" max="1019" width="10.5546875" style="248" customWidth="1"/>
    <col min="1020" max="1020" width="9.44140625" style="248" customWidth="1"/>
    <col min="1021" max="1021" width="9.88671875" style="248" customWidth="1"/>
    <col min="1022" max="1022" width="10.5546875" style="248" customWidth="1"/>
    <col min="1023" max="1023" width="9" style="248" customWidth="1"/>
    <col min="1024" max="1024" width="9.88671875" style="248" customWidth="1"/>
    <col min="1025" max="1025" width="12" style="248" customWidth="1"/>
    <col min="1026" max="1256" width="10.88671875" style="248"/>
    <col min="1257" max="1257" width="0.33203125" style="248" customWidth="1"/>
    <col min="1258" max="1258" width="19" style="248" customWidth="1"/>
    <col min="1259" max="1259" width="7.109375" style="248" customWidth="1"/>
    <col min="1260" max="1260" width="41.33203125" style="248" customWidth="1"/>
    <col min="1261" max="1262" width="9" style="248" customWidth="1"/>
    <col min="1263" max="1263" width="10.5546875" style="248" customWidth="1"/>
    <col min="1264" max="1264" width="9.44140625" style="248" customWidth="1"/>
    <col min="1265" max="1265" width="9.88671875" style="248" customWidth="1"/>
    <col min="1266" max="1266" width="10.5546875" style="248" customWidth="1"/>
    <col min="1267" max="1268" width="9.44140625" style="248" customWidth="1"/>
    <col min="1269" max="1269" width="10.5546875" style="248" customWidth="1"/>
    <col min="1270" max="1271" width="9" style="248" customWidth="1"/>
    <col min="1272" max="1272" width="10.5546875" style="248" customWidth="1"/>
    <col min="1273" max="1274" width="9.44140625" style="248" customWidth="1"/>
    <col min="1275" max="1275" width="10.5546875" style="248" customWidth="1"/>
    <col min="1276" max="1276" width="9.44140625" style="248" customWidth="1"/>
    <col min="1277" max="1277" width="9.88671875" style="248" customWidth="1"/>
    <col min="1278" max="1278" width="10.5546875" style="248" customWidth="1"/>
    <col min="1279" max="1279" width="9" style="248" customWidth="1"/>
    <col min="1280" max="1280" width="9.88671875" style="248" customWidth="1"/>
    <col min="1281" max="1281" width="12" style="248" customWidth="1"/>
    <col min="1282" max="1512" width="10.88671875" style="248"/>
    <col min="1513" max="1513" width="0.33203125" style="248" customWidth="1"/>
    <col min="1514" max="1514" width="19" style="248" customWidth="1"/>
    <col min="1515" max="1515" width="7.109375" style="248" customWidth="1"/>
    <col min="1516" max="1516" width="41.33203125" style="248" customWidth="1"/>
    <col min="1517" max="1518" width="9" style="248" customWidth="1"/>
    <col min="1519" max="1519" width="10.5546875" style="248" customWidth="1"/>
    <col min="1520" max="1520" width="9.44140625" style="248" customWidth="1"/>
    <col min="1521" max="1521" width="9.88671875" style="248" customWidth="1"/>
    <col min="1522" max="1522" width="10.5546875" style="248" customWidth="1"/>
    <col min="1523" max="1524" width="9.44140625" style="248" customWidth="1"/>
    <col min="1525" max="1525" width="10.5546875" style="248" customWidth="1"/>
    <col min="1526" max="1527" width="9" style="248" customWidth="1"/>
    <col min="1528" max="1528" width="10.5546875" style="248" customWidth="1"/>
    <col min="1529" max="1530" width="9.44140625" style="248" customWidth="1"/>
    <col min="1531" max="1531" width="10.5546875" style="248" customWidth="1"/>
    <col min="1532" max="1532" width="9.44140625" style="248" customWidth="1"/>
    <col min="1533" max="1533" width="9.88671875" style="248" customWidth="1"/>
    <col min="1534" max="1534" width="10.5546875" style="248" customWidth="1"/>
    <col min="1535" max="1535" width="9" style="248" customWidth="1"/>
    <col min="1536" max="1536" width="9.88671875" style="248" customWidth="1"/>
    <col min="1537" max="1537" width="12" style="248" customWidth="1"/>
    <col min="1538" max="1768" width="10.88671875" style="248"/>
    <col min="1769" max="1769" width="0.33203125" style="248" customWidth="1"/>
    <col min="1770" max="1770" width="19" style="248" customWidth="1"/>
    <col min="1771" max="1771" width="7.109375" style="248" customWidth="1"/>
    <col min="1772" max="1772" width="41.33203125" style="248" customWidth="1"/>
    <col min="1773" max="1774" width="9" style="248" customWidth="1"/>
    <col min="1775" max="1775" width="10.5546875" style="248" customWidth="1"/>
    <col min="1776" max="1776" width="9.44140625" style="248" customWidth="1"/>
    <col min="1777" max="1777" width="9.88671875" style="248" customWidth="1"/>
    <col min="1778" max="1778" width="10.5546875" style="248" customWidth="1"/>
    <col min="1779" max="1780" width="9.44140625" style="248" customWidth="1"/>
    <col min="1781" max="1781" width="10.5546875" style="248" customWidth="1"/>
    <col min="1782" max="1783" width="9" style="248" customWidth="1"/>
    <col min="1784" max="1784" width="10.5546875" style="248" customWidth="1"/>
    <col min="1785" max="1786" width="9.44140625" style="248" customWidth="1"/>
    <col min="1787" max="1787" width="10.5546875" style="248" customWidth="1"/>
    <col min="1788" max="1788" width="9.44140625" style="248" customWidth="1"/>
    <col min="1789" max="1789" width="9.88671875" style="248" customWidth="1"/>
    <col min="1790" max="1790" width="10.5546875" style="248" customWidth="1"/>
    <col min="1791" max="1791" width="9" style="248" customWidth="1"/>
    <col min="1792" max="1792" width="9.88671875" style="248" customWidth="1"/>
    <col min="1793" max="1793" width="12" style="248" customWidth="1"/>
    <col min="1794" max="2024" width="10.88671875" style="248"/>
    <col min="2025" max="2025" width="0.33203125" style="248" customWidth="1"/>
    <col min="2026" max="2026" width="19" style="248" customWidth="1"/>
    <col min="2027" max="2027" width="7.109375" style="248" customWidth="1"/>
    <col min="2028" max="2028" width="41.33203125" style="248" customWidth="1"/>
    <col min="2029" max="2030" width="9" style="248" customWidth="1"/>
    <col min="2031" max="2031" width="10.5546875" style="248" customWidth="1"/>
    <col min="2032" max="2032" width="9.44140625" style="248" customWidth="1"/>
    <col min="2033" max="2033" width="9.88671875" style="248" customWidth="1"/>
    <col min="2034" max="2034" width="10.5546875" style="248" customWidth="1"/>
    <col min="2035" max="2036" width="9.44140625" style="248" customWidth="1"/>
    <col min="2037" max="2037" width="10.5546875" style="248" customWidth="1"/>
    <col min="2038" max="2039" width="9" style="248" customWidth="1"/>
    <col min="2040" max="2040" width="10.5546875" style="248" customWidth="1"/>
    <col min="2041" max="2042" width="9.44140625" style="248" customWidth="1"/>
    <col min="2043" max="2043" width="10.5546875" style="248" customWidth="1"/>
    <col min="2044" max="2044" width="9.44140625" style="248" customWidth="1"/>
    <col min="2045" max="2045" width="9.88671875" style="248" customWidth="1"/>
    <col min="2046" max="2046" width="10.5546875" style="248" customWidth="1"/>
    <col min="2047" max="2047" width="9" style="248" customWidth="1"/>
    <col min="2048" max="2048" width="9.88671875" style="248" customWidth="1"/>
    <col min="2049" max="2049" width="12" style="248" customWidth="1"/>
    <col min="2050" max="2280" width="10.88671875" style="248"/>
    <col min="2281" max="2281" width="0.33203125" style="248" customWidth="1"/>
    <col min="2282" max="2282" width="19" style="248" customWidth="1"/>
    <col min="2283" max="2283" width="7.109375" style="248" customWidth="1"/>
    <col min="2284" max="2284" width="41.33203125" style="248" customWidth="1"/>
    <col min="2285" max="2286" width="9" style="248" customWidth="1"/>
    <col min="2287" max="2287" width="10.5546875" style="248" customWidth="1"/>
    <col min="2288" max="2288" width="9.44140625" style="248" customWidth="1"/>
    <col min="2289" max="2289" width="9.88671875" style="248" customWidth="1"/>
    <col min="2290" max="2290" width="10.5546875" style="248" customWidth="1"/>
    <col min="2291" max="2292" width="9.44140625" style="248" customWidth="1"/>
    <col min="2293" max="2293" width="10.5546875" style="248" customWidth="1"/>
    <col min="2294" max="2295" width="9" style="248" customWidth="1"/>
    <col min="2296" max="2296" width="10.5546875" style="248" customWidth="1"/>
    <col min="2297" max="2298" width="9.44140625" style="248" customWidth="1"/>
    <col min="2299" max="2299" width="10.5546875" style="248" customWidth="1"/>
    <col min="2300" max="2300" width="9.44140625" style="248" customWidth="1"/>
    <col min="2301" max="2301" width="9.88671875" style="248" customWidth="1"/>
    <col min="2302" max="2302" width="10.5546875" style="248" customWidth="1"/>
    <col min="2303" max="2303" width="9" style="248" customWidth="1"/>
    <col min="2304" max="2304" width="9.88671875" style="248" customWidth="1"/>
    <col min="2305" max="2305" width="12" style="248" customWidth="1"/>
    <col min="2306" max="2536" width="10.88671875" style="248"/>
    <col min="2537" max="2537" width="0.33203125" style="248" customWidth="1"/>
    <col min="2538" max="2538" width="19" style="248" customWidth="1"/>
    <col min="2539" max="2539" width="7.109375" style="248" customWidth="1"/>
    <col min="2540" max="2540" width="41.33203125" style="248" customWidth="1"/>
    <col min="2541" max="2542" width="9" style="248" customWidth="1"/>
    <col min="2543" max="2543" width="10.5546875" style="248" customWidth="1"/>
    <col min="2544" max="2544" width="9.44140625" style="248" customWidth="1"/>
    <col min="2545" max="2545" width="9.88671875" style="248" customWidth="1"/>
    <col min="2546" max="2546" width="10.5546875" style="248" customWidth="1"/>
    <col min="2547" max="2548" width="9.44140625" style="248" customWidth="1"/>
    <col min="2549" max="2549" width="10.5546875" style="248" customWidth="1"/>
    <col min="2550" max="2551" width="9" style="248" customWidth="1"/>
    <col min="2552" max="2552" width="10.5546875" style="248" customWidth="1"/>
    <col min="2553" max="2554" width="9.44140625" style="248" customWidth="1"/>
    <col min="2555" max="2555" width="10.5546875" style="248" customWidth="1"/>
    <col min="2556" max="2556" width="9.44140625" style="248" customWidth="1"/>
    <col min="2557" max="2557" width="9.88671875" style="248" customWidth="1"/>
    <col min="2558" max="2558" width="10.5546875" style="248" customWidth="1"/>
    <col min="2559" max="2559" width="9" style="248" customWidth="1"/>
    <col min="2560" max="2560" width="9.88671875" style="248" customWidth="1"/>
    <col min="2561" max="2561" width="12" style="248" customWidth="1"/>
    <col min="2562" max="2792" width="10.88671875" style="248"/>
    <col min="2793" max="2793" width="0.33203125" style="248" customWidth="1"/>
    <col min="2794" max="2794" width="19" style="248" customWidth="1"/>
    <col min="2795" max="2795" width="7.109375" style="248" customWidth="1"/>
    <col min="2796" max="2796" width="41.33203125" style="248" customWidth="1"/>
    <col min="2797" max="2798" width="9" style="248" customWidth="1"/>
    <col min="2799" max="2799" width="10.5546875" style="248" customWidth="1"/>
    <col min="2800" max="2800" width="9.44140625" style="248" customWidth="1"/>
    <col min="2801" max="2801" width="9.88671875" style="248" customWidth="1"/>
    <col min="2802" max="2802" width="10.5546875" style="248" customWidth="1"/>
    <col min="2803" max="2804" width="9.44140625" style="248" customWidth="1"/>
    <col min="2805" max="2805" width="10.5546875" style="248" customWidth="1"/>
    <col min="2806" max="2807" width="9" style="248" customWidth="1"/>
    <col min="2808" max="2808" width="10.5546875" style="248" customWidth="1"/>
    <col min="2809" max="2810" width="9.44140625" style="248" customWidth="1"/>
    <col min="2811" max="2811" width="10.5546875" style="248" customWidth="1"/>
    <col min="2812" max="2812" width="9.44140625" style="248" customWidth="1"/>
    <col min="2813" max="2813" width="9.88671875" style="248" customWidth="1"/>
    <col min="2814" max="2814" width="10.5546875" style="248" customWidth="1"/>
    <col min="2815" max="2815" width="9" style="248" customWidth="1"/>
    <col min="2816" max="2816" width="9.88671875" style="248" customWidth="1"/>
    <col min="2817" max="2817" width="12" style="248" customWidth="1"/>
    <col min="2818" max="3048" width="10.88671875" style="248"/>
    <col min="3049" max="3049" width="0.33203125" style="248" customWidth="1"/>
    <col min="3050" max="3050" width="19" style="248" customWidth="1"/>
    <col min="3051" max="3051" width="7.109375" style="248" customWidth="1"/>
    <col min="3052" max="3052" width="41.33203125" style="248" customWidth="1"/>
    <col min="3053" max="3054" width="9" style="248" customWidth="1"/>
    <col min="3055" max="3055" width="10.5546875" style="248" customWidth="1"/>
    <col min="3056" max="3056" width="9.44140625" style="248" customWidth="1"/>
    <col min="3057" max="3057" width="9.88671875" style="248" customWidth="1"/>
    <col min="3058" max="3058" width="10.5546875" style="248" customWidth="1"/>
    <col min="3059" max="3060" width="9.44140625" style="248" customWidth="1"/>
    <col min="3061" max="3061" width="10.5546875" style="248" customWidth="1"/>
    <col min="3062" max="3063" width="9" style="248" customWidth="1"/>
    <col min="3064" max="3064" width="10.5546875" style="248" customWidth="1"/>
    <col min="3065" max="3066" width="9.44140625" style="248" customWidth="1"/>
    <col min="3067" max="3067" width="10.5546875" style="248" customWidth="1"/>
    <col min="3068" max="3068" width="9.44140625" style="248" customWidth="1"/>
    <col min="3069" max="3069" width="9.88671875" style="248" customWidth="1"/>
    <col min="3070" max="3070" width="10.5546875" style="248" customWidth="1"/>
    <col min="3071" max="3071" width="9" style="248" customWidth="1"/>
    <col min="3072" max="3072" width="9.88671875" style="248" customWidth="1"/>
    <col min="3073" max="3073" width="12" style="248" customWidth="1"/>
    <col min="3074" max="3304" width="10.88671875" style="248"/>
    <col min="3305" max="3305" width="0.33203125" style="248" customWidth="1"/>
    <col min="3306" max="3306" width="19" style="248" customWidth="1"/>
    <col min="3307" max="3307" width="7.109375" style="248" customWidth="1"/>
    <col min="3308" max="3308" width="41.33203125" style="248" customWidth="1"/>
    <col min="3309" max="3310" width="9" style="248" customWidth="1"/>
    <col min="3311" max="3311" width="10.5546875" style="248" customWidth="1"/>
    <col min="3312" max="3312" width="9.44140625" style="248" customWidth="1"/>
    <col min="3313" max="3313" width="9.88671875" style="248" customWidth="1"/>
    <col min="3314" max="3314" width="10.5546875" style="248" customWidth="1"/>
    <col min="3315" max="3316" width="9.44140625" style="248" customWidth="1"/>
    <col min="3317" max="3317" width="10.5546875" style="248" customWidth="1"/>
    <col min="3318" max="3319" width="9" style="248" customWidth="1"/>
    <col min="3320" max="3320" width="10.5546875" style="248" customWidth="1"/>
    <col min="3321" max="3322" width="9.44140625" style="248" customWidth="1"/>
    <col min="3323" max="3323" width="10.5546875" style="248" customWidth="1"/>
    <col min="3324" max="3324" width="9.44140625" style="248" customWidth="1"/>
    <col min="3325" max="3325" width="9.88671875" style="248" customWidth="1"/>
    <col min="3326" max="3326" width="10.5546875" style="248" customWidth="1"/>
    <col min="3327" max="3327" width="9" style="248" customWidth="1"/>
    <col min="3328" max="3328" width="9.88671875" style="248" customWidth="1"/>
    <col min="3329" max="3329" width="12" style="248" customWidth="1"/>
    <col min="3330" max="3560" width="10.88671875" style="248"/>
    <col min="3561" max="3561" width="0.33203125" style="248" customWidth="1"/>
    <col min="3562" max="3562" width="19" style="248" customWidth="1"/>
    <col min="3563" max="3563" width="7.109375" style="248" customWidth="1"/>
    <col min="3564" max="3564" width="41.33203125" style="248" customWidth="1"/>
    <col min="3565" max="3566" width="9" style="248" customWidth="1"/>
    <col min="3567" max="3567" width="10.5546875" style="248" customWidth="1"/>
    <col min="3568" max="3568" width="9.44140625" style="248" customWidth="1"/>
    <col min="3569" max="3569" width="9.88671875" style="248" customWidth="1"/>
    <col min="3570" max="3570" width="10.5546875" style="248" customWidth="1"/>
    <col min="3571" max="3572" width="9.44140625" style="248" customWidth="1"/>
    <col min="3573" max="3573" width="10.5546875" style="248" customWidth="1"/>
    <col min="3574" max="3575" width="9" style="248" customWidth="1"/>
    <col min="3576" max="3576" width="10.5546875" style="248" customWidth="1"/>
    <col min="3577" max="3578" width="9.44140625" style="248" customWidth="1"/>
    <col min="3579" max="3579" width="10.5546875" style="248" customWidth="1"/>
    <col min="3580" max="3580" width="9.44140625" style="248" customWidth="1"/>
    <col min="3581" max="3581" width="9.88671875" style="248" customWidth="1"/>
    <col min="3582" max="3582" width="10.5546875" style="248" customWidth="1"/>
    <col min="3583" max="3583" width="9" style="248" customWidth="1"/>
    <col min="3584" max="3584" width="9.88671875" style="248" customWidth="1"/>
    <col min="3585" max="3585" width="12" style="248" customWidth="1"/>
    <col min="3586" max="3816" width="10.88671875" style="248"/>
    <col min="3817" max="3817" width="0.33203125" style="248" customWidth="1"/>
    <col min="3818" max="3818" width="19" style="248" customWidth="1"/>
    <col min="3819" max="3819" width="7.109375" style="248" customWidth="1"/>
    <col min="3820" max="3820" width="41.33203125" style="248" customWidth="1"/>
    <col min="3821" max="3822" width="9" style="248" customWidth="1"/>
    <col min="3823" max="3823" width="10.5546875" style="248" customWidth="1"/>
    <col min="3824" max="3824" width="9.44140625" style="248" customWidth="1"/>
    <col min="3825" max="3825" width="9.88671875" style="248" customWidth="1"/>
    <col min="3826" max="3826" width="10.5546875" style="248" customWidth="1"/>
    <col min="3827" max="3828" width="9.44140625" style="248" customWidth="1"/>
    <col min="3829" max="3829" width="10.5546875" style="248" customWidth="1"/>
    <col min="3830" max="3831" width="9" style="248" customWidth="1"/>
    <col min="3832" max="3832" width="10.5546875" style="248" customWidth="1"/>
    <col min="3833" max="3834" width="9.44140625" style="248" customWidth="1"/>
    <col min="3835" max="3835" width="10.5546875" style="248" customWidth="1"/>
    <col min="3836" max="3836" width="9.44140625" style="248" customWidth="1"/>
    <col min="3837" max="3837" width="9.88671875" style="248" customWidth="1"/>
    <col min="3838" max="3838" width="10.5546875" style="248" customWidth="1"/>
    <col min="3839" max="3839" width="9" style="248" customWidth="1"/>
    <col min="3840" max="3840" width="9.88671875" style="248" customWidth="1"/>
    <col min="3841" max="3841" width="12" style="248" customWidth="1"/>
    <col min="3842" max="4072" width="10.88671875" style="248"/>
    <col min="4073" max="4073" width="0.33203125" style="248" customWidth="1"/>
    <col min="4074" max="4074" width="19" style="248" customWidth="1"/>
    <col min="4075" max="4075" width="7.109375" style="248" customWidth="1"/>
    <col min="4076" max="4076" width="41.33203125" style="248" customWidth="1"/>
    <col min="4077" max="4078" width="9" style="248" customWidth="1"/>
    <col min="4079" max="4079" width="10.5546875" style="248" customWidth="1"/>
    <col min="4080" max="4080" width="9.44140625" style="248" customWidth="1"/>
    <col min="4081" max="4081" width="9.88671875" style="248" customWidth="1"/>
    <col min="4082" max="4082" width="10.5546875" style="248" customWidth="1"/>
    <col min="4083" max="4084" width="9.44140625" style="248" customWidth="1"/>
    <col min="4085" max="4085" width="10.5546875" style="248" customWidth="1"/>
    <col min="4086" max="4087" width="9" style="248" customWidth="1"/>
    <col min="4088" max="4088" width="10.5546875" style="248" customWidth="1"/>
    <col min="4089" max="4090" width="9.44140625" style="248" customWidth="1"/>
    <col min="4091" max="4091" width="10.5546875" style="248" customWidth="1"/>
    <col min="4092" max="4092" width="9.44140625" style="248" customWidth="1"/>
    <col min="4093" max="4093" width="9.88671875" style="248" customWidth="1"/>
    <col min="4094" max="4094" width="10.5546875" style="248" customWidth="1"/>
    <col min="4095" max="4095" width="9" style="248" customWidth="1"/>
    <col min="4096" max="4096" width="9.88671875" style="248" customWidth="1"/>
    <col min="4097" max="4097" width="12" style="248" customWidth="1"/>
    <col min="4098" max="4328" width="10.88671875" style="248"/>
    <col min="4329" max="4329" width="0.33203125" style="248" customWidth="1"/>
    <col min="4330" max="4330" width="19" style="248" customWidth="1"/>
    <col min="4331" max="4331" width="7.109375" style="248" customWidth="1"/>
    <col min="4332" max="4332" width="41.33203125" style="248" customWidth="1"/>
    <col min="4333" max="4334" width="9" style="248" customWidth="1"/>
    <col min="4335" max="4335" width="10.5546875" style="248" customWidth="1"/>
    <col min="4336" max="4336" width="9.44140625" style="248" customWidth="1"/>
    <col min="4337" max="4337" width="9.88671875" style="248" customWidth="1"/>
    <col min="4338" max="4338" width="10.5546875" style="248" customWidth="1"/>
    <col min="4339" max="4340" width="9.44140625" style="248" customWidth="1"/>
    <col min="4341" max="4341" width="10.5546875" style="248" customWidth="1"/>
    <col min="4342" max="4343" width="9" style="248" customWidth="1"/>
    <col min="4344" max="4344" width="10.5546875" style="248" customWidth="1"/>
    <col min="4345" max="4346" width="9.44140625" style="248" customWidth="1"/>
    <col min="4347" max="4347" width="10.5546875" style="248" customWidth="1"/>
    <col min="4348" max="4348" width="9.44140625" style="248" customWidth="1"/>
    <col min="4349" max="4349" width="9.88671875" style="248" customWidth="1"/>
    <col min="4350" max="4350" width="10.5546875" style="248" customWidth="1"/>
    <col min="4351" max="4351" width="9" style="248" customWidth="1"/>
    <col min="4352" max="4352" width="9.88671875" style="248" customWidth="1"/>
    <col min="4353" max="4353" width="12" style="248" customWidth="1"/>
    <col min="4354" max="4584" width="10.88671875" style="248"/>
    <col min="4585" max="4585" width="0.33203125" style="248" customWidth="1"/>
    <col min="4586" max="4586" width="19" style="248" customWidth="1"/>
    <col min="4587" max="4587" width="7.109375" style="248" customWidth="1"/>
    <col min="4588" max="4588" width="41.33203125" style="248" customWidth="1"/>
    <col min="4589" max="4590" width="9" style="248" customWidth="1"/>
    <col min="4591" max="4591" width="10.5546875" style="248" customWidth="1"/>
    <col min="4592" max="4592" width="9.44140625" style="248" customWidth="1"/>
    <col min="4593" max="4593" width="9.88671875" style="248" customWidth="1"/>
    <col min="4594" max="4594" width="10.5546875" style="248" customWidth="1"/>
    <col min="4595" max="4596" width="9.44140625" style="248" customWidth="1"/>
    <col min="4597" max="4597" width="10.5546875" style="248" customWidth="1"/>
    <col min="4598" max="4599" width="9" style="248" customWidth="1"/>
    <col min="4600" max="4600" width="10.5546875" style="248" customWidth="1"/>
    <col min="4601" max="4602" width="9.44140625" style="248" customWidth="1"/>
    <col min="4603" max="4603" width="10.5546875" style="248" customWidth="1"/>
    <col min="4604" max="4604" width="9.44140625" style="248" customWidth="1"/>
    <col min="4605" max="4605" width="9.88671875" style="248" customWidth="1"/>
    <col min="4606" max="4606" width="10.5546875" style="248" customWidth="1"/>
    <col min="4607" max="4607" width="9" style="248" customWidth="1"/>
    <col min="4608" max="4608" width="9.88671875" style="248" customWidth="1"/>
    <col min="4609" max="4609" width="12" style="248" customWidth="1"/>
    <col min="4610" max="4840" width="10.88671875" style="248"/>
    <col min="4841" max="4841" width="0.33203125" style="248" customWidth="1"/>
    <col min="4842" max="4842" width="19" style="248" customWidth="1"/>
    <col min="4843" max="4843" width="7.109375" style="248" customWidth="1"/>
    <col min="4844" max="4844" width="41.33203125" style="248" customWidth="1"/>
    <col min="4845" max="4846" width="9" style="248" customWidth="1"/>
    <col min="4847" max="4847" width="10.5546875" style="248" customWidth="1"/>
    <col min="4848" max="4848" width="9.44140625" style="248" customWidth="1"/>
    <col min="4849" max="4849" width="9.88671875" style="248" customWidth="1"/>
    <col min="4850" max="4850" width="10.5546875" style="248" customWidth="1"/>
    <col min="4851" max="4852" width="9.44140625" style="248" customWidth="1"/>
    <col min="4853" max="4853" width="10.5546875" style="248" customWidth="1"/>
    <col min="4854" max="4855" width="9" style="248" customWidth="1"/>
    <col min="4856" max="4856" width="10.5546875" style="248" customWidth="1"/>
    <col min="4857" max="4858" width="9.44140625" style="248" customWidth="1"/>
    <col min="4859" max="4859" width="10.5546875" style="248" customWidth="1"/>
    <col min="4860" max="4860" width="9.44140625" style="248" customWidth="1"/>
    <col min="4861" max="4861" width="9.88671875" style="248" customWidth="1"/>
    <col min="4862" max="4862" width="10.5546875" style="248" customWidth="1"/>
    <col min="4863" max="4863" width="9" style="248" customWidth="1"/>
    <col min="4864" max="4864" width="9.88671875" style="248" customWidth="1"/>
    <col min="4865" max="4865" width="12" style="248" customWidth="1"/>
    <col min="4866" max="5096" width="10.88671875" style="248"/>
    <col min="5097" max="5097" width="0.33203125" style="248" customWidth="1"/>
    <col min="5098" max="5098" width="19" style="248" customWidth="1"/>
    <col min="5099" max="5099" width="7.109375" style="248" customWidth="1"/>
    <col min="5100" max="5100" width="41.33203125" style="248" customWidth="1"/>
    <col min="5101" max="5102" width="9" style="248" customWidth="1"/>
    <col min="5103" max="5103" width="10.5546875" style="248" customWidth="1"/>
    <col min="5104" max="5104" width="9.44140625" style="248" customWidth="1"/>
    <col min="5105" max="5105" width="9.88671875" style="248" customWidth="1"/>
    <col min="5106" max="5106" width="10.5546875" style="248" customWidth="1"/>
    <col min="5107" max="5108" width="9.44140625" style="248" customWidth="1"/>
    <col min="5109" max="5109" width="10.5546875" style="248" customWidth="1"/>
    <col min="5110" max="5111" width="9" style="248" customWidth="1"/>
    <col min="5112" max="5112" width="10.5546875" style="248" customWidth="1"/>
    <col min="5113" max="5114" width="9.44140625" style="248" customWidth="1"/>
    <col min="5115" max="5115" width="10.5546875" style="248" customWidth="1"/>
    <col min="5116" max="5116" width="9.44140625" style="248" customWidth="1"/>
    <col min="5117" max="5117" width="9.88671875" style="248" customWidth="1"/>
    <col min="5118" max="5118" width="10.5546875" style="248" customWidth="1"/>
    <col min="5119" max="5119" width="9" style="248" customWidth="1"/>
    <col min="5120" max="5120" width="9.88671875" style="248" customWidth="1"/>
    <col min="5121" max="5121" width="12" style="248" customWidth="1"/>
    <col min="5122" max="5352" width="10.88671875" style="248"/>
    <col min="5353" max="5353" width="0.33203125" style="248" customWidth="1"/>
    <col min="5354" max="5354" width="19" style="248" customWidth="1"/>
    <col min="5355" max="5355" width="7.109375" style="248" customWidth="1"/>
    <col min="5356" max="5356" width="41.33203125" style="248" customWidth="1"/>
    <col min="5357" max="5358" width="9" style="248" customWidth="1"/>
    <col min="5359" max="5359" width="10.5546875" style="248" customWidth="1"/>
    <col min="5360" max="5360" width="9.44140625" style="248" customWidth="1"/>
    <col min="5361" max="5361" width="9.88671875" style="248" customWidth="1"/>
    <col min="5362" max="5362" width="10.5546875" style="248" customWidth="1"/>
    <col min="5363" max="5364" width="9.44140625" style="248" customWidth="1"/>
    <col min="5365" max="5365" width="10.5546875" style="248" customWidth="1"/>
    <col min="5366" max="5367" width="9" style="248" customWidth="1"/>
    <col min="5368" max="5368" width="10.5546875" style="248" customWidth="1"/>
    <col min="5369" max="5370" width="9.44140625" style="248" customWidth="1"/>
    <col min="5371" max="5371" width="10.5546875" style="248" customWidth="1"/>
    <col min="5372" max="5372" width="9.44140625" style="248" customWidth="1"/>
    <col min="5373" max="5373" width="9.88671875" style="248" customWidth="1"/>
    <col min="5374" max="5374" width="10.5546875" style="248" customWidth="1"/>
    <col min="5375" max="5375" width="9" style="248" customWidth="1"/>
    <col min="5376" max="5376" width="9.88671875" style="248" customWidth="1"/>
    <col min="5377" max="5377" width="12" style="248" customWidth="1"/>
    <col min="5378" max="5608" width="10.88671875" style="248"/>
    <col min="5609" max="5609" width="0.33203125" style="248" customWidth="1"/>
    <col min="5610" max="5610" width="19" style="248" customWidth="1"/>
    <col min="5611" max="5611" width="7.109375" style="248" customWidth="1"/>
    <col min="5612" max="5612" width="41.33203125" style="248" customWidth="1"/>
    <col min="5613" max="5614" width="9" style="248" customWidth="1"/>
    <col min="5615" max="5615" width="10.5546875" style="248" customWidth="1"/>
    <col min="5616" max="5616" width="9.44140625" style="248" customWidth="1"/>
    <col min="5617" max="5617" width="9.88671875" style="248" customWidth="1"/>
    <col min="5618" max="5618" width="10.5546875" style="248" customWidth="1"/>
    <col min="5619" max="5620" width="9.44140625" style="248" customWidth="1"/>
    <col min="5621" max="5621" width="10.5546875" style="248" customWidth="1"/>
    <col min="5622" max="5623" width="9" style="248" customWidth="1"/>
    <col min="5624" max="5624" width="10.5546875" style="248" customWidth="1"/>
    <col min="5625" max="5626" width="9.44140625" style="248" customWidth="1"/>
    <col min="5627" max="5627" width="10.5546875" style="248" customWidth="1"/>
    <col min="5628" max="5628" width="9.44140625" style="248" customWidth="1"/>
    <col min="5629" max="5629" width="9.88671875" style="248" customWidth="1"/>
    <col min="5630" max="5630" width="10.5546875" style="248" customWidth="1"/>
    <col min="5631" max="5631" width="9" style="248" customWidth="1"/>
    <col min="5632" max="5632" width="9.88671875" style="248" customWidth="1"/>
    <col min="5633" max="5633" width="12" style="248" customWidth="1"/>
    <col min="5634" max="5864" width="10.88671875" style="248"/>
    <col min="5865" max="5865" width="0.33203125" style="248" customWidth="1"/>
    <col min="5866" max="5866" width="19" style="248" customWidth="1"/>
    <col min="5867" max="5867" width="7.109375" style="248" customWidth="1"/>
    <col min="5868" max="5868" width="41.33203125" style="248" customWidth="1"/>
    <col min="5869" max="5870" width="9" style="248" customWidth="1"/>
    <col min="5871" max="5871" width="10.5546875" style="248" customWidth="1"/>
    <col min="5872" max="5872" width="9.44140625" style="248" customWidth="1"/>
    <col min="5873" max="5873" width="9.88671875" style="248" customWidth="1"/>
    <col min="5874" max="5874" width="10.5546875" style="248" customWidth="1"/>
    <col min="5875" max="5876" width="9.44140625" style="248" customWidth="1"/>
    <col min="5877" max="5877" width="10.5546875" style="248" customWidth="1"/>
    <col min="5878" max="5879" width="9" style="248" customWidth="1"/>
    <col min="5880" max="5880" width="10.5546875" style="248" customWidth="1"/>
    <col min="5881" max="5882" width="9.44140625" style="248" customWidth="1"/>
    <col min="5883" max="5883" width="10.5546875" style="248" customWidth="1"/>
    <col min="5884" max="5884" width="9.44140625" style="248" customWidth="1"/>
    <col min="5885" max="5885" width="9.88671875" style="248" customWidth="1"/>
    <col min="5886" max="5886" width="10.5546875" style="248" customWidth="1"/>
    <col min="5887" max="5887" width="9" style="248" customWidth="1"/>
    <col min="5888" max="5888" width="9.88671875" style="248" customWidth="1"/>
    <col min="5889" max="5889" width="12" style="248" customWidth="1"/>
    <col min="5890" max="6120" width="10.88671875" style="248"/>
    <col min="6121" max="6121" width="0.33203125" style="248" customWidth="1"/>
    <col min="6122" max="6122" width="19" style="248" customWidth="1"/>
    <col min="6123" max="6123" width="7.109375" style="248" customWidth="1"/>
    <col min="6124" max="6124" width="41.33203125" style="248" customWidth="1"/>
    <col min="6125" max="6126" width="9" style="248" customWidth="1"/>
    <col min="6127" max="6127" width="10.5546875" style="248" customWidth="1"/>
    <col min="6128" max="6128" width="9.44140625" style="248" customWidth="1"/>
    <col min="6129" max="6129" width="9.88671875" style="248" customWidth="1"/>
    <col min="6130" max="6130" width="10.5546875" style="248" customWidth="1"/>
    <col min="6131" max="6132" width="9.44140625" style="248" customWidth="1"/>
    <col min="6133" max="6133" width="10.5546875" style="248" customWidth="1"/>
    <col min="6134" max="6135" width="9" style="248" customWidth="1"/>
    <col min="6136" max="6136" width="10.5546875" style="248" customWidth="1"/>
    <col min="6137" max="6138" width="9.44140625" style="248" customWidth="1"/>
    <col min="6139" max="6139" width="10.5546875" style="248" customWidth="1"/>
    <col min="6140" max="6140" width="9.44140625" style="248" customWidth="1"/>
    <col min="6141" max="6141" width="9.88671875" style="248" customWidth="1"/>
    <col min="6142" max="6142" width="10.5546875" style="248" customWidth="1"/>
    <col min="6143" max="6143" width="9" style="248" customWidth="1"/>
    <col min="6144" max="6144" width="9.88671875" style="248" customWidth="1"/>
    <col min="6145" max="6145" width="12" style="248" customWidth="1"/>
    <col min="6146" max="6376" width="10.88671875" style="248"/>
    <col min="6377" max="6377" width="0.33203125" style="248" customWidth="1"/>
    <col min="6378" max="6378" width="19" style="248" customWidth="1"/>
    <col min="6379" max="6379" width="7.109375" style="248" customWidth="1"/>
    <col min="6380" max="6380" width="41.33203125" style="248" customWidth="1"/>
    <col min="6381" max="6382" width="9" style="248" customWidth="1"/>
    <col min="6383" max="6383" width="10.5546875" style="248" customWidth="1"/>
    <col min="6384" max="6384" width="9.44140625" style="248" customWidth="1"/>
    <col min="6385" max="6385" width="9.88671875" style="248" customWidth="1"/>
    <col min="6386" max="6386" width="10.5546875" style="248" customWidth="1"/>
    <col min="6387" max="6388" width="9.44140625" style="248" customWidth="1"/>
    <col min="6389" max="6389" width="10.5546875" style="248" customWidth="1"/>
    <col min="6390" max="6391" width="9" style="248" customWidth="1"/>
    <col min="6392" max="6392" width="10.5546875" style="248" customWidth="1"/>
    <col min="6393" max="6394" width="9.44140625" style="248" customWidth="1"/>
    <col min="6395" max="6395" width="10.5546875" style="248" customWidth="1"/>
    <col min="6396" max="6396" width="9.44140625" style="248" customWidth="1"/>
    <col min="6397" max="6397" width="9.88671875" style="248" customWidth="1"/>
    <col min="6398" max="6398" width="10.5546875" style="248" customWidth="1"/>
    <col min="6399" max="6399" width="9" style="248" customWidth="1"/>
    <col min="6400" max="6400" width="9.88671875" style="248" customWidth="1"/>
    <col min="6401" max="6401" width="12" style="248" customWidth="1"/>
    <col min="6402" max="6632" width="10.88671875" style="248"/>
    <col min="6633" max="6633" width="0.33203125" style="248" customWidth="1"/>
    <col min="6634" max="6634" width="19" style="248" customWidth="1"/>
    <col min="6635" max="6635" width="7.109375" style="248" customWidth="1"/>
    <col min="6636" max="6636" width="41.33203125" style="248" customWidth="1"/>
    <col min="6637" max="6638" width="9" style="248" customWidth="1"/>
    <col min="6639" max="6639" width="10.5546875" style="248" customWidth="1"/>
    <col min="6640" max="6640" width="9.44140625" style="248" customWidth="1"/>
    <col min="6641" max="6641" width="9.88671875" style="248" customWidth="1"/>
    <col min="6642" max="6642" width="10.5546875" style="248" customWidth="1"/>
    <col min="6643" max="6644" width="9.44140625" style="248" customWidth="1"/>
    <col min="6645" max="6645" width="10.5546875" style="248" customWidth="1"/>
    <col min="6646" max="6647" width="9" style="248" customWidth="1"/>
    <col min="6648" max="6648" width="10.5546875" style="248" customWidth="1"/>
    <col min="6649" max="6650" width="9.44140625" style="248" customWidth="1"/>
    <col min="6651" max="6651" width="10.5546875" style="248" customWidth="1"/>
    <col min="6652" max="6652" width="9.44140625" style="248" customWidth="1"/>
    <col min="6653" max="6653" width="9.88671875" style="248" customWidth="1"/>
    <col min="6654" max="6654" width="10.5546875" style="248" customWidth="1"/>
    <col min="6655" max="6655" width="9" style="248" customWidth="1"/>
    <col min="6656" max="6656" width="9.88671875" style="248" customWidth="1"/>
    <col min="6657" max="6657" width="12" style="248" customWidth="1"/>
    <col min="6658" max="6888" width="10.88671875" style="248"/>
    <col min="6889" max="6889" width="0.33203125" style="248" customWidth="1"/>
    <col min="6890" max="6890" width="19" style="248" customWidth="1"/>
    <col min="6891" max="6891" width="7.109375" style="248" customWidth="1"/>
    <col min="6892" max="6892" width="41.33203125" style="248" customWidth="1"/>
    <col min="6893" max="6894" width="9" style="248" customWidth="1"/>
    <col min="6895" max="6895" width="10.5546875" style="248" customWidth="1"/>
    <col min="6896" max="6896" width="9.44140625" style="248" customWidth="1"/>
    <col min="6897" max="6897" width="9.88671875" style="248" customWidth="1"/>
    <col min="6898" max="6898" width="10.5546875" style="248" customWidth="1"/>
    <col min="6899" max="6900" width="9.44140625" style="248" customWidth="1"/>
    <col min="6901" max="6901" width="10.5546875" style="248" customWidth="1"/>
    <col min="6902" max="6903" width="9" style="248" customWidth="1"/>
    <col min="6904" max="6904" width="10.5546875" style="248" customWidth="1"/>
    <col min="6905" max="6906" width="9.44140625" style="248" customWidth="1"/>
    <col min="6907" max="6907" width="10.5546875" style="248" customWidth="1"/>
    <col min="6908" max="6908" width="9.44140625" style="248" customWidth="1"/>
    <col min="6909" max="6909" width="9.88671875" style="248" customWidth="1"/>
    <col min="6910" max="6910" width="10.5546875" style="248" customWidth="1"/>
    <col min="6911" max="6911" width="9" style="248" customWidth="1"/>
    <col min="6912" max="6912" width="9.88671875" style="248" customWidth="1"/>
    <col min="6913" max="6913" width="12" style="248" customWidth="1"/>
    <col min="6914" max="7144" width="10.88671875" style="248"/>
    <col min="7145" max="7145" width="0.33203125" style="248" customWidth="1"/>
    <col min="7146" max="7146" width="19" style="248" customWidth="1"/>
    <col min="7147" max="7147" width="7.109375" style="248" customWidth="1"/>
    <col min="7148" max="7148" width="41.33203125" style="248" customWidth="1"/>
    <col min="7149" max="7150" width="9" style="248" customWidth="1"/>
    <col min="7151" max="7151" width="10.5546875" style="248" customWidth="1"/>
    <col min="7152" max="7152" width="9.44140625" style="248" customWidth="1"/>
    <col min="7153" max="7153" width="9.88671875" style="248" customWidth="1"/>
    <col min="7154" max="7154" width="10.5546875" style="248" customWidth="1"/>
    <col min="7155" max="7156" width="9.44140625" style="248" customWidth="1"/>
    <col min="7157" max="7157" width="10.5546875" style="248" customWidth="1"/>
    <col min="7158" max="7159" width="9" style="248" customWidth="1"/>
    <col min="7160" max="7160" width="10.5546875" style="248" customWidth="1"/>
    <col min="7161" max="7162" width="9.44140625" style="248" customWidth="1"/>
    <col min="7163" max="7163" width="10.5546875" style="248" customWidth="1"/>
    <col min="7164" max="7164" width="9.44140625" style="248" customWidth="1"/>
    <col min="7165" max="7165" width="9.88671875" style="248" customWidth="1"/>
    <col min="7166" max="7166" width="10.5546875" style="248" customWidth="1"/>
    <col min="7167" max="7167" width="9" style="248" customWidth="1"/>
    <col min="7168" max="7168" width="9.88671875" style="248" customWidth="1"/>
    <col min="7169" max="7169" width="12" style="248" customWidth="1"/>
    <col min="7170" max="7400" width="10.88671875" style="248"/>
    <col min="7401" max="7401" width="0.33203125" style="248" customWidth="1"/>
    <col min="7402" max="7402" width="19" style="248" customWidth="1"/>
    <col min="7403" max="7403" width="7.109375" style="248" customWidth="1"/>
    <col min="7404" max="7404" width="41.33203125" style="248" customWidth="1"/>
    <col min="7405" max="7406" width="9" style="248" customWidth="1"/>
    <col min="7407" max="7407" width="10.5546875" style="248" customWidth="1"/>
    <col min="7408" max="7408" width="9.44140625" style="248" customWidth="1"/>
    <col min="7409" max="7409" width="9.88671875" style="248" customWidth="1"/>
    <col min="7410" max="7410" width="10.5546875" style="248" customWidth="1"/>
    <col min="7411" max="7412" width="9.44140625" style="248" customWidth="1"/>
    <col min="7413" max="7413" width="10.5546875" style="248" customWidth="1"/>
    <col min="7414" max="7415" width="9" style="248" customWidth="1"/>
    <col min="7416" max="7416" width="10.5546875" style="248" customWidth="1"/>
    <col min="7417" max="7418" width="9.44140625" style="248" customWidth="1"/>
    <col min="7419" max="7419" width="10.5546875" style="248" customWidth="1"/>
    <col min="7420" max="7420" width="9.44140625" style="248" customWidth="1"/>
    <col min="7421" max="7421" width="9.88671875" style="248" customWidth="1"/>
    <col min="7422" max="7422" width="10.5546875" style="248" customWidth="1"/>
    <col min="7423" max="7423" width="9" style="248" customWidth="1"/>
    <col min="7424" max="7424" width="9.88671875" style="248" customWidth="1"/>
    <col min="7425" max="7425" width="12" style="248" customWidth="1"/>
    <col min="7426" max="7656" width="10.88671875" style="248"/>
    <col min="7657" max="7657" width="0.33203125" style="248" customWidth="1"/>
    <col min="7658" max="7658" width="19" style="248" customWidth="1"/>
    <col min="7659" max="7659" width="7.109375" style="248" customWidth="1"/>
    <col min="7660" max="7660" width="41.33203125" style="248" customWidth="1"/>
    <col min="7661" max="7662" width="9" style="248" customWidth="1"/>
    <col min="7663" max="7663" width="10.5546875" style="248" customWidth="1"/>
    <col min="7664" max="7664" width="9.44140625" style="248" customWidth="1"/>
    <col min="7665" max="7665" width="9.88671875" style="248" customWidth="1"/>
    <col min="7666" max="7666" width="10.5546875" style="248" customWidth="1"/>
    <col min="7667" max="7668" width="9.44140625" style="248" customWidth="1"/>
    <col min="7669" max="7669" width="10.5546875" style="248" customWidth="1"/>
    <col min="7670" max="7671" width="9" style="248" customWidth="1"/>
    <col min="7672" max="7672" width="10.5546875" style="248" customWidth="1"/>
    <col min="7673" max="7674" width="9.44140625" style="248" customWidth="1"/>
    <col min="7675" max="7675" width="10.5546875" style="248" customWidth="1"/>
    <col min="7676" max="7676" width="9.44140625" style="248" customWidth="1"/>
    <col min="7677" max="7677" width="9.88671875" style="248" customWidth="1"/>
    <col min="7678" max="7678" width="10.5546875" style="248" customWidth="1"/>
    <col min="7679" max="7679" width="9" style="248" customWidth="1"/>
    <col min="7680" max="7680" width="9.88671875" style="248" customWidth="1"/>
    <col min="7681" max="7681" width="12" style="248" customWidth="1"/>
    <col min="7682" max="7912" width="10.88671875" style="248"/>
    <col min="7913" max="7913" width="0.33203125" style="248" customWidth="1"/>
    <col min="7914" max="7914" width="19" style="248" customWidth="1"/>
    <col min="7915" max="7915" width="7.109375" style="248" customWidth="1"/>
    <col min="7916" max="7916" width="41.33203125" style="248" customWidth="1"/>
    <col min="7917" max="7918" width="9" style="248" customWidth="1"/>
    <col min="7919" max="7919" width="10.5546875" style="248" customWidth="1"/>
    <col min="7920" max="7920" width="9.44140625" style="248" customWidth="1"/>
    <col min="7921" max="7921" width="9.88671875" style="248" customWidth="1"/>
    <col min="7922" max="7922" width="10.5546875" style="248" customWidth="1"/>
    <col min="7923" max="7924" width="9.44140625" style="248" customWidth="1"/>
    <col min="7925" max="7925" width="10.5546875" style="248" customWidth="1"/>
    <col min="7926" max="7927" width="9" style="248" customWidth="1"/>
    <col min="7928" max="7928" width="10.5546875" style="248" customWidth="1"/>
    <col min="7929" max="7930" width="9.44140625" style="248" customWidth="1"/>
    <col min="7931" max="7931" width="10.5546875" style="248" customWidth="1"/>
    <col min="7932" max="7932" width="9.44140625" style="248" customWidth="1"/>
    <col min="7933" max="7933" width="9.88671875" style="248" customWidth="1"/>
    <col min="7934" max="7934" width="10.5546875" style="248" customWidth="1"/>
    <col min="7935" max="7935" width="9" style="248" customWidth="1"/>
    <col min="7936" max="7936" width="9.88671875" style="248" customWidth="1"/>
    <col min="7937" max="7937" width="12" style="248" customWidth="1"/>
    <col min="7938" max="8168" width="10.88671875" style="248"/>
    <col min="8169" max="8169" width="0.33203125" style="248" customWidth="1"/>
    <col min="8170" max="8170" width="19" style="248" customWidth="1"/>
    <col min="8171" max="8171" width="7.109375" style="248" customWidth="1"/>
    <col min="8172" max="8172" width="41.33203125" style="248" customWidth="1"/>
    <col min="8173" max="8174" width="9" style="248" customWidth="1"/>
    <col min="8175" max="8175" width="10.5546875" style="248" customWidth="1"/>
    <col min="8176" max="8176" width="9.44140625" style="248" customWidth="1"/>
    <col min="8177" max="8177" width="9.88671875" style="248" customWidth="1"/>
    <col min="8178" max="8178" width="10.5546875" style="248" customWidth="1"/>
    <col min="8179" max="8180" width="9.44140625" style="248" customWidth="1"/>
    <col min="8181" max="8181" width="10.5546875" style="248" customWidth="1"/>
    <col min="8182" max="8183" width="9" style="248" customWidth="1"/>
    <col min="8184" max="8184" width="10.5546875" style="248" customWidth="1"/>
    <col min="8185" max="8186" width="9.44140625" style="248" customWidth="1"/>
    <col min="8187" max="8187" width="10.5546875" style="248" customWidth="1"/>
    <col min="8188" max="8188" width="9.44140625" style="248" customWidth="1"/>
    <col min="8189" max="8189" width="9.88671875" style="248" customWidth="1"/>
    <col min="8190" max="8190" width="10.5546875" style="248" customWidth="1"/>
    <col min="8191" max="8191" width="9" style="248" customWidth="1"/>
    <col min="8192" max="8192" width="9.88671875" style="248" customWidth="1"/>
    <col min="8193" max="8193" width="12" style="248" customWidth="1"/>
    <col min="8194" max="8424" width="10.88671875" style="248"/>
    <col min="8425" max="8425" width="0.33203125" style="248" customWidth="1"/>
    <col min="8426" max="8426" width="19" style="248" customWidth="1"/>
    <col min="8427" max="8427" width="7.109375" style="248" customWidth="1"/>
    <col min="8428" max="8428" width="41.33203125" style="248" customWidth="1"/>
    <col min="8429" max="8430" width="9" style="248" customWidth="1"/>
    <col min="8431" max="8431" width="10.5546875" style="248" customWidth="1"/>
    <col min="8432" max="8432" width="9.44140625" style="248" customWidth="1"/>
    <col min="8433" max="8433" width="9.88671875" style="248" customWidth="1"/>
    <col min="8434" max="8434" width="10.5546875" style="248" customWidth="1"/>
    <col min="8435" max="8436" width="9.44140625" style="248" customWidth="1"/>
    <col min="8437" max="8437" width="10.5546875" style="248" customWidth="1"/>
    <col min="8438" max="8439" width="9" style="248" customWidth="1"/>
    <col min="8440" max="8440" width="10.5546875" style="248" customWidth="1"/>
    <col min="8441" max="8442" width="9.44140625" style="248" customWidth="1"/>
    <col min="8443" max="8443" width="10.5546875" style="248" customWidth="1"/>
    <col min="8444" max="8444" width="9.44140625" style="248" customWidth="1"/>
    <col min="8445" max="8445" width="9.88671875" style="248" customWidth="1"/>
    <col min="8446" max="8446" width="10.5546875" style="248" customWidth="1"/>
    <col min="8447" max="8447" width="9" style="248" customWidth="1"/>
    <col min="8448" max="8448" width="9.88671875" style="248" customWidth="1"/>
    <col min="8449" max="8449" width="12" style="248" customWidth="1"/>
    <col min="8450" max="8680" width="10.88671875" style="248"/>
    <col min="8681" max="8681" width="0.33203125" style="248" customWidth="1"/>
    <col min="8682" max="8682" width="19" style="248" customWidth="1"/>
    <col min="8683" max="8683" width="7.109375" style="248" customWidth="1"/>
    <col min="8684" max="8684" width="41.33203125" style="248" customWidth="1"/>
    <col min="8685" max="8686" width="9" style="248" customWidth="1"/>
    <col min="8687" max="8687" width="10.5546875" style="248" customWidth="1"/>
    <col min="8688" max="8688" width="9.44140625" style="248" customWidth="1"/>
    <col min="8689" max="8689" width="9.88671875" style="248" customWidth="1"/>
    <col min="8690" max="8690" width="10.5546875" style="248" customWidth="1"/>
    <col min="8691" max="8692" width="9.44140625" style="248" customWidth="1"/>
    <col min="8693" max="8693" width="10.5546875" style="248" customWidth="1"/>
    <col min="8694" max="8695" width="9" style="248" customWidth="1"/>
    <col min="8696" max="8696" width="10.5546875" style="248" customWidth="1"/>
    <col min="8697" max="8698" width="9.44140625" style="248" customWidth="1"/>
    <col min="8699" max="8699" width="10.5546875" style="248" customWidth="1"/>
    <col min="8700" max="8700" width="9.44140625" style="248" customWidth="1"/>
    <col min="8701" max="8701" width="9.88671875" style="248" customWidth="1"/>
    <col min="8702" max="8702" width="10.5546875" style="248" customWidth="1"/>
    <col min="8703" max="8703" width="9" style="248" customWidth="1"/>
    <col min="8704" max="8704" width="9.88671875" style="248" customWidth="1"/>
    <col min="8705" max="8705" width="12" style="248" customWidth="1"/>
    <col min="8706" max="8936" width="10.88671875" style="248"/>
    <col min="8937" max="8937" width="0.33203125" style="248" customWidth="1"/>
    <col min="8938" max="8938" width="19" style="248" customWidth="1"/>
    <col min="8939" max="8939" width="7.109375" style="248" customWidth="1"/>
    <col min="8940" max="8940" width="41.33203125" style="248" customWidth="1"/>
    <col min="8941" max="8942" width="9" style="248" customWidth="1"/>
    <col min="8943" max="8943" width="10.5546875" style="248" customWidth="1"/>
    <col min="8944" max="8944" width="9.44140625" style="248" customWidth="1"/>
    <col min="8945" max="8945" width="9.88671875" style="248" customWidth="1"/>
    <col min="8946" max="8946" width="10.5546875" style="248" customWidth="1"/>
    <col min="8947" max="8948" width="9.44140625" style="248" customWidth="1"/>
    <col min="8949" max="8949" width="10.5546875" style="248" customWidth="1"/>
    <col min="8950" max="8951" width="9" style="248" customWidth="1"/>
    <col min="8952" max="8952" width="10.5546875" style="248" customWidth="1"/>
    <col min="8953" max="8954" width="9.44140625" style="248" customWidth="1"/>
    <col min="8955" max="8955" width="10.5546875" style="248" customWidth="1"/>
    <col min="8956" max="8956" width="9.44140625" style="248" customWidth="1"/>
    <col min="8957" max="8957" width="9.88671875" style="248" customWidth="1"/>
    <col min="8958" max="8958" width="10.5546875" style="248" customWidth="1"/>
    <col min="8959" max="8959" width="9" style="248" customWidth="1"/>
    <col min="8960" max="8960" width="9.88671875" style="248" customWidth="1"/>
    <col min="8961" max="8961" width="12" style="248" customWidth="1"/>
    <col min="8962" max="9192" width="10.88671875" style="248"/>
    <col min="9193" max="9193" width="0.33203125" style="248" customWidth="1"/>
    <col min="9194" max="9194" width="19" style="248" customWidth="1"/>
    <col min="9195" max="9195" width="7.109375" style="248" customWidth="1"/>
    <col min="9196" max="9196" width="41.33203125" style="248" customWidth="1"/>
    <col min="9197" max="9198" width="9" style="248" customWidth="1"/>
    <col min="9199" max="9199" width="10.5546875" style="248" customWidth="1"/>
    <col min="9200" max="9200" width="9.44140625" style="248" customWidth="1"/>
    <col min="9201" max="9201" width="9.88671875" style="248" customWidth="1"/>
    <col min="9202" max="9202" width="10.5546875" style="248" customWidth="1"/>
    <col min="9203" max="9204" width="9.44140625" style="248" customWidth="1"/>
    <col min="9205" max="9205" width="10.5546875" style="248" customWidth="1"/>
    <col min="9206" max="9207" width="9" style="248" customWidth="1"/>
    <col min="9208" max="9208" width="10.5546875" style="248" customWidth="1"/>
    <col min="9209" max="9210" width="9.44140625" style="248" customWidth="1"/>
    <col min="9211" max="9211" width="10.5546875" style="248" customWidth="1"/>
    <col min="9212" max="9212" width="9.44140625" style="248" customWidth="1"/>
    <col min="9213" max="9213" width="9.88671875" style="248" customWidth="1"/>
    <col min="9214" max="9214" width="10.5546875" style="248" customWidth="1"/>
    <col min="9215" max="9215" width="9" style="248" customWidth="1"/>
    <col min="9216" max="9216" width="9.88671875" style="248" customWidth="1"/>
    <col min="9217" max="9217" width="12" style="248" customWidth="1"/>
    <col min="9218" max="9448" width="10.88671875" style="248"/>
    <col min="9449" max="9449" width="0.33203125" style="248" customWidth="1"/>
    <col min="9450" max="9450" width="19" style="248" customWidth="1"/>
    <col min="9451" max="9451" width="7.109375" style="248" customWidth="1"/>
    <col min="9452" max="9452" width="41.33203125" style="248" customWidth="1"/>
    <col min="9453" max="9454" width="9" style="248" customWidth="1"/>
    <col min="9455" max="9455" width="10.5546875" style="248" customWidth="1"/>
    <col min="9456" max="9456" width="9.44140625" style="248" customWidth="1"/>
    <col min="9457" max="9457" width="9.88671875" style="248" customWidth="1"/>
    <col min="9458" max="9458" width="10.5546875" style="248" customWidth="1"/>
    <col min="9459" max="9460" width="9.44140625" style="248" customWidth="1"/>
    <col min="9461" max="9461" width="10.5546875" style="248" customWidth="1"/>
    <col min="9462" max="9463" width="9" style="248" customWidth="1"/>
    <col min="9464" max="9464" width="10.5546875" style="248" customWidth="1"/>
    <col min="9465" max="9466" width="9.44140625" style="248" customWidth="1"/>
    <col min="9467" max="9467" width="10.5546875" style="248" customWidth="1"/>
    <col min="9468" max="9468" width="9.44140625" style="248" customWidth="1"/>
    <col min="9469" max="9469" width="9.88671875" style="248" customWidth="1"/>
    <col min="9470" max="9470" width="10.5546875" style="248" customWidth="1"/>
    <col min="9471" max="9471" width="9" style="248" customWidth="1"/>
    <col min="9472" max="9472" width="9.88671875" style="248" customWidth="1"/>
    <col min="9473" max="9473" width="12" style="248" customWidth="1"/>
    <col min="9474" max="9704" width="10.88671875" style="248"/>
    <col min="9705" max="9705" width="0.33203125" style="248" customWidth="1"/>
    <col min="9706" max="9706" width="19" style="248" customWidth="1"/>
    <col min="9707" max="9707" width="7.109375" style="248" customWidth="1"/>
    <col min="9708" max="9708" width="41.33203125" style="248" customWidth="1"/>
    <col min="9709" max="9710" width="9" style="248" customWidth="1"/>
    <col min="9711" max="9711" width="10.5546875" style="248" customWidth="1"/>
    <col min="9712" max="9712" width="9.44140625" style="248" customWidth="1"/>
    <col min="9713" max="9713" width="9.88671875" style="248" customWidth="1"/>
    <col min="9714" max="9714" width="10.5546875" style="248" customWidth="1"/>
    <col min="9715" max="9716" width="9.44140625" style="248" customWidth="1"/>
    <col min="9717" max="9717" width="10.5546875" style="248" customWidth="1"/>
    <col min="9718" max="9719" width="9" style="248" customWidth="1"/>
    <col min="9720" max="9720" width="10.5546875" style="248" customWidth="1"/>
    <col min="9721" max="9722" width="9.44140625" style="248" customWidth="1"/>
    <col min="9723" max="9723" width="10.5546875" style="248" customWidth="1"/>
    <col min="9724" max="9724" width="9.44140625" style="248" customWidth="1"/>
    <col min="9725" max="9725" width="9.88671875" style="248" customWidth="1"/>
    <col min="9726" max="9726" width="10.5546875" style="248" customWidth="1"/>
    <col min="9727" max="9727" width="9" style="248" customWidth="1"/>
    <col min="9728" max="9728" width="9.88671875" style="248" customWidth="1"/>
    <col min="9729" max="9729" width="12" style="248" customWidth="1"/>
    <col min="9730" max="9960" width="10.88671875" style="248"/>
    <col min="9961" max="9961" width="0.33203125" style="248" customWidth="1"/>
    <col min="9962" max="9962" width="19" style="248" customWidth="1"/>
    <col min="9963" max="9963" width="7.109375" style="248" customWidth="1"/>
    <col min="9964" max="9964" width="41.33203125" style="248" customWidth="1"/>
    <col min="9965" max="9966" width="9" style="248" customWidth="1"/>
    <col min="9967" max="9967" width="10.5546875" style="248" customWidth="1"/>
    <col min="9968" max="9968" width="9.44140625" style="248" customWidth="1"/>
    <col min="9969" max="9969" width="9.88671875" style="248" customWidth="1"/>
    <col min="9970" max="9970" width="10.5546875" style="248" customWidth="1"/>
    <col min="9971" max="9972" width="9.44140625" style="248" customWidth="1"/>
    <col min="9973" max="9973" width="10.5546875" style="248" customWidth="1"/>
    <col min="9974" max="9975" width="9" style="248" customWidth="1"/>
    <col min="9976" max="9976" width="10.5546875" style="248" customWidth="1"/>
    <col min="9977" max="9978" width="9.44140625" style="248" customWidth="1"/>
    <col min="9979" max="9979" width="10.5546875" style="248" customWidth="1"/>
    <col min="9980" max="9980" width="9.44140625" style="248" customWidth="1"/>
    <col min="9981" max="9981" width="9.88671875" style="248" customWidth="1"/>
    <col min="9982" max="9982" width="10.5546875" style="248" customWidth="1"/>
    <col min="9983" max="9983" width="9" style="248" customWidth="1"/>
    <col min="9984" max="9984" width="9.88671875" style="248" customWidth="1"/>
    <col min="9985" max="9985" width="12" style="248" customWidth="1"/>
    <col min="9986" max="10216" width="10.88671875" style="248"/>
    <col min="10217" max="10217" width="0.33203125" style="248" customWidth="1"/>
    <col min="10218" max="10218" width="19" style="248" customWidth="1"/>
    <col min="10219" max="10219" width="7.109375" style="248" customWidth="1"/>
    <col min="10220" max="10220" width="41.33203125" style="248" customWidth="1"/>
    <col min="10221" max="10222" width="9" style="248" customWidth="1"/>
    <col min="10223" max="10223" width="10.5546875" style="248" customWidth="1"/>
    <col min="10224" max="10224" width="9.44140625" style="248" customWidth="1"/>
    <col min="10225" max="10225" width="9.88671875" style="248" customWidth="1"/>
    <col min="10226" max="10226" width="10.5546875" style="248" customWidth="1"/>
    <col min="10227" max="10228" width="9.44140625" style="248" customWidth="1"/>
    <col min="10229" max="10229" width="10.5546875" style="248" customWidth="1"/>
    <col min="10230" max="10231" width="9" style="248" customWidth="1"/>
    <col min="10232" max="10232" width="10.5546875" style="248" customWidth="1"/>
    <col min="10233" max="10234" width="9.44140625" style="248" customWidth="1"/>
    <col min="10235" max="10235" width="10.5546875" style="248" customWidth="1"/>
    <col min="10236" max="10236" width="9.44140625" style="248" customWidth="1"/>
    <col min="10237" max="10237" width="9.88671875" style="248" customWidth="1"/>
    <col min="10238" max="10238" width="10.5546875" style="248" customWidth="1"/>
    <col min="10239" max="10239" width="9" style="248" customWidth="1"/>
    <col min="10240" max="10240" width="9.88671875" style="248" customWidth="1"/>
    <col min="10241" max="10241" width="12" style="248" customWidth="1"/>
    <col min="10242" max="10472" width="10.88671875" style="248"/>
    <col min="10473" max="10473" width="0.33203125" style="248" customWidth="1"/>
    <col min="10474" max="10474" width="19" style="248" customWidth="1"/>
    <col min="10475" max="10475" width="7.109375" style="248" customWidth="1"/>
    <col min="10476" max="10476" width="41.33203125" style="248" customWidth="1"/>
    <col min="10477" max="10478" width="9" style="248" customWidth="1"/>
    <col min="10479" max="10479" width="10.5546875" style="248" customWidth="1"/>
    <col min="10480" max="10480" width="9.44140625" style="248" customWidth="1"/>
    <col min="10481" max="10481" width="9.88671875" style="248" customWidth="1"/>
    <col min="10482" max="10482" width="10.5546875" style="248" customWidth="1"/>
    <col min="10483" max="10484" width="9.44140625" style="248" customWidth="1"/>
    <col min="10485" max="10485" width="10.5546875" style="248" customWidth="1"/>
    <col min="10486" max="10487" width="9" style="248" customWidth="1"/>
    <col min="10488" max="10488" width="10.5546875" style="248" customWidth="1"/>
    <col min="10489" max="10490" width="9.44140625" style="248" customWidth="1"/>
    <col min="10491" max="10491" width="10.5546875" style="248" customWidth="1"/>
    <col min="10492" max="10492" width="9.44140625" style="248" customWidth="1"/>
    <col min="10493" max="10493" width="9.88671875" style="248" customWidth="1"/>
    <col min="10494" max="10494" width="10.5546875" style="248" customWidth="1"/>
    <col min="10495" max="10495" width="9" style="248" customWidth="1"/>
    <col min="10496" max="10496" width="9.88671875" style="248" customWidth="1"/>
    <col min="10497" max="10497" width="12" style="248" customWidth="1"/>
    <col min="10498" max="10728" width="10.88671875" style="248"/>
    <col min="10729" max="10729" width="0.33203125" style="248" customWidth="1"/>
    <col min="10730" max="10730" width="19" style="248" customWidth="1"/>
    <col min="10731" max="10731" width="7.109375" style="248" customWidth="1"/>
    <col min="10732" max="10732" width="41.33203125" style="248" customWidth="1"/>
    <col min="10733" max="10734" width="9" style="248" customWidth="1"/>
    <col min="10735" max="10735" width="10.5546875" style="248" customWidth="1"/>
    <col min="10736" max="10736" width="9.44140625" style="248" customWidth="1"/>
    <col min="10737" max="10737" width="9.88671875" style="248" customWidth="1"/>
    <col min="10738" max="10738" width="10.5546875" style="248" customWidth="1"/>
    <col min="10739" max="10740" width="9.44140625" style="248" customWidth="1"/>
    <col min="10741" max="10741" width="10.5546875" style="248" customWidth="1"/>
    <col min="10742" max="10743" width="9" style="248" customWidth="1"/>
    <col min="10744" max="10744" width="10.5546875" style="248" customWidth="1"/>
    <col min="10745" max="10746" width="9.44140625" style="248" customWidth="1"/>
    <col min="10747" max="10747" width="10.5546875" style="248" customWidth="1"/>
    <col min="10748" max="10748" width="9.44140625" style="248" customWidth="1"/>
    <col min="10749" max="10749" width="9.88671875" style="248" customWidth="1"/>
    <col min="10750" max="10750" width="10.5546875" style="248" customWidth="1"/>
    <col min="10751" max="10751" width="9" style="248" customWidth="1"/>
    <col min="10752" max="10752" width="9.88671875" style="248" customWidth="1"/>
    <col min="10753" max="10753" width="12" style="248" customWidth="1"/>
    <col min="10754" max="10984" width="10.88671875" style="248"/>
    <col min="10985" max="10985" width="0.33203125" style="248" customWidth="1"/>
    <col min="10986" max="10986" width="19" style="248" customWidth="1"/>
    <col min="10987" max="10987" width="7.109375" style="248" customWidth="1"/>
    <col min="10988" max="10988" width="41.33203125" style="248" customWidth="1"/>
    <col min="10989" max="10990" width="9" style="248" customWidth="1"/>
    <col min="10991" max="10991" width="10.5546875" style="248" customWidth="1"/>
    <col min="10992" max="10992" width="9.44140625" style="248" customWidth="1"/>
    <col min="10993" max="10993" width="9.88671875" style="248" customWidth="1"/>
    <col min="10994" max="10994" width="10.5546875" style="248" customWidth="1"/>
    <col min="10995" max="10996" width="9.44140625" style="248" customWidth="1"/>
    <col min="10997" max="10997" width="10.5546875" style="248" customWidth="1"/>
    <col min="10998" max="10999" width="9" style="248" customWidth="1"/>
    <col min="11000" max="11000" width="10.5546875" style="248" customWidth="1"/>
    <col min="11001" max="11002" width="9.44140625" style="248" customWidth="1"/>
    <col min="11003" max="11003" width="10.5546875" style="248" customWidth="1"/>
    <col min="11004" max="11004" width="9.44140625" style="248" customWidth="1"/>
    <col min="11005" max="11005" width="9.88671875" style="248" customWidth="1"/>
    <col min="11006" max="11006" width="10.5546875" style="248" customWidth="1"/>
    <col min="11007" max="11007" width="9" style="248" customWidth="1"/>
    <col min="11008" max="11008" width="9.88671875" style="248" customWidth="1"/>
    <col min="11009" max="11009" width="12" style="248" customWidth="1"/>
    <col min="11010" max="11240" width="10.88671875" style="248"/>
    <col min="11241" max="11241" width="0.33203125" style="248" customWidth="1"/>
    <col min="11242" max="11242" width="19" style="248" customWidth="1"/>
    <col min="11243" max="11243" width="7.109375" style="248" customWidth="1"/>
    <col min="11244" max="11244" width="41.33203125" style="248" customWidth="1"/>
    <col min="11245" max="11246" width="9" style="248" customWidth="1"/>
    <col min="11247" max="11247" width="10.5546875" style="248" customWidth="1"/>
    <col min="11248" max="11248" width="9.44140625" style="248" customWidth="1"/>
    <col min="11249" max="11249" width="9.88671875" style="248" customWidth="1"/>
    <col min="11250" max="11250" width="10.5546875" style="248" customWidth="1"/>
    <col min="11251" max="11252" width="9.44140625" style="248" customWidth="1"/>
    <col min="11253" max="11253" width="10.5546875" style="248" customWidth="1"/>
    <col min="11254" max="11255" width="9" style="248" customWidth="1"/>
    <col min="11256" max="11256" width="10.5546875" style="248" customWidth="1"/>
    <col min="11257" max="11258" width="9.44140625" style="248" customWidth="1"/>
    <col min="11259" max="11259" width="10.5546875" style="248" customWidth="1"/>
    <col min="11260" max="11260" width="9.44140625" style="248" customWidth="1"/>
    <col min="11261" max="11261" width="9.88671875" style="248" customWidth="1"/>
    <col min="11262" max="11262" width="10.5546875" style="248" customWidth="1"/>
    <col min="11263" max="11263" width="9" style="248" customWidth="1"/>
    <col min="11264" max="11264" width="9.88671875" style="248" customWidth="1"/>
    <col min="11265" max="11265" width="12" style="248" customWidth="1"/>
    <col min="11266" max="11496" width="10.88671875" style="248"/>
    <col min="11497" max="11497" width="0.33203125" style="248" customWidth="1"/>
    <col min="11498" max="11498" width="19" style="248" customWidth="1"/>
    <col min="11499" max="11499" width="7.109375" style="248" customWidth="1"/>
    <col min="11500" max="11500" width="41.33203125" style="248" customWidth="1"/>
    <col min="11501" max="11502" width="9" style="248" customWidth="1"/>
    <col min="11503" max="11503" width="10.5546875" style="248" customWidth="1"/>
    <col min="11504" max="11504" width="9.44140625" style="248" customWidth="1"/>
    <col min="11505" max="11505" width="9.88671875" style="248" customWidth="1"/>
    <col min="11506" max="11506" width="10.5546875" style="248" customWidth="1"/>
    <col min="11507" max="11508" width="9.44140625" style="248" customWidth="1"/>
    <col min="11509" max="11509" width="10.5546875" style="248" customWidth="1"/>
    <col min="11510" max="11511" width="9" style="248" customWidth="1"/>
    <col min="11512" max="11512" width="10.5546875" style="248" customWidth="1"/>
    <col min="11513" max="11514" width="9.44140625" style="248" customWidth="1"/>
    <col min="11515" max="11515" width="10.5546875" style="248" customWidth="1"/>
    <col min="11516" max="11516" width="9.44140625" style="248" customWidth="1"/>
    <col min="11517" max="11517" width="9.88671875" style="248" customWidth="1"/>
    <col min="11518" max="11518" width="10.5546875" style="248" customWidth="1"/>
    <col min="11519" max="11519" width="9" style="248" customWidth="1"/>
    <col min="11520" max="11520" width="9.88671875" style="248" customWidth="1"/>
    <col min="11521" max="11521" width="12" style="248" customWidth="1"/>
    <col min="11522" max="11752" width="10.88671875" style="248"/>
    <col min="11753" max="11753" width="0.33203125" style="248" customWidth="1"/>
    <col min="11754" max="11754" width="19" style="248" customWidth="1"/>
    <col min="11755" max="11755" width="7.109375" style="248" customWidth="1"/>
    <col min="11756" max="11756" width="41.33203125" style="248" customWidth="1"/>
    <col min="11757" max="11758" width="9" style="248" customWidth="1"/>
    <col min="11759" max="11759" width="10.5546875" style="248" customWidth="1"/>
    <col min="11760" max="11760" width="9.44140625" style="248" customWidth="1"/>
    <col min="11761" max="11761" width="9.88671875" style="248" customWidth="1"/>
    <col min="11762" max="11762" width="10.5546875" style="248" customWidth="1"/>
    <col min="11763" max="11764" width="9.44140625" style="248" customWidth="1"/>
    <col min="11765" max="11765" width="10.5546875" style="248" customWidth="1"/>
    <col min="11766" max="11767" width="9" style="248" customWidth="1"/>
    <col min="11768" max="11768" width="10.5546875" style="248" customWidth="1"/>
    <col min="11769" max="11770" width="9.44140625" style="248" customWidth="1"/>
    <col min="11771" max="11771" width="10.5546875" style="248" customWidth="1"/>
    <col min="11772" max="11772" width="9.44140625" style="248" customWidth="1"/>
    <col min="11773" max="11773" width="9.88671875" style="248" customWidth="1"/>
    <col min="11774" max="11774" width="10.5546875" style="248" customWidth="1"/>
    <col min="11775" max="11775" width="9" style="248" customWidth="1"/>
    <col min="11776" max="11776" width="9.88671875" style="248" customWidth="1"/>
    <col min="11777" max="11777" width="12" style="248" customWidth="1"/>
    <col min="11778" max="12008" width="10.88671875" style="248"/>
    <col min="12009" max="12009" width="0.33203125" style="248" customWidth="1"/>
    <col min="12010" max="12010" width="19" style="248" customWidth="1"/>
    <col min="12011" max="12011" width="7.109375" style="248" customWidth="1"/>
    <col min="12012" max="12012" width="41.33203125" style="248" customWidth="1"/>
    <col min="12013" max="12014" width="9" style="248" customWidth="1"/>
    <col min="12015" max="12015" width="10.5546875" style="248" customWidth="1"/>
    <col min="12016" max="12016" width="9.44140625" style="248" customWidth="1"/>
    <col min="12017" max="12017" width="9.88671875" style="248" customWidth="1"/>
    <col min="12018" max="12018" width="10.5546875" style="248" customWidth="1"/>
    <col min="12019" max="12020" width="9.44140625" style="248" customWidth="1"/>
    <col min="12021" max="12021" width="10.5546875" style="248" customWidth="1"/>
    <col min="12022" max="12023" width="9" style="248" customWidth="1"/>
    <col min="12024" max="12024" width="10.5546875" style="248" customWidth="1"/>
    <col min="12025" max="12026" width="9.44140625" style="248" customWidth="1"/>
    <col min="12027" max="12027" width="10.5546875" style="248" customWidth="1"/>
    <col min="12028" max="12028" width="9.44140625" style="248" customWidth="1"/>
    <col min="12029" max="12029" width="9.88671875" style="248" customWidth="1"/>
    <col min="12030" max="12030" width="10.5546875" style="248" customWidth="1"/>
    <col min="12031" max="12031" width="9" style="248" customWidth="1"/>
    <col min="12032" max="12032" width="9.88671875" style="248" customWidth="1"/>
    <col min="12033" max="12033" width="12" style="248" customWidth="1"/>
    <col min="12034" max="12264" width="10.88671875" style="248"/>
    <col min="12265" max="12265" width="0.33203125" style="248" customWidth="1"/>
    <col min="12266" max="12266" width="19" style="248" customWidth="1"/>
    <col min="12267" max="12267" width="7.109375" style="248" customWidth="1"/>
    <col min="12268" max="12268" width="41.33203125" style="248" customWidth="1"/>
    <col min="12269" max="12270" width="9" style="248" customWidth="1"/>
    <col min="12271" max="12271" width="10.5546875" style="248" customWidth="1"/>
    <col min="12272" max="12272" width="9.44140625" style="248" customWidth="1"/>
    <col min="12273" max="12273" width="9.88671875" style="248" customWidth="1"/>
    <col min="12274" max="12274" width="10.5546875" style="248" customWidth="1"/>
    <col min="12275" max="12276" width="9.44140625" style="248" customWidth="1"/>
    <col min="12277" max="12277" width="10.5546875" style="248" customWidth="1"/>
    <col min="12278" max="12279" width="9" style="248" customWidth="1"/>
    <col min="12280" max="12280" width="10.5546875" style="248" customWidth="1"/>
    <col min="12281" max="12282" width="9.44140625" style="248" customWidth="1"/>
    <col min="12283" max="12283" width="10.5546875" style="248" customWidth="1"/>
    <col min="12284" max="12284" width="9.44140625" style="248" customWidth="1"/>
    <col min="12285" max="12285" width="9.88671875" style="248" customWidth="1"/>
    <col min="12286" max="12286" width="10.5546875" style="248" customWidth="1"/>
    <col min="12287" max="12287" width="9" style="248" customWidth="1"/>
    <col min="12288" max="12288" width="9.88671875" style="248" customWidth="1"/>
    <col min="12289" max="12289" width="12" style="248" customWidth="1"/>
    <col min="12290" max="12520" width="10.88671875" style="248"/>
    <col min="12521" max="12521" width="0.33203125" style="248" customWidth="1"/>
    <col min="12522" max="12522" width="19" style="248" customWidth="1"/>
    <col min="12523" max="12523" width="7.109375" style="248" customWidth="1"/>
    <col min="12524" max="12524" width="41.33203125" style="248" customWidth="1"/>
    <col min="12525" max="12526" width="9" style="248" customWidth="1"/>
    <col min="12527" max="12527" width="10.5546875" style="248" customWidth="1"/>
    <col min="12528" max="12528" width="9.44140625" style="248" customWidth="1"/>
    <col min="12529" max="12529" width="9.88671875" style="248" customWidth="1"/>
    <col min="12530" max="12530" width="10.5546875" style="248" customWidth="1"/>
    <col min="12531" max="12532" width="9.44140625" style="248" customWidth="1"/>
    <col min="12533" max="12533" width="10.5546875" style="248" customWidth="1"/>
    <col min="12534" max="12535" width="9" style="248" customWidth="1"/>
    <col min="12536" max="12536" width="10.5546875" style="248" customWidth="1"/>
    <col min="12537" max="12538" width="9.44140625" style="248" customWidth="1"/>
    <col min="12539" max="12539" width="10.5546875" style="248" customWidth="1"/>
    <col min="12540" max="12540" width="9.44140625" style="248" customWidth="1"/>
    <col min="12541" max="12541" width="9.88671875" style="248" customWidth="1"/>
    <col min="12542" max="12542" width="10.5546875" style="248" customWidth="1"/>
    <col min="12543" max="12543" width="9" style="248" customWidth="1"/>
    <col min="12544" max="12544" width="9.88671875" style="248" customWidth="1"/>
    <col min="12545" max="12545" width="12" style="248" customWidth="1"/>
    <col min="12546" max="12776" width="10.88671875" style="248"/>
    <col min="12777" max="12777" width="0.33203125" style="248" customWidth="1"/>
    <col min="12778" max="12778" width="19" style="248" customWidth="1"/>
    <col min="12779" max="12779" width="7.109375" style="248" customWidth="1"/>
    <col min="12780" max="12780" width="41.33203125" style="248" customWidth="1"/>
    <col min="12781" max="12782" width="9" style="248" customWidth="1"/>
    <col min="12783" max="12783" width="10.5546875" style="248" customWidth="1"/>
    <col min="12784" max="12784" width="9.44140625" style="248" customWidth="1"/>
    <col min="12785" max="12785" width="9.88671875" style="248" customWidth="1"/>
    <col min="12786" max="12786" width="10.5546875" style="248" customWidth="1"/>
    <col min="12787" max="12788" width="9.44140625" style="248" customWidth="1"/>
    <col min="12789" max="12789" width="10.5546875" style="248" customWidth="1"/>
    <col min="12790" max="12791" width="9" style="248" customWidth="1"/>
    <col min="12792" max="12792" width="10.5546875" style="248" customWidth="1"/>
    <col min="12793" max="12794" width="9.44140625" style="248" customWidth="1"/>
    <col min="12795" max="12795" width="10.5546875" style="248" customWidth="1"/>
    <col min="12796" max="12796" width="9.44140625" style="248" customWidth="1"/>
    <col min="12797" max="12797" width="9.88671875" style="248" customWidth="1"/>
    <col min="12798" max="12798" width="10.5546875" style="248" customWidth="1"/>
    <col min="12799" max="12799" width="9" style="248" customWidth="1"/>
    <col min="12800" max="12800" width="9.88671875" style="248" customWidth="1"/>
    <col min="12801" max="12801" width="12" style="248" customWidth="1"/>
    <col min="12802" max="13032" width="10.88671875" style="248"/>
    <col min="13033" max="13033" width="0.33203125" style="248" customWidth="1"/>
    <col min="13034" max="13034" width="19" style="248" customWidth="1"/>
    <col min="13035" max="13035" width="7.109375" style="248" customWidth="1"/>
    <col min="13036" max="13036" width="41.33203125" style="248" customWidth="1"/>
    <col min="13037" max="13038" width="9" style="248" customWidth="1"/>
    <col min="13039" max="13039" width="10.5546875" style="248" customWidth="1"/>
    <col min="13040" max="13040" width="9.44140625" style="248" customWidth="1"/>
    <col min="13041" max="13041" width="9.88671875" style="248" customWidth="1"/>
    <col min="13042" max="13042" width="10.5546875" style="248" customWidth="1"/>
    <col min="13043" max="13044" width="9.44140625" style="248" customWidth="1"/>
    <col min="13045" max="13045" width="10.5546875" style="248" customWidth="1"/>
    <col min="13046" max="13047" width="9" style="248" customWidth="1"/>
    <col min="13048" max="13048" width="10.5546875" style="248" customWidth="1"/>
    <col min="13049" max="13050" width="9.44140625" style="248" customWidth="1"/>
    <col min="13051" max="13051" width="10.5546875" style="248" customWidth="1"/>
    <col min="13052" max="13052" width="9.44140625" style="248" customWidth="1"/>
    <col min="13053" max="13053" width="9.88671875" style="248" customWidth="1"/>
    <col min="13054" max="13054" width="10.5546875" style="248" customWidth="1"/>
    <col min="13055" max="13055" width="9" style="248" customWidth="1"/>
    <col min="13056" max="13056" width="9.88671875" style="248" customWidth="1"/>
    <col min="13057" max="13057" width="12" style="248" customWidth="1"/>
    <col min="13058" max="13288" width="10.88671875" style="248"/>
    <col min="13289" max="13289" width="0.33203125" style="248" customWidth="1"/>
    <col min="13290" max="13290" width="19" style="248" customWidth="1"/>
    <col min="13291" max="13291" width="7.109375" style="248" customWidth="1"/>
    <col min="13292" max="13292" width="41.33203125" style="248" customWidth="1"/>
    <col min="13293" max="13294" width="9" style="248" customWidth="1"/>
    <col min="13295" max="13295" width="10.5546875" style="248" customWidth="1"/>
    <col min="13296" max="13296" width="9.44140625" style="248" customWidth="1"/>
    <col min="13297" max="13297" width="9.88671875" style="248" customWidth="1"/>
    <col min="13298" max="13298" width="10.5546875" style="248" customWidth="1"/>
    <col min="13299" max="13300" width="9.44140625" style="248" customWidth="1"/>
    <col min="13301" max="13301" width="10.5546875" style="248" customWidth="1"/>
    <col min="13302" max="13303" width="9" style="248" customWidth="1"/>
    <col min="13304" max="13304" width="10.5546875" style="248" customWidth="1"/>
    <col min="13305" max="13306" width="9.44140625" style="248" customWidth="1"/>
    <col min="13307" max="13307" width="10.5546875" style="248" customWidth="1"/>
    <col min="13308" max="13308" width="9.44140625" style="248" customWidth="1"/>
    <col min="13309" max="13309" width="9.88671875" style="248" customWidth="1"/>
    <col min="13310" max="13310" width="10.5546875" style="248" customWidth="1"/>
    <col min="13311" max="13311" width="9" style="248" customWidth="1"/>
    <col min="13312" max="13312" width="9.88671875" style="248" customWidth="1"/>
    <col min="13313" max="13313" width="12" style="248" customWidth="1"/>
    <col min="13314" max="13544" width="10.88671875" style="248"/>
    <col min="13545" max="13545" width="0.33203125" style="248" customWidth="1"/>
    <col min="13546" max="13546" width="19" style="248" customWidth="1"/>
    <col min="13547" max="13547" width="7.109375" style="248" customWidth="1"/>
    <col min="13548" max="13548" width="41.33203125" style="248" customWidth="1"/>
    <col min="13549" max="13550" width="9" style="248" customWidth="1"/>
    <col min="13551" max="13551" width="10.5546875" style="248" customWidth="1"/>
    <col min="13552" max="13552" width="9.44140625" style="248" customWidth="1"/>
    <col min="13553" max="13553" width="9.88671875" style="248" customWidth="1"/>
    <col min="13554" max="13554" width="10.5546875" style="248" customWidth="1"/>
    <col min="13555" max="13556" width="9.44140625" style="248" customWidth="1"/>
    <col min="13557" max="13557" width="10.5546875" style="248" customWidth="1"/>
    <col min="13558" max="13559" width="9" style="248" customWidth="1"/>
    <col min="13560" max="13560" width="10.5546875" style="248" customWidth="1"/>
    <col min="13561" max="13562" width="9.44140625" style="248" customWidth="1"/>
    <col min="13563" max="13563" width="10.5546875" style="248" customWidth="1"/>
    <col min="13564" max="13564" width="9.44140625" style="248" customWidth="1"/>
    <col min="13565" max="13565" width="9.88671875" style="248" customWidth="1"/>
    <col min="13566" max="13566" width="10.5546875" style="248" customWidth="1"/>
    <col min="13567" max="13567" width="9" style="248" customWidth="1"/>
    <col min="13568" max="13568" width="9.88671875" style="248" customWidth="1"/>
    <col min="13569" max="13569" width="12" style="248" customWidth="1"/>
    <col min="13570" max="13800" width="10.88671875" style="248"/>
    <col min="13801" max="13801" width="0.33203125" style="248" customWidth="1"/>
    <col min="13802" max="13802" width="19" style="248" customWidth="1"/>
    <col min="13803" max="13803" width="7.109375" style="248" customWidth="1"/>
    <col min="13804" max="13804" width="41.33203125" style="248" customWidth="1"/>
    <col min="13805" max="13806" width="9" style="248" customWidth="1"/>
    <col min="13807" max="13807" width="10.5546875" style="248" customWidth="1"/>
    <col min="13808" max="13808" width="9.44140625" style="248" customWidth="1"/>
    <col min="13809" max="13809" width="9.88671875" style="248" customWidth="1"/>
    <col min="13810" max="13810" width="10.5546875" style="248" customWidth="1"/>
    <col min="13811" max="13812" width="9.44140625" style="248" customWidth="1"/>
    <col min="13813" max="13813" width="10.5546875" style="248" customWidth="1"/>
    <col min="13814" max="13815" width="9" style="248" customWidth="1"/>
    <col min="13816" max="13816" width="10.5546875" style="248" customWidth="1"/>
    <col min="13817" max="13818" width="9.44140625" style="248" customWidth="1"/>
    <col min="13819" max="13819" width="10.5546875" style="248" customWidth="1"/>
    <col min="13820" max="13820" width="9.44140625" style="248" customWidth="1"/>
    <col min="13821" max="13821" width="9.88671875" style="248" customWidth="1"/>
    <col min="13822" max="13822" width="10.5546875" style="248" customWidth="1"/>
    <col min="13823" max="13823" width="9" style="248" customWidth="1"/>
    <col min="13824" max="13824" width="9.88671875" style="248" customWidth="1"/>
    <col min="13825" max="13825" width="12" style="248" customWidth="1"/>
    <col min="13826" max="14056" width="10.88671875" style="248"/>
    <col min="14057" max="14057" width="0.33203125" style="248" customWidth="1"/>
    <col min="14058" max="14058" width="19" style="248" customWidth="1"/>
    <col min="14059" max="14059" width="7.109375" style="248" customWidth="1"/>
    <col min="14060" max="14060" width="41.33203125" style="248" customWidth="1"/>
    <col min="14061" max="14062" width="9" style="248" customWidth="1"/>
    <col min="14063" max="14063" width="10.5546875" style="248" customWidth="1"/>
    <col min="14064" max="14064" width="9.44140625" style="248" customWidth="1"/>
    <col min="14065" max="14065" width="9.88671875" style="248" customWidth="1"/>
    <col min="14066" max="14066" width="10.5546875" style="248" customWidth="1"/>
    <col min="14067" max="14068" width="9.44140625" style="248" customWidth="1"/>
    <col min="14069" max="14069" width="10.5546875" style="248" customWidth="1"/>
    <col min="14070" max="14071" width="9" style="248" customWidth="1"/>
    <col min="14072" max="14072" width="10.5546875" style="248" customWidth="1"/>
    <col min="14073" max="14074" width="9.44140625" style="248" customWidth="1"/>
    <col min="14075" max="14075" width="10.5546875" style="248" customWidth="1"/>
    <col min="14076" max="14076" width="9.44140625" style="248" customWidth="1"/>
    <col min="14077" max="14077" width="9.88671875" style="248" customWidth="1"/>
    <col min="14078" max="14078" width="10.5546875" style="248" customWidth="1"/>
    <col min="14079" max="14079" width="9" style="248" customWidth="1"/>
    <col min="14080" max="14080" width="9.88671875" style="248" customWidth="1"/>
    <col min="14081" max="14081" width="12" style="248" customWidth="1"/>
    <col min="14082" max="14312" width="10.88671875" style="248"/>
    <col min="14313" max="14313" width="0.33203125" style="248" customWidth="1"/>
    <col min="14314" max="14314" width="19" style="248" customWidth="1"/>
    <col min="14315" max="14315" width="7.109375" style="248" customWidth="1"/>
    <col min="14316" max="14316" width="41.33203125" style="248" customWidth="1"/>
    <col min="14317" max="14318" width="9" style="248" customWidth="1"/>
    <col min="14319" max="14319" width="10.5546875" style="248" customWidth="1"/>
    <col min="14320" max="14320" width="9.44140625" style="248" customWidth="1"/>
    <col min="14321" max="14321" width="9.88671875" style="248" customWidth="1"/>
    <col min="14322" max="14322" width="10.5546875" style="248" customWidth="1"/>
    <col min="14323" max="14324" width="9.44140625" style="248" customWidth="1"/>
    <col min="14325" max="14325" width="10.5546875" style="248" customWidth="1"/>
    <col min="14326" max="14327" width="9" style="248" customWidth="1"/>
    <col min="14328" max="14328" width="10.5546875" style="248" customWidth="1"/>
    <col min="14329" max="14330" width="9.44140625" style="248" customWidth="1"/>
    <col min="14331" max="14331" width="10.5546875" style="248" customWidth="1"/>
    <col min="14332" max="14332" width="9.44140625" style="248" customWidth="1"/>
    <col min="14333" max="14333" width="9.88671875" style="248" customWidth="1"/>
    <col min="14334" max="14334" width="10.5546875" style="248" customWidth="1"/>
    <col min="14335" max="14335" width="9" style="248" customWidth="1"/>
    <col min="14336" max="14336" width="9.88671875" style="248" customWidth="1"/>
    <col min="14337" max="14337" width="12" style="248" customWidth="1"/>
    <col min="14338" max="14568" width="10.88671875" style="248"/>
    <col min="14569" max="14569" width="0.33203125" style="248" customWidth="1"/>
    <col min="14570" max="14570" width="19" style="248" customWidth="1"/>
    <col min="14571" max="14571" width="7.109375" style="248" customWidth="1"/>
    <col min="14572" max="14572" width="41.33203125" style="248" customWidth="1"/>
    <col min="14573" max="14574" width="9" style="248" customWidth="1"/>
    <col min="14575" max="14575" width="10.5546875" style="248" customWidth="1"/>
    <col min="14576" max="14576" width="9.44140625" style="248" customWidth="1"/>
    <col min="14577" max="14577" width="9.88671875" style="248" customWidth="1"/>
    <col min="14578" max="14578" width="10.5546875" style="248" customWidth="1"/>
    <col min="14579" max="14580" width="9.44140625" style="248" customWidth="1"/>
    <col min="14581" max="14581" width="10.5546875" style="248" customWidth="1"/>
    <col min="14582" max="14583" width="9" style="248" customWidth="1"/>
    <col min="14584" max="14584" width="10.5546875" style="248" customWidth="1"/>
    <col min="14585" max="14586" width="9.44140625" style="248" customWidth="1"/>
    <col min="14587" max="14587" width="10.5546875" style="248" customWidth="1"/>
    <col min="14588" max="14588" width="9.44140625" style="248" customWidth="1"/>
    <col min="14589" max="14589" width="9.88671875" style="248" customWidth="1"/>
    <col min="14590" max="14590" width="10.5546875" style="248" customWidth="1"/>
    <col min="14591" max="14591" width="9" style="248" customWidth="1"/>
    <col min="14592" max="14592" width="9.88671875" style="248" customWidth="1"/>
    <col min="14593" max="14593" width="12" style="248" customWidth="1"/>
    <col min="14594" max="14824" width="10.88671875" style="248"/>
    <col min="14825" max="14825" width="0.33203125" style="248" customWidth="1"/>
    <col min="14826" max="14826" width="19" style="248" customWidth="1"/>
    <col min="14827" max="14827" width="7.109375" style="248" customWidth="1"/>
    <col min="14828" max="14828" width="41.33203125" style="248" customWidth="1"/>
    <col min="14829" max="14830" width="9" style="248" customWidth="1"/>
    <col min="14831" max="14831" width="10.5546875" style="248" customWidth="1"/>
    <col min="14832" max="14832" width="9.44140625" style="248" customWidth="1"/>
    <col min="14833" max="14833" width="9.88671875" style="248" customWidth="1"/>
    <col min="14834" max="14834" width="10.5546875" style="248" customWidth="1"/>
    <col min="14835" max="14836" width="9.44140625" style="248" customWidth="1"/>
    <col min="14837" max="14837" width="10.5546875" style="248" customWidth="1"/>
    <col min="14838" max="14839" width="9" style="248" customWidth="1"/>
    <col min="14840" max="14840" width="10.5546875" style="248" customWidth="1"/>
    <col min="14841" max="14842" width="9.44140625" style="248" customWidth="1"/>
    <col min="14843" max="14843" width="10.5546875" style="248" customWidth="1"/>
    <col min="14844" max="14844" width="9.44140625" style="248" customWidth="1"/>
    <col min="14845" max="14845" width="9.88671875" style="248" customWidth="1"/>
    <col min="14846" max="14846" width="10.5546875" style="248" customWidth="1"/>
    <col min="14847" max="14847" width="9" style="248" customWidth="1"/>
    <col min="14848" max="14848" width="9.88671875" style="248" customWidth="1"/>
    <col min="14849" max="14849" width="12" style="248" customWidth="1"/>
    <col min="14850" max="15080" width="10.88671875" style="248"/>
    <col min="15081" max="15081" width="0.33203125" style="248" customWidth="1"/>
    <col min="15082" max="15082" width="19" style="248" customWidth="1"/>
    <col min="15083" max="15083" width="7.109375" style="248" customWidth="1"/>
    <col min="15084" max="15084" width="41.33203125" style="248" customWidth="1"/>
    <col min="15085" max="15086" width="9" style="248" customWidth="1"/>
    <col min="15087" max="15087" width="10.5546875" style="248" customWidth="1"/>
    <col min="15088" max="15088" width="9.44140625" style="248" customWidth="1"/>
    <col min="15089" max="15089" width="9.88671875" style="248" customWidth="1"/>
    <col min="15090" max="15090" width="10.5546875" style="248" customWidth="1"/>
    <col min="15091" max="15092" width="9.44140625" style="248" customWidth="1"/>
    <col min="15093" max="15093" width="10.5546875" style="248" customWidth="1"/>
    <col min="15094" max="15095" width="9" style="248" customWidth="1"/>
    <col min="15096" max="15096" width="10.5546875" style="248" customWidth="1"/>
    <col min="15097" max="15098" width="9.44140625" style="248" customWidth="1"/>
    <col min="15099" max="15099" width="10.5546875" style="248" customWidth="1"/>
    <col min="15100" max="15100" width="9.44140625" style="248" customWidth="1"/>
    <col min="15101" max="15101" width="9.88671875" style="248" customWidth="1"/>
    <col min="15102" max="15102" width="10.5546875" style="248" customWidth="1"/>
    <col min="15103" max="15103" width="9" style="248" customWidth="1"/>
    <col min="15104" max="15104" width="9.88671875" style="248" customWidth="1"/>
    <col min="15105" max="15105" width="12" style="248" customWidth="1"/>
    <col min="15106" max="15336" width="10.88671875" style="248"/>
    <col min="15337" max="15337" width="0.33203125" style="248" customWidth="1"/>
    <col min="15338" max="15338" width="19" style="248" customWidth="1"/>
    <col min="15339" max="15339" width="7.109375" style="248" customWidth="1"/>
    <col min="15340" max="15340" width="41.33203125" style="248" customWidth="1"/>
    <col min="15341" max="15342" width="9" style="248" customWidth="1"/>
    <col min="15343" max="15343" width="10.5546875" style="248" customWidth="1"/>
    <col min="15344" max="15344" width="9.44140625" style="248" customWidth="1"/>
    <col min="15345" max="15345" width="9.88671875" style="248" customWidth="1"/>
    <col min="15346" max="15346" width="10.5546875" style="248" customWidth="1"/>
    <col min="15347" max="15348" width="9.44140625" style="248" customWidth="1"/>
    <col min="15349" max="15349" width="10.5546875" style="248" customWidth="1"/>
    <col min="15350" max="15351" width="9" style="248" customWidth="1"/>
    <col min="15352" max="15352" width="10.5546875" style="248" customWidth="1"/>
    <col min="15353" max="15354" width="9.44140625" style="248" customWidth="1"/>
    <col min="15355" max="15355" width="10.5546875" style="248" customWidth="1"/>
    <col min="15356" max="15356" width="9.44140625" style="248" customWidth="1"/>
    <col min="15357" max="15357" width="9.88671875" style="248" customWidth="1"/>
    <col min="15358" max="15358" width="10.5546875" style="248" customWidth="1"/>
    <col min="15359" max="15359" width="9" style="248" customWidth="1"/>
    <col min="15360" max="15360" width="9.88671875" style="248" customWidth="1"/>
    <col min="15361" max="15361" width="12" style="248" customWidth="1"/>
    <col min="15362" max="15592" width="10.88671875" style="248"/>
    <col min="15593" max="15593" width="0.33203125" style="248" customWidth="1"/>
    <col min="15594" max="15594" width="19" style="248" customWidth="1"/>
    <col min="15595" max="15595" width="7.109375" style="248" customWidth="1"/>
    <col min="15596" max="15596" width="41.33203125" style="248" customWidth="1"/>
    <col min="15597" max="15598" width="9" style="248" customWidth="1"/>
    <col min="15599" max="15599" width="10.5546875" style="248" customWidth="1"/>
    <col min="15600" max="15600" width="9.44140625" style="248" customWidth="1"/>
    <col min="15601" max="15601" width="9.88671875" style="248" customWidth="1"/>
    <col min="15602" max="15602" width="10.5546875" style="248" customWidth="1"/>
    <col min="15603" max="15604" width="9.44140625" style="248" customWidth="1"/>
    <col min="15605" max="15605" width="10.5546875" style="248" customWidth="1"/>
    <col min="15606" max="15607" width="9" style="248" customWidth="1"/>
    <col min="15608" max="15608" width="10.5546875" style="248" customWidth="1"/>
    <col min="15609" max="15610" width="9.44140625" style="248" customWidth="1"/>
    <col min="15611" max="15611" width="10.5546875" style="248" customWidth="1"/>
    <col min="15612" max="15612" width="9.44140625" style="248" customWidth="1"/>
    <col min="15613" max="15613" width="9.88671875" style="248" customWidth="1"/>
    <col min="15614" max="15614" width="10.5546875" style="248" customWidth="1"/>
    <col min="15615" max="15615" width="9" style="248" customWidth="1"/>
    <col min="15616" max="15616" width="9.88671875" style="248" customWidth="1"/>
    <col min="15617" max="15617" width="12" style="248" customWidth="1"/>
    <col min="15618" max="15848" width="10.88671875" style="248"/>
    <col min="15849" max="15849" width="0.33203125" style="248" customWidth="1"/>
    <col min="15850" max="15850" width="19" style="248" customWidth="1"/>
    <col min="15851" max="15851" width="7.109375" style="248" customWidth="1"/>
    <col min="15852" max="15852" width="41.33203125" style="248" customWidth="1"/>
    <col min="15853" max="15854" width="9" style="248" customWidth="1"/>
    <col min="15855" max="15855" width="10.5546875" style="248" customWidth="1"/>
    <col min="15856" max="15856" width="9.44140625" style="248" customWidth="1"/>
    <col min="15857" max="15857" width="9.88671875" style="248" customWidth="1"/>
    <col min="15858" max="15858" width="10.5546875" style="248" customWidth="1"/>
    <col min="15859" max="15860" width="9.44140625" style="248" customWidth="1"/>
    <col min="15861" max="15861" width="10.5546875" style="248" customWidth="1"/>
    <col min="15862" max="15863" width="9" style="248" customWidth="1"/>
    <col min="15864" max="15864" width="10.5546875" style="248" customWidth="1"/>
    <col min="15865" max="15866" width="9.44140625" style="248" customWidth="1"/>
    <col min="15867" max="15867" width="10.5546875" style="248" customWidth="1"/>
    <col min="15868" max="15868" width="9.44140625" style="248" customWidth="1"/>
    <col min="15869" max="15869" width="9.88671875" style="248" customWidth="1"/>
    <col min="15870" max="15870" width="10.5546875" style="248" customWidth="1"/>
    <col min="15871" max="15871" width="9" style="248" customWidth="1"/>
    <col min="15872" max="15872" width="9.88671875" style="248" customWidth="1"/>
    <col min="15873" max="15873" width="12" style="248" customWidth="1"/>
    <col min="15874" max="16104" width="10.88671875" style="248"/>
    <col min="16105" max="16105" width="0.33203125" style="248" customWidth="1"/>
    <col min="16106" max="16106" width="19" style="248" customWidth="1"/>
    <col min="16107" max="16107" width="7.109375" style="248" customWidth="1"/>
    <col min="16108" max="16108" width="41.33203125" style="248" customWidth="1"/>
    <col min="16109" max="16110" width="9" style="248" customWidth="1"/>
    <col min="16111" max="16111" width="10.5546875" style="248" customWidth="1"/>
    <col min="16112" max="16112" width="9.44140625" style="248" customWidth="1"/>
    <col min="16113" max="16113" width="9.88671875" style="248" customWidth="1"/>
    <col min="16114" max="16114" width="10.5546875" style="248" customWidth="1"/>
    <col min="16115" max="16116" width="9.44140625" style="248" customWidth="1"/>
    <col min="16117" max="16117" width="10.5546875" style="248" customWidth="1"/>
    <col min="16118" max="16119" width="9" style="248" customWidth="1"/>
    <col min="16120" max="16120" width="10.5546875" style="248" customWidth="1"/>
    <col min="16121" max="16122" width="9.44140625" style="248" customWidth="1"/>
    <col min="16123" max="16123" width="10.5546875" style="248" customWidth="1"/>
    <col min="16124" max="16124" width="9.44140625" style="248" customWidth="1"/>
    <col min="16125" max="16125" width="9.88671875" style="248" customWidth="1"/>
    <col min="16126" max="16126" width="10.5546875" style="248" customWidth="1"/>
    <col min="16127" max="16127" width="9" style="248" customWidth="1"/>
    <col min="16128" max="16128" width="9.88671875" style="248" customWidth="1"/>
    <col min="16129" max="16129" width="12" style="248" customWidth="1"/>
    <col min="16130" max="16384" width="10.88671875" style="248"/>
  </cols>
  <sheetData>
    <row r="1" spans="1:22">
      <c r="A1" s="265" t="s">
        <v>1447</v>
      </c>
      <c r="B1" s="226"/>
    </row>
    <row r="2" spans="1:22" ht="18" customHeight="1">
      <c r="A2" s="965" t="s">
        <v>2347</v>
      </c>
      <c r="B2" s="47"/>
      <c r="E2" s="307"/>
      <c r="O2" s="1146"/>
    </row>
    <row r="3" spans="1:22" ht="18" customHeight="1">
      <c r="A3" s="174" t="s">
        <v>4143</v>
      </c>
      <c r="B3" s="47"/>
      <c r="O3" s="1146"/>
    </row>
    <row r="4" spans="1:22" ht="14.4">
      <c r="B4" s="249"/>
      <c r="C4" s="2664" t="s">
        <v>1151</v>
      </c>
      <c r="D4" s="2664"/>
      <c r="E4" s="2664"/>
      <c r="F4" s="2664"/>
      <c r="G4" s="2664"/>
      <c r="H4" s="2664"/>
      <c r="I4" s="2664"/>
      <c r="J4" s="2664"/>
      <c r="K4" s="2664"/>
      <c r="L4" s="2664"/>
      <c r="M4" s="2666"/>
      <c r="N4" s="2666"/>
      <c r="O4" s="2666"/>
      <c r="P4" s="2666"/>
      <c r="Q4" s="2666"/>
      <c r="R4" s="2666"/>
      <c r="T4" s="248"/>
      <c r="U4" s="248"/>
      <c r="V4" s="248"/>
    </row>
    <row r="5" spans="1:22" ht="31.5" customHeight="1">
      <c r="C5" s="1352">
        <v>2011</v>
      </c>
      <c r="D5" s="1352">
        <v>2012</v>
      </c>
      <c r="E5" s="1352">
        <v>2013</v>
      </c>
      <c r="F5" s="1352">
        <v>2014</v>
      </c>
      <c r="G5" s="1352">
        <v>2015</v>
      </c>
      <c r="H5" s="1352">
        <v>2016</v>
      </c>
      <c r="I5" s="1352">
        <v>2017</v>
      </c>
      <c r="J5" s="1287">
        <v>2018</v>
      </c>
      <c r="K5" s="1287" t="s">
        <v>2694</v>
      </c>
      <c r="L5" s="1287" t="s">
        <v>2695</v>
      </c>
      <c r="M5" s="173"/>
      <c r="N5" s="173"/>
      <c r="O5" s="173"/>
      <c r="P5" s="173"/>
      <c r="Q5" s="173"/>
      <c r="R5" s="173"/>
      <c r="T5" s="248"/>
      <c r="U5" s="248"/>
      <c r="V5" s="248"/>
    </row>
    <row r="6" spans="1:22" ht="14.4">
      <c r="B6" s="1350" t="s">
        <v>833</v>
      </c>
      <c r="C6" s="683">
        <f>'Alumnado Activo por sexo'!B7+'Alumnado Activo por sexo'!J7</f>
        <v>59</v>
      </c>
      <c r="D6" s="683">
        <f>'Alumnado Activo por sexo'!C7+'Alumnado Activo por sexo'!K7</f>
        <v>81</v>
      </c>
      <c r="E6" s="683">
        <f>'Alumnado Activo por sexo'!D7+'Alumnado Activo por sexo'!L7</f>
        <v>125</v>
      </c>
      <c r="F6" s="683">
        <f>'Alumnado Activo por sexo'!E7+'Alumnado Activo por sexo'!M7</f>
        <v>138</v>
      </c>
      <c r="G6" s="684">
        <f>'Alumnado Activo por sexo'!F7+'Alumnado Activo por sexo'!N7</f>
        <v>172</v>
      </c>
      <c r="H6" s="686">
        <f>'Alumnado Activo por sexo'!G7+'Alumnado Activo por sexo'!O7</f>
        <v>178</v>
      </c>
      <c r="I6" s="686">
        <v>208</v>
      </c>
      <c r="J6" s="1276">
        <v>212</v>
      </c>
      <c r="K6" s="1351">
        <f>J6/I6</f>
        <v>1.0192307692307692</v>
      </c>
      <c r="L6" s="1351">
        <f>J6/H6</f>
        <v>1.1910112359550562</v>
      </c>
      <c r="M6" s="233"/>
      <c r="N6" s="233"/>
      <c r="O6" s="233"/>
      <c r="P6" s="233"/>
      <c r="Q6" s="233"/>
      <c r="R6" s="233"/>
      <c r="T6" s="248"/>
      <c r="U6" s="248"/>
      <c r="V6" s="248"/>
    </row>
    <row r="7" spans="1:22" ht="14.4">
      <c r="B7" s="1350" t="s">
        <v>1986</v>
      </c>
      <c r="C7" s="683"/>
      <c r="D7" s="683"/>
      <c r="E7" s="683"/>
      <c r="F7" s="683"/>
      <c r="G7" s="684"/>
      <c r="H7" s="686"/>
      <c r="I7" s="686">
        <v>59</v>
      </c>
      <c r="J7" s="1276">
        <v>92</v>
      </c>
      <c r="K7" s="1351">
        <f t="shared" ref="K7:K13" si="0">J7/I7</f>
        <v>1.5593220338983051</v>
      </c>
      <c r="L7" s="1351"/>
      <c r="M7" s="233"/>
      <c r="N7" s="233"/>
      <c r="O7" s="233"/>
      <c r="P7" s="233"/>
      <c r="Q7" s="233"/>
      <c r="R7" s="233"/>
      <c r="T7" s="248"/>
      <c r="U7" s="248"/>
      <c r="V7" s="248"/>
    </row>
    <row r="8" spans="1:22" ht="14.4">
      <c r="B8" s="1350" t="s">
        <v>2698</v>
      </c>
      <c r="C8" s="683"/>
      <c r="D8" s="683"/>
      <c r="E8" s="683"/>
      <c r="F8" s="683"/>
      <c r="G8" s="684"/>
      <c r="H8" s="686"/>
      <c r="I8" s="686"/>
      <c r="J8" s="1276">
        <v>28</v>
      </c>
      <c r="K8" s="1351"/>
      <c r="L8" s="1351"/>
      <c r="M8" s="233"/>
      <c r="N8" s="233"/>
      <c r="O8" s="233"/>
      <c r="P8" s="233"/>
      <c r="Q8" s="233"/>
      <c r="R8" s="233"/>
      <c r="T8" s="248"/>
      <c r="U8" s="248"/>
      <c r="V8" s="248"/>
    </row>
    <row r="9" spans="1:22" ht="15" customHeight="1">
      <c r="B9" s="1350" t="s">
        <v>835</v>
      </c>
      <c r="C9" s="683">
        <f>'Alumnado Activo por sexo'!B10+'Alumnado Activo por sexo'!J10</f>
        <v>55</v>
      </c>
      <c r="D9" s="683">
        <f>'Alumnado Activo por sexo'!C10+'Alumnado Activo por sexo'!K10</f>
        <v>74</v>
      </c>
      <c r="E9" s="683">
        <f>'Alumnado Activo por sexo'!D10+'Alumnado Activo por sexo'!L10</f>
        <v>113</v>
      </c>
      <c r="F9" s="683">
        <f>'Alumnado Activo por sexo'!E10+'Alumnado Activo por sexo'!M10</f>
        <v>149</v>
      </c>
      <c r="G9" s="684">
        <f>'Alumnado Activo por sexo'!F10+'Alumnado Activo por sexo'!N10</f>
        <v>203</v>
      </c>
      <c r="H9" s="686">
        <f>'Alumnado Activo por sexo'!G10+'Alumnado Activo por sexo'!O10</f>
        <v>245</v>
      </c>
      <c r="I9" s="686">
        <v>266</v>
      </c>
      <c r="J9" s="1276">
        <v>240</v>
      </c>
      <c r="K9" s="1351">
        <f t="shared" si="0"/>
        <v>0.90225563909774431</v>
      </c>
      <c r="L9" s="1351">
        <f t="shared" ref="L9:L13" si="1">J9/H9</f>
        <v>0.97959183673469385</v>
      </c>
      <c r="M9" s="233"/>
      <c r="N9" s="233"/>
      <c r="O9" s="233"/>
      <c r="P9" s="233"/>
      <c r="Q9" s="233"/>
      <c r="R9" s="233"/>
      <c r="T9" s="248"/>
      <c r="U9" s="248"/>
      <c r="V9" s="248"/>
    </row>
    <row r="10" spans="1:22" ht="15" customHeight="1">
      <c r="B10" s="1350" t="s">
        <v>1987</v>
      </c>
      <c r="C10" s="683"/>
      <c r="D10" s="683"/>
      <c r="E10" s="683"/>
      <c r="F10" s="683"/>
      <c r="G10" s="684"/>
      <c r="H10" s="686"/>
      <c r="I10" s="686">
        <v>31</v>
      </c>
      <c r="J10" s="1276">
        <v>68</v>
      </c>
      <c r="K10" s="1351">
        <f t="shared" si="0"/>
        <v>2.193548387096774</v>
      </c>
      <c r="L10" s="1351"/>
      <c r="M10" s="233"/>
      <c r="N10" s="233"/>
      <c r="O10" s="233"/>
      <c r="P10" s="233"/>
      <c r="Q10" s="233"/>
      <c r="R10" s="233"/>
      <c r="T10" s="248"/>
      <c r="U10" s="248"/>
      <c r="V10" s="248"/>
    </row>
    <row r="11" spans="1:22" ht="15" customHeight="1">
      <c r="B11" s="1350" t="s">
        <v>2700</v>
      </c>
      <c r="C11" s="683"/>
      <c r="D11" s="683"/>
      <c r="E11" s="683"/>
      <c r="F11" s="683"/>
      <c r="G11" s="684"/>
      <c r="H11" s="686"/>
      <c r="I11" s="686"/>
      <c r="J11" s="1276">
        <v>27</v>
      </c>
      <c r="K11" s="1351"/>
      <c r="L11" s="1351"/>
      <c r="M11" s="233"/>
      <c r="N11" s="233"/>
      <c r="O11" s="233"/>
      <c r="P11" s="233"/>
      <c r="Q11" s="233"/>
      <c r="R11" s="233"/>
      <c r="T11" s="248"/>
      <c r="U11" s="248"/>
      <c r="V11" s="248"/>
    </row>
    <row r="12" spans="1:22" ht="14.4">
      <c r="B12" s="1350" t="s">
        <v>834</v>
      </c>
      <c r="C12" s="685"/>
      <c r="D12" s="685"/>
      <c r="E12" s="683">
        <f>'Alumnado Activo por sexo'!D13+'Alumnado Activo por sexo'!L13</f>
        <v>18</v>
      </c>
      <c r="F12" s="683">
        <f>'Alumnado Activo por sexo'!E13+'Alumnado Activo por sexo'!M13</f>
        <v>34</v>
      </c>
      <c r="G12" s="684">
        <f>'Alumnado Activo por sexo'!F13+'Alumnado Activo por sexo'!N13</f>
        <v>48</v>
      </c>
      <c r="H12" s="686">
        <v>71</v>
      </c>
      <c r="I12" s="686">
        <v>87</v>
      </c>
      <c r="J12" s="1276">
        <v>101</v>
      </c>
      <c r="K12" s="1351">
        <f t="shared" si="0"/>
        <v>1.1609195402298851</v>
      </c>
      <c r="L12" s="1351">
        <f t="shared" si="1"/>
        <v>1.4225352112676057</v>
      </c>
      <c r="M12" s="233"/>
      <c r="N12" s="233"/>
      <c r="O12" s="233"/>
      <c r="P12" s="233"/>
      <c r="Q12" s="233"/>
      <c r="R12" s="233"/>
      <c r="T12" s="248"/>
      <c r="U12" s="248"/>
      <c r="V12" s="248"/>
    </row>
    <row r="13" spans="1:22" ht="14.4">
      <c r="B13" s="1350" t="s">
        <v>259</v>
      </c>
      <c r="C13" s="683">
        <f>'Alumnado Activo por sexo'!B14+'Alumnado Activo por sexo'!J14</f>
        <v>57</v>
      </c>
      <c r="D13" s="683">
        <f>'Alumnado Activo por sexo'!C14+'Alumnado Activo por sexo'!K14</f>
        <v>81</v>
      </c>
      <c r="E13" s="683">
        <f>'Alumnado Activo por sexo'!D14+'Alumnado Activo por sexo'!L14</f>
        <v>120</v>
      </c>
      <c r="F13" s="683">
        <f>'Alumnado Activo por sexo'!E14+'Alumnado Activo por sexo'!M14</f>
        <v>142</v>
      </c>
      <c r="G13" s="684">
        <f>'Alumnado Activo por sexo'!F14+'Alumnado Activo por sexo'!N14</f>
        <v>163</v>
      </c>
      <c r="H13" s="686">
        <f>'Alumnado Activo por sexo'!G14+'Alumnado Activo por sexo'!O14</f>
        <v>177</v>
      </c>
      <c r="I13" s="686">
        <v>210</v>
      </c>
      <c r="J13" s="1276">
        <v>195</v>
      </c>
      <c r="K13" s="1351">
        <f t="shared" si="0"/>
        <v>0.9285714285714286</v>
      </c>
      <c r="L13" s="1351">
        <f t="shared" si="1"/>
        <v>1.1016949152542372</v>
      </c>
      <c r="M13" s="233"/>
      <c r="N13" s="233"/>
      <c r="O13" s="233"/>
      <c r="P13" s="233"/>
      <c r="Q13" s="233"/>
      <c r="R13" s="233"/>
      <c r="T13" s="248"/>
      <c r="U13" s="248"/>
      <c r="V13" s="248"/>
    </row>
    <row r="14" spans="1:22" ht="14.4">
      <c r="B14" s="1350" t="s">
        <v>2699</v>
      </c>
      <c r="C14" s="683"/>
      <c r="D14" s="683"/>
      <c r="E14" s="683"/>
      <c r="F14" s="683"/>
      <c r="G14" s="684"/>
      <c r="H14" s="686"/>
      <c r="I14" s="686"/>
      <c r="J14" s="1276">
        <v>56</v>
      </c>
      <c r="K14" s="1351"/>
      <c r="L14" s="1351"/>
      <c r="M14" s="233"/>
      <c r="N14" s="233"/>
      <c r="O14" s="233"/>
      <c r="P14" s="233"/>
      <c r="Q14" s="233"/>
      <c r="R14" s="233"/>
      <c r="T14" s="248"/>
      <c r="U14" s="248"/>
      <c r="V14" s="248"/>
    </row>
    <row r="15" spans="1:22" ht="14.4">
      <c r="A15" s="174" t="s">
        <v>4148</v>
      </c>
      <c r="B15" s="245"/>
      <c r="C15" s="244"/>
      <c r="D15" s="244"/>
      <c r="E15" s="244"/>
      <c r="F15" s="244"/>
      <c r="G15" s="244"/>
      <c r="H15" s="233"/>
      <c r="I15" s="233"/>
      <c r="J15" s="233"/>
      <c r="K15" s="243"/>
      <c r="L15" s="243"/>
      <c r="M15" s="233"/>
      <c r="N15" s="233"/>
      <c r="O15" s="233"/>
      <c r="P15" s="233"/>
      <c r="Q15" s="233"/>
      <c r="R15" s="233"/>
      <c r="T15" s="248"/>
      <c r="U15" s="248"/>
      <c r="V15" s="248"/>
    </row>
    <row r="16" spans="1:22" ht="15" customHeight="1">
      <c r="B16" s="1350" t="s">
        <v>1</v>
      </c>
      <c r="C16" s="683">
        <f t="shared" ref="C16:H16" si="2">C6</f>
        <v>59</v>
      </c>
      <c r="D16" s="683">
        <f t="shared" si="2"/>
        <v>81</v>
      </c>
      <c r="E16" s="683">
        <f t="shared" si="2"/>
        <v>125</v>
      </c>
      <c r="F16" s="683">
        <f t="shared" si="2"/>
        <v>138</v>
      </c>
      <c r="G16" s="684">
        <f t="shared" si="2"/>
        <v>172</v>
      </c>
      <c r="H16" s="686">
        <f t="shared" si="2"/>
        <v>178</v>
      </c>
      <c r="I16" s="686">
        <f>SUM(I6:I7)</f>
        <v>267</v>
      </c>
      <c r="J16" s="1276">
        <f>SUM(J6:J8)</f>
        <v>332</v>
      </c>
      <c r="K16" s="1351">
        <f>I16/H16</f>
        <v>1.5</v>
      </c>
      <c r="L16" s="1351">
        <f>I16/G16</f>
        <v>1.5523255813953489</v>
      </c>
      <c r="M16" s="233"/>
      <c r="N16" s="233"/>
      <c r="O16" s="233"/>
      <c r="P16" s="233"/>
      <c r="Q16" s="233"/>
      <c r="R16" s="233"/>
      <c r="T16" s="248"/>
      <c r="U16" s="248"/>
      <c r="V16" s="248"/>
    </row>
    <row r="17" spans="1:28" ht="14.4">
      <c r="B17" s="1350" t="s">
        <v>3</v>
      </c>
      <c r="C17" s="683">
        <f t="shared" ref="C17:H17" si="3">C9</f>
        <v>55</v>
      </c>
      <c r="D17" s="683">
        <f t="shared" si="3"/>
        <v>74</v>
      </c>
      <c r="E17" s="683">
        <f t="shared" si="3"/>
        <v>113</v>
      </c>
      <c r="F17" s="683">
        <f t="shared" si="3"/>
        <v>149</v>
      </c>
      <c r="G17" s="684">
        <f t="shared" si="3"/>
        <v>203</v>
      </c>
      <c r="H17" s="686">
        <f t="shared" si="3"/>
        <v>245</v>
      </c>
      <c r="I17" s="686">
        <f>SUM(I9:I10)</f>
        <v>297</v>
      </c>
      <c r="J17" s="1276">
        <f>SUM(J9:J11)</f>
        <v>335</v>
      </c>
      <c r="K17" s="1351">
        <f t="shared" ref="K17:K19" si="4">I17/H17</f>
        <v>1.2122448979591838</v>
      </c>
      <c r="L17" s="1351">
        <f t="shared" ref="L17:L19" si="5">I17/G17</f>
        <v>1.4630541871921183</v>
      </c>
      <c r="M17" s="233"/>
      <c r="N17" s="233"/>
      <c r="O17" s="233"/>
      <c r="P17" s="233"/>
      <c r="Q17" s="233"/>
      <c r="R17" s="233"/>
      <c r="T17" s="248"/>
      <c r="U17" s="248"/>
      <c r="V17" s="248"/>
    </row>
    <row r="18" spans="1:28" ht="14.4">
      <c r="B18" s="1350" t="s">
        <v>2</v>
      </c>
      <c r="C18" s="683">
        <f t="shared" ref="C18:H18" si="6">C13+C12</f>
        <v>57</v>
      </c>
      <c r="D18" s="685">
        <f t="shared" si="6"/>
        <v>81</v>
      </c>
      <c r="E18" s="683">
        <f t="shared" si="6"/>
        <v>138</v>
      </c>
      <c r="F18" s="683">
        <f t="shared" si="6"/>
        <v>176</v>
      </c>
      <c r="G18" s="684">
        <f t="shared" si="6"/>
        <v>211</v>
      </c>
      <c r="H18" s="686">
        <f t="shared" si="6"/>
        <v>248</v>
      </c>
      <c r="I18" s="686">
        <f>SUM(I12:I13)</f>
        <v>297</v>
      </c>
      <c r="J18" s="1276">
        <f>SUM(J12:J14)</f>
        <v>352</v>
      </c>
      <c r="K18" s="1351">
        <f t="shared" si="4"/>
        <v>1.1975806451612903</v>
      </c>
      <c r="L18" s="1351">
        <f t="shared" si="5"/>
        <v>1.4075829383886256</v>
      </c>
      <c r="M18" s="233"/>
      <c r="N18" s="233"/>
      <c r="O18" s="233"/>
      <c r="P18" s="233"/>
      <c r="Q18" s="233"/>
      <c r="R18" s="233"/>
      <c r="T18" s="248"/>
      <c r="U18" s="248"/>
      <c r="V18" s="248"/>
    </row>
    <row r="19" spans="1:28" ht="14.4">
      <c r="B19" s="1350" t="s">
        <v>460</v>
      </c>
      <c r="C19" s="683">
        <f t="shared" ref="C19:I19" si="7">SUM(C16:C18)</f>
        <v>171</v>
      </c>
      <c r="D19" s="683">
        <f t="shared" si="7"/>
        <v>236</v>
      </c>
      <c r="E19" s="683">
        <f t="shared" si="7"/>
        <v>376</v>
      </c>
      <c r="F19" s="683">
        <f t="shared" si="7"/>
        <v>463</v>
      </c>
      <c r="G19" s="683">
        <f t="shared" si="7"/>
        <v>586</v>
      </c>
      <c r="H19" s="1353">
        <f t="shared" si="7"/>
        <v>671</v>
      </c>
      <c r="I19" s="1353">
        <f t="shared" si="7"/>
        <v>861</v>
      </c>
      <c r="J19" s="1354">
        <f>SUM(J16:J18)</f>
        <v>1019</v>
      </c>
      <c r="K19" s="1351">
        <f t="shared" si="4"/>
        <v>1.2831594634873322</v>
      </c>
      <c r="L19" s="1351">
        <f t="shared" si="5"/>
        <v>1.4692832764505119</v>
      </c>
      <c r="M19" s="240"/>
      <c r="N19" s="240"/>
      <c r="O19" s="240"/>
      <c r="P19" s="240"/>
      <c r="Q19" s="240"/>
      <c r="R19" s="240"/>
      <c r="T19" s="248"/>
      <c r="U19" s="248"/>
      <c r="V19" s="248"/>
    </row>
    <row r="20" spans="1:28" s="166" customFormat="1" ht="9" customHeight="1">
      <c r="B20" s="245"/>
      <c r="C20" s="246"/>
      <c r="D20" s="246"/>
      <c r="E20" s="246"/>
      <c r="F20" s="246"/>
      <c r="G20" s="246"/>
      <c r="H20" s="246"/>
      <c r="I20" s="246"/>
      <c r="J20" s="246"/>
      <c r="K20" s="246"/>
      <c r="L20" s="246"/>
      <c r="M20" s="246"/>
      <c r="N20" s="246"/>
      <c r="O20" s="246"/>
      <c r="P20" s="246"/>
      <c r="Q20" s="246"/>
      <c r="R20" s="246"/>
      <c r="S20" s="239"/>
      <c r="T20" s="239"/>
      <c r="U20" s="239"/>
      <c r="V20" s="239"/>
      <c r="W20" s="247"/>
    </row>
    <row r="21" spans="1:28" ht="14.4">
      <c r="B21" s="1283" t="s">
        <v>460</v>
      </c>
      <c r="C21" s="683">
        <f t="shared" ref="C21:I21" si="8">C19</f>
        <v>171</v>
      </c>
      <c r="D21" s="683">
        <f t="shared" si="8"/>
        <v>236</v>
      </c>
      <c r="E21" s="683">
        <f t="shared" si="8"/>
        <v>376</v>
      </c>
      <c r="F21" s="683">
        <f t="shared" si="8"/>
        <v>463</v>
      </c>
      <c r="G21" s="684">
        <f t="shared" si="8"/>
        <v>586</v>
      </c>
      <c r="H21" s="686">
        <f t="shared" si="8"/>
        <v>671</v>
      </c>
      <c r="I21" s="686">
        <f t="shared" si="8"/>
        <v>861</v>
      </c>
      <c r="J21" s="1276">
        <f>SUM(J16:J18)</f>
        <v>1019</v>
      </c>
      <c r="K21" s="1351">
        <f>I21/H21</f>
        <v>1.2831594634873322</v>
      </c>
      <c r="L21" s="1351">
        <f t="shared" ref="L21" si="9">I21/G21</f>
        <v>1.4692832764505119</v>
      </c>
      <c r="M21" s="233"/>
      <c r="N21" s="233"/>
      <c r="O21" s="233"/>
      <c r="P21" s="233"/>
      <c r="Q21" s="233"/>
      <c r="R21" s="233"/>
      <c r="T21" s="248"/>
      <c r="U21" s="248"/>
      <c r="V21" s="248"/>
      <c r="X21" s="249"/>
      <c r="Y21" s="249"/>
      <c r="Z21" s="249"/>
      <c r="AA21" s="249"/>
      <c r="AB21" s="249"/>
    </row>
    <row r="22" spans="1:28" s="166" customFormat="1" ht="20.25" customHeight="1">
      <c r="B22" s="235"/>
      <c r="C22" s="244"/>
      <c r="D22" s="244"/>
      <c r="E22" s="244"/>
      <c r="F22" s="244"/>
      <c r="G22" s="244"/>
      <c r="H22" s="233"/>
      <c r="I22" s="233"/>
      <c r="J22" s="671">
        <f>J21/I21</f>
        <v>1.1835075493612079</v>
      </c>
      <c r="K22" s="243"/>
    </row>
    <row r="23" spans="1:28" s="241" customFormat="1" ht="14.4">
      <c r="B23" s="245"/>
      <c r="C23" s="2667" t="s">
        <v>1084</v>
      </c>
      <c r="D23" s="2667"/>
      <c r="E23" s="2667"/>
      <c r="F23" s="2667"/>
      <c r="G23" s="2667"/>
      <c r="H23" s="2667"/>
      <c r="I23" s="2667"/>
      <c r="J23" s="1355"/>
      <c r="K23" s="239"/>
      <c r="L23" s="239"/>
      <c r="M23" s="239"/>
      <c r="N23" s="239"/>
      <c r="O23" s="239"/>
      <c r="P23" s="239"/>
      <c r="Q23" s="238"/>
    </row>
    <row r="24" spans="1:28" ht="14.4">
      <c r="B24" s="1281" t="s">
        <v>1</v>
      </c>
      <c r="C24" s="683">
        <v>1</v>
      </c>
      <c r="D24" s="683">
        <v>1</v>
      </c>
      <c r="E24" s="683">
        <v>1</v>
      </c>
      <c r="F24" s="683">
        <v>1</v>
      </c>
      <c r="G24" s="684">
        <v>1</v>
      </c>
      <c r="H24" s="686">
        <v>1</v>
      </c>
      <c r="I24" s="686">
        <v>2</v>
      </c>
      <c r="J24" s="1276">
        <v>3</v>
      </c>
      <c r="K24" s="242"/>
      <c r="L24" s="242"/>
      <c r="M24" s="242"/>
      <c r="N24" s="242"/>
      <c r="O24" s="239"/>
      <c r="P24" s="239"/>
      <c r="Q24" s="48"/>
      <c r="T24" s="248"/>
      <c r="U24" s="248"/>
      <c r="V24" s="248"/>
    </row>
    <row r="25" spans="1:28" ht="15" customHeight="1">
      <c r="B25" s="1281" t="s">
        <v>3</v>
      </c>
      <c r="C25" s="683">
        <v>1</v>
      </c>
      <c r="D25" s="683">
        <v>1</v>
      </c>
      <c r="E25" s="683">
        <v>1</v>
      </c>
      <c r="F25" s="683">
        <v>1</v>
      </c>
      <c r="G25" s="684">
        <v>1</v>
      </c>
      <c r="H25" s="686">
        <v>1</v>
      </c>
      <c r="I25" s="686">
        <v>2</v>
      </c>
      <c r="J25" s="1276">
        <v>3</v>
      </c>
      <c r="K25" s="242"/>
      <c r="L25" s="242"/>
      <c r="M25" s="242"/>
      <c r="N25" s="242"/>
      <c r="O25" s="239"/>
      <c r="P25" s="239"/>
      <c r="Q25" s="48"/>
      <c r="T25" s="248"/>
      <c r="U25" s="248"/>
      <c r="V25" s="248"/>
    </row>
    <row r="26" spans="1:28" ht="15" customHeight="1">
      <c r="B26" s="1281" t="s">
        <v>2</v>
      </c>
      <c r="C26" s="683">
        <v>1</v>
      </c>
      <c r="D26" s="683">
        <v>1</v>
      </c>
      <c r="E26" s="683">
        <v>2</v>
      </c>
      <c r="F26" s="683">
        <v>2</v>
      </c>
      <c r="G26" s="684">
        <v>2</v>
      </c>
      <c r="H26" s="686">
        <v>2</v>
      </c>
      <c r="I26" s="686">
        <v>2</v>
      </c>
      <c r="J26" s="1276">
        <v>3</v>
      </c>
      <c r="K26" s="242"/>
      <c r="L26" s="242"/>
      <c r="M26" s="242"/>
      <c r="N26" s="242"/>
      <c r="O26" s="239"/>
      <c r="P26" s="239"/>
      <c r="Q26" s="48"/>
      <c r="T26" s="248"/>
      <c r="U26" s="248"/>
      <c r="V26" s="248"/>
    </row>
    <row r="27" spans="1:28" s="166" customFormat="1" ht="14.4">
      <c r="B27" s="1283" t="s">
        <v>460</v>
      </c>
      <c r="C27" s="683">
        <v>3</v>
      </c>
      <c r="D27" s="683">
        <v>3</v>
      </c>
      <c r="E27" s="683">
        <v>4</v>
      </c>
      <c r="F27" s="683">
        <v>4</v>
      </c>
      <c r="G27" s="684">
        <v>4</v>
      </c>
      <c r="H27" s="686">
        <v>4</v>
      </c>
      <c r="I27" s="686">
        <f>Matrícula!I46</f>
        <v>6</v>
      </c>
      <c r="J27" s="1276">
        <f>Matrícula!J46</f>
        <v>9</v>
      </c>
      <c r="K27" s="243"/>
    </row>
    <row r="28" spans="1:28" ht="15" customHeight="1">
      <c r="B28" s="235"/>
      <c r="C28" s="244"/>
      <c r="D28" s="244"/>
      <c r="E28" s="244"/>
      <c r="F28" s="244"/>
      <c r="G28" s="244"/>
      <c r="H28" s="233"/>
      <c r="I28" s="233"/>
      <c r="J28" s="233"/>
      <c r="K28" s="242"/>
      <c r="L28" s="242"/>
      <c r="M28" s="242"/>
      <c r="N28" s="242"/>
      <c r="O28" s="239"/>
      <c r="P28" s="239"/>
      <c r="Q28" s="48"/>
      <c r="T28" s="248"/>
      <c r="U28" s="248"/>
      <c r="V28" s="248"/>
    </row>
    <row r="29" spans="1:28" ht="15" customHeight="1">
      <c r="B29" s="245"/>
      <c r="C29" s="2667" t="s">
        <v>1152</v>
      </c>
      <c r="D29" s="2667"/>
      <c r="E29" s="2667"/>
      <c r="F29" s="2667"/>
      <c r="G29" s="2667"/>
      <c r="H29" s="2667"/>
      <c r="I29" s="2667"/>
      <c r="J29" s="1355"/>
      <c r="K29" s="242"/>
      <c r="L29" s="242"/>
      <c r="M29" s="242"/>
      <c r="N29" s="242"/>
      <c r="O29" s="239"/>
      <c r="P29" s="239"/>
      <c r="Q29" s="48"/>
      <c r="T29" s="248"/>
      <c r="U29" s="248"/>
      <c r="V29" s="248"/>
    </row>
    <row r="30" spans="1:28" ht="14.4">
      <c r="B30" s="1281" t="s">
        <v>1</v>
      </c>
      <c r="C30" s="683">
        <f t="shared" ref="C30:J32" si="10">C16/C24</f>
        <v>59</v>
      </c>
      <c r="D30" s="683">
        <f t="shared" si="10"/>
        <v>81</v>
      </c>
      <c r="E30" s="683">
        <f t="shared" si="10"/>
        <v>125</v>
      </c>
      <c r="F30" s="683">
        <f t="shared" si="10"/>
        <v>138</v>
      </c>
      <c r="G30" s="684">
        <f t="shared" si="10"/>
        <v>172</v>
      </c>
      <c r="H30" s="686">
        <f t="shared" si="10"/>
        <v>178</v>
      </c>
      <c r="I30" s="1276">
        <f t="shared" si="10"/>
        <v>133.5</v>
      </c>
      <c r="J30" s="1276">
        <f t="shared" si="10"/>
        <v>110.66666666666667</v>
      </c>
      <c r="O30" s="241"/>
      <c r="P30" s="241"/>
      <c r="T30" s="248"/>
      <c r="U30" s="248"/>
      <c r="V30" s="248"/>
    </row>
    <row r="31" spans="1:28" ht="14.4">
      <c r="B31" s="1281" t="s">
        <v>3</v>
      </c>
      <c r="C31" s="683">
        <f t="shared" si="10"/>
        <v>55</v>
      </c>
      <c r="D31" s="683">
        <f t="shared" si="10"/>
        <v>74</v>
      </c>
      <c r="E31" s="683">
        <f t="shared" si="10"/>
        <v>113</v>
      </c>
      <c r="F31" s="683">
        <f t="shared" si="10"/>
        <v>149</v>
      </c>
      <c r="G31" s="684">
        <f t="shared" si="10"/>
        <v>203</v>
      </c>
      <c r="H31" s="686">
        <f t="shared" si="10"/>
        <v>245</v>
      </c>
      <c r="I31" s="1276">
        <f t="shared" si="10"/>
        <v>148.5</v>
      </c>
      <c r="J31" s="1276">
        <f t="shared" si="10"/>
        <v>111.66666666666667</v>
      </c>
      <c r="T31" s="248"/>
      <c r="U31" s="248"/>
      <c r="V31" s="248"/>
    </row>
    <row r="32" spans="1:28" ht="14.4">
      <c r="A32" s="166"/>
      <c r="B32" s="1281" t="s">
        <v>2</v>
      </c>
      <c r="C32" s="683">
        <f t="shared" si="10"/>
        <v>57</v>
      </c>
      <c r="D32" s="683">
        <f t="shared" si="10"/>
        <v>81</v>
      </c>
      <c r="E32" s="683">
        <f t="shared" si="10"/>
        <v>69</v>
      </c>
      <c r="F32" s="683">
        <f t="shared" si="10"/>
        <v>88</v>
      </c>
      <c r="G32" s="684">
        <f t="shared" si="10"/>
        <v>105.5</v>
      </c>
      <c r="H32" s="686">
        <f t="shared" si="10"/>
        <v>124</v>
      </c>
      <c r="I32" s="1276">
        <f t="shared" si="10"/>
        <v>148.5</v>
      </c>
      <c r="J32" s="1276">
        <f t="shared" si="10"/>
        <v>117.33333333333333</v>
      </c>
      <c r="T32" s="248"/>
      <c r="U32" s="248"/>
      <c r="V32" s="248"/>
    </row>
    <row r="33" spans="1:22" ht="14.4">
      <c r="B33" s="1283" t="s">
        <v>460</v>
      </c>
      <c r="C33" s="683">
        <f t="shared" ref="C33:J33" si="11">C21/C27</f>
        <v>57</v>
      </c>
      <c r="D33" s="683">
        <f t="shared" si="11"/>
        <v>78.666666666666671</v>
      </c>
      <c r="E33" s="683">
        <f t="shared" si="11"/>
        <v>94</v>
      </c>
      <c r="F33" s="683">
        <f t="shared" si="11"/>
        <v>115.75</v>
      </c>
      <c r="G33" s="684">
        <f t="shared" si="11"/>
        <v>146.5</v>
      </c>
      <c r="H33" s="686">
        <f t="shared" si="11"/>
        <v>167.75</v>
      </c>
      <c r="I33" s="1276">
        <f t="shared" si="11"/>
        <v>143.5</v>
      </c>
      <c r="J33" s="1276">
        <f t="shared" si="11"/>
        <v>113.22222222222223</v>
      </c>
    </row>
    <row r="34" spans="1:22" s="250" customFormat="1" ht="13.8">
      <c r="A34" s="174" t="s">
        <v>4149</v>
      </c>
      <c r="B34" s="260"/>
      <c r="C34" s="252"/>
      <c r="D34" s="252"/>
      <c r="E34" s="50"/>
      <c r="F34" s="252"/>
      <c r="G34" s="252"/>
      <c r="H34" s="252"/>
      <c r="I34" s="252"/>
      <c r="J34" s="252"/>
      <c r="T34" s="252"/>
      <c r="U34" s="252"/>
      <c r="V34" s="252"/>
    </row>
    <row r="36" spans="1:22" ht="13.8" thickBot="1">
      <c r="B36" s="249"/>
      <c r="C36" s="248"/>
      <c r="D36" s="248"/>
      <c r="E36" s="248"/>
      <c r="F36" s="248"/>
    </row>
    <row r="37" spans="1:22">
      <c r="F37" s="236"/>
    </row>
  </sheetData>
  <mergeCells count="4">
    <mergeCell ref="C4:L4"/>
    <mergeCell ref="M4:R4"/>
    <mergeCell ref="C23:I23"/>
    <mergeCell ref="C29:I29"/>
  </mergeCells>
  <hyperlinks>
    <hyperlink ref="A1" location="Índice!A1" display="ÍNDICE" xr:uid="{00000000-0004-0000-13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D25A8"/>
  </sheetPr>
  <dimension ref="A1:AD23"/>
  <sheetViews>
    <sheetView showGridLines="0" zoomScaleNormal="100" workbookViewId="0">
      <selection activeCell="A18" sqref="A18"/>
    </sheetView>
  </sheetViews>
  <sheetFormatPr baseColWidth="10" defaultColWidth="11.44140625" defaultRowHeight="14.4"/>
  <cols>
    <col min="1" max="1" width="11.5546875" style="27" bestFit="1" customWidth="1"/>
    <col min="2" max="7" width="4.44140625" style="27" bestFit="1" customWidth="1"/>
    <col min="8" max="9" width="4.44140625" style="27" customWidth="1"/>
    <col min="10" max="15" width="4.44140625" style="27" bestFit="1" customWidth="1"/>
    <col min="16" max="17" width="4.44140625" style="27" customWidth="1"/>
    <col min="18" max="23" width="4.5546875" style="27" bestFit="1" customWidth="1"/>
    <col min="24" max="28" width="4.44140625" style="27" bestFit="1" customWidth="1"/>
    <col min="29" max="29" width="5" style="27" bestFit="1" customWidth="1"/>
    <col min="30" max="35" width="4.44140625" style="27" bestFit="1" customWidth="1"/>
    <col min="36" max="41" width="4.5546875" style="27" bestFit="1" customWidth="1"/>
    <col min="42" max="16384" width="11.44140625" style="27"/>
  </cols>
  <sheetData>
    <row r="1" spans="1:25" s="248" customFormat="1" ht="13.2">
      <c r="A1" s="265" t="s">
        <v>1447</v>
      </c>
      <c r="B1" s="253"/>
      <c r="C1" s="241"/>
    </row>
    <row r="2" spans="1:25" ht="18">
      <c r="A2" s="967" t="s">
        <v>1153</v>
      </c>
      <c r="N2" s="250"/>
      <c r="O2" s="250"/>
      <c r="P2" s="250"/>
      <c r="Q2" s="250"/>
    </row>
    <row r="3" spans="1:25" s="248" customFormat="1" ht="18" customHeight="1">
      <c r="A3" s="174" t="s">
        <v>4144</v>
      </c>
      <c r="B3" s="47"/>
      <c r="C3" s="48"/>
      <c r="D3" s="48"/>
      <c r="E3" s="48"/>
      <c r="F3" s="48"/>
      <c r="G3" s="48"/>
      <c r="H3" s="48"/>
      <c r="I3" s="48"/>
      <c r="J3" s="48"/>
      <c r="V3" s="48"/>
      <c r="W3" s="48"/>
      <c r="X3" s="48"/>
    </row>
    <row r="4" spans="1:25">
      <c r="B4" s="2660" t="s">
        <v>1121</v>
      </c>
      <c r="C4" s="2660"/>
      <c r="D4" s="2660"/>
      <c r="E4" s="2660"/>
      <c r="F4" s="2660"/>
      <c r="G4" s="2660"/>
      <c r="H4" s="2660"/>
      <c r="I4" s="2660"/>
      <c r="J4" s="2660"/>
      <c r="K4" s="2660"/>
      <c r="L4" s="2660"/>
      <c r="M4" s="2660"/>
      <c r="N4" s="2660"/>
      <c r="O4" s="2660"/>
      <c r="P4" s="2660"/>
      <c r="Q4" s="2660"/>
      <c r="R4" s="2660"/>
      <c r="S4" s="2660"/>
      <c r="T4" s="2660"/>
      <c r="U4" s="2660"/>
      <c r="V4" s="2660"/>
      <c r="W4" s="2660"/>
      <c r="X4" s="2660"/>
      <c r="Y4" s="2660"/>
    </row>
    <row r="5" spans="1:25">
      <c r="A5" s="237"/>
      <c r="B5" s="2625" t="s">
        <v>1073</v>
      </c>
      <c r="C5" s="2625"/>
      <c r="D5" s="2625"/>
      <c r="E5" s="2625"/>
      <c r="F5" s="2625"/>
      <c r="G5" s="2625"/>
      <c r="H5" s="2625"/>
      <c r="I5" s="2625"/>
      <c r="J5" s="2625" t="s">
        <v>1074</v>
      </c>
      <c r="K5" s="2625"/>
      <c r="L5" s="2625"/>
      <c r="M5" s="2625"/>
      <c r="N5" s="2625"/>
      <c r="O5" s="2625"/>
      <c r="P5" s="2625"/>
      <c r="Q5" s="2625"/>
      <c r="R5" s="2625" t="s">
        <v>1075</v>
      </c>
      <c r="S5" s="2625"/>
      <c r="T5" s="2625"/>
      <c r="U5" s="2625"/>
      <c r="V5" s="2625"/>
      <c r="W5" s="2625"/>
      <c r="X5" s="2625"/>
      <c r="Y5" s="2625"/>
    </row>
    <row r="6" spans="1:25">
      <c r="A6" s="237"/>
      <c r="B6" s="1336">
        <v>2011</v>
      </c>
      <c r="C6" s="1336">
        <v>2012</v>
      </c>
      <c r="D6" s="1336">
        <v>2013</v>
      </c>
      <c r="E6" s="1336">
        <v>2014</v>
      </c>
      <c r="F6" s="1336">
        <v>2015</v>
      </c>
      <c r="G6" s="1336">
        <v>2016</v>
      </c>
      <c r="H6" s="1336">
        <v>2017</v>
      </c>
      <c r="I6" s="1293">
        <v>2018</v>
      </c>
      <c r="J6" s="1336">
        <v>2011</v>
      </c>
      <c r="K6" s="1336">
        <v>2012</v>
      </c>
      <c r="L6" s="1336">
        <v>2013</v>
      </c>
      <c r="M6" s="1336">
        <v>2014</v>
      </c>
      <c r="N6" s="1336">
        <v>2015</v>
      </c>
      <c r="O6" s="1336">
        <v>2016</v>
      </c>
      <c r="P6" s="1336">
        <v>2017</v>
      </c>
      <c r="Q6" s="1293">
        <v>2018</v>
      </c>
      <c r="R6" s="1336">
        <v>2011</v>
      </c>
      <c r="S6" s="1336">
        <v>2012</v>
      </c>
      <c r="T6" s="1336">
        <v>2013</v>
      </c>
      <c r="U6" s="1336">
        <v>2014</v>
      </c>
      <c r="V6" s="1336">
        <v>2015</v>
      </c>
      <c r="W6" s="1336">
        <v>2016</v>
      </c>
      <c r="X6" s="1336">
        <v>2017</v>
      </c>
      <c r="Y6" s="1293">
        <v>2018</v>
      </c>
    </row>
    <row r="7" spans="1:25">
      <c r="A7" s="1299" t="s">
        <v>833</v>
      </c>
      <c r="B7" s="693">
        <v>20</v>
      </c>
      <c r="C7" s="693">
        <v>32</v>
      </c>
      <c r="D7" s="693">
        <v>49</v>
      </c>
      <c r="E7" s="693">
        <v>60</v>
      </c>
      <c r="F7" s="694">
        <v>74</v>
      </c>
      <c r="G7" s="694">
        <v>64</v>
      </c>
      <c r="H7" s="1346">
        <v>83</v>
      </c>
      <c r="I7" s="1295">
        <v>83</v>
      </c>
      <c r="J7" s="695">
        <v>39</v>
      </c>
      <c r="K7" s="695">
        <v>49</v>
      </c>
      <c r="L7" s="695">
        <v>76</v>
      </c>
      <c r="M7" s="695">
        <v>78</v>
      </c>
      <c r="N7" s="695">
        <v>98</v>
      </c>
      <c r="O7" s="695">
        <v>114</v>
      </c>
      <c r="P7" s="1348">
        <v>125</v>
      </c>
      <c r="Q7" s="1296">
        <v>129</v>
      </c>
      <c r="R7" s="696">
        <f t="shared" ref="R7:W7" si="0">B7/(B7+J7)</f>
        <v>0.33898305084745761</v>
      </c>
      <c r="S7" s="696">
        <f t="shared" si="0"/>
        <v>0.39506172839506171</v>
      </c>
      <c r="T7" s="696">
        <f t="shared" si="0"/>
        <v>0.39200000000000002</v>
      </c>
      <c r="U7" s="696">
        <f t="shared" si="0"/>
        <v>0.43478260869565216</v>
      </c>
      <c r="V7" s="696">
        <f t="shared" si="0"/>
        <v>0.43023255813953487</v>
      </c>
      <c r="W7" s="696">
        <f t="shared" si="0"/>
        <v>0.3595505617977528</v>
      </c>
      <c r="X7" s="1349">
        <f t="shared" ref="X7:Y16" si="1">H7/(H7+P7)</f>
        <v>0.39903846153846156</v>
      </c>
      <c r="Y7" s="1297">
        <f t="shared" si="1"/>
        <v>0.39150943396226418</v>
      </c>
    </row>
    <row r="8" spans="1:25">
      <c r="A8" s="1299" t="s">
        <v>1986</v>
      </c>
      <c r="B8" s="693"/>
      <c r="C8" s="693"/>
      <c r="D8" s="693"/>
      <c r="E8" s="693"/>
      <c r="F8" s="694"/>
      <c r="G8" s="694"/>
      <c r="H8" s="1346">
        <v>16</v>
      </c>
      <c r="I8" s="1295">
        <v>23</v>
      </c>
      <c r="J8" s="695"/>
      <c r="K8" s="695"/>
      <c r="L8" s="695"/>
      <c r="M8" s="695"/>
      <c r="N8" s="695"/>
      <c r="O8" s="695"/>
      <c r="P8" s="1348">
        <v>43</v>
      </c>
      <c r="Q8" s="1296">
        <v>69</v>
      </c>
      <c r="R8" s="696"/>
      <c r="S8" s="696"/>
      <c r="T8" s="696"/>
      <c r="U8" s="696"/>
      <c r="V8" s="696"/>
      <c r="W8" s="696"/>
      <c r="X8" s="1349">
        <f t="shared" si="1"/>
        <v>0.2711864406779661</v>
      </c>
      <c r="Y8" s="1297">
        <f t="shared" si="1"/>
        <v>0.25</v>
      </c>
    </row>
    <row r="9" spans="1:25">
      <c r="A9" s="1299" t="s">
        <v>2698</v>
      </c>
      <c r="B9" s="693"/>
      <c r="C9" s="693"/>
      <c r="D9" s="693"/>
      <c r="E9" s="693"/>
      <c r="F9" s="694"/>
      <c r="G9" s="694"/>
      <c r="H9" s="1346"/>
      <c r="I9" s="1295">
        <v>1</v>
      </c>
      <c r="J9" s="695"/>
      <c r="K9" s="695"/>
      <c r="L9" s="695"/>
      <c r="M9" s="695"/>
      <c r="N9" s="695"/>
      <c r="O9" s="695"/>
      <c r="P9" s="1348"/>
      <c r="Q9" s="1296">
        <v>27</v>
      </c>
      <c r="R9" s="696"/>
      <c r="S9" s="696"/>
      <c r="T9" s="696"/>
      <c r="U9" s="696"/>
      <c r="V9" s="696"/>
      <c r="W9" s="696"/>
      <c r="X9" s="1349"/>
      <c r="Y9" s="1297"/>
    </row>
    <row r="10" spans="1:25">
      <c r="A10" s="1299" t="s">
        <v>835</v>
      </c>
      <c r="B10" s="693">
        <v>38</v>
      </c>
      <c r="C10" s="693">
        <v>47</v>
      </c>
      <c r="D10" s="693">
        <v>77</v>
      </c>
      <c r="E10" s="693">
        <v>99</v>
      </c>
      <c r="F10" s="694">
        <v>139</v>
      </c>
      <c r="G10" s="694">
        <v>157</v>
      </c>
      <c r="H10" s="1346">
        <v>178</v>
      </c>
      <c r="I10" s="1295">
        <v>160</v>
      </c>
      <c r="J10" s="695">
        <v>17</v>
      </c>
      <c r="K10" s="695">
        <v>27</v>
      </c>
      <c r="L10" s="695">
        <v>36</v>
      </c>
      <c r="M10" s="695">
        <v>50</v>
      </c>
      <c r="N10" s="695">
        <v>64</v>
      </c>
      <c r="O10" s="695">
        <v>88</v>
      </c>
      <c r="P10" s="1348">
        <v>88</v>
      </c>
      <c r="Q10" s="1296">
        <v>80</v>
      </c>
      <c r="R10" s="696">
        <f t="shared" ref="R10:W10" si="2">B10/(B10+J10)</f>
        <v>0.69090909090909092</v>
      </c>
      <c r="S10" s="696">
        <f t="shared" si="2"/>
        <v>0.63513513513513509</v>
      </c>
      <c r="T10" s="696">
        <f t="shared" si="2"/>
        <v>0.68141592920353977</v>
      </c>
      <c r="U10" s="696">
        <f t="shared" si="2"/>
        <v>0.66442953020134232</v>
      </c>
      <c r="V10" s="696">
        <f t="shared" si="2"/>
        <v>0.68472906403940892</v>
      </c>
      <c r="W10" s="696">
        <f t="shared" si="2"/>
        <v>0.64081632653061227</v>
      </c>
      <c r="X10" s="1349">
        <f t="shared" si="1"/>
        <v>0.66917293233082709</v>
      </c>
      <c r="Y10" s="1297">
        <f t="shared" si="1"/>
        <v>0.66666666666666663</v>
      </c>
    </row>
    <row r="11" spans="1:25">
      <c r="A11" s="1299" t="s">
        <v>1987</v>
      </c>
      <c r="B11" s="693"/>
      <c r="C11" s="693"/>
      <c r="D11" s="693"/>
      <c r="E11" s="693"/>
      <c r="F11" s="694"/>
      <c r="G11" s="694"/>
      <c r="H11" s="1346">
        <v>21</v>
      </c>
      <c r="I11" s="1295">
        <v>48</v>
      </c>
      <c r="J11" s="695"/>
      <c r="K11" s="695"/>
      <c r="L11" s="695"/>
      <c r="M11" s="695"/>
      <c r="N11" s="695"/>
      <c r="O11" s="695"/>
      <c r="P11" s="1348">
        <v>10</v>
      </c>
      <c r="Q11" s="1296">
        <v>20</v>
      </c>
      <c r="R11" s="696"/>
      <c r="S11" s="696"/>
      <c r="T11" s="696"/>
      <c r="U11" s="696"/>
      <c r="V11" s="696"/>
      <c r="W11" s="696"/>
      <c r="X11" s="1349">
        <f t="shared" si="1"/>
        <v>0.67741935483870963</v>
      </c>
      <c r="Y11" s="1297">
        <f t="shared" si="1"/>
        <v>0.70588235294117652</v>
      </c>
    </row>
    <row r="12" spans="1:25">
      <c r="A12" s="1299" t="s">
        <v>2700</v>
      </c>
      <c r="B12" s="693"/>
      <c r="C12" s="693"/>
      <c r="D12" s="693"/>
      <c r="E12" s="693"/>
      <c r="F12" s="694"/>
      <c r="G12" s="694"/>
      <c r="H12" s="1346"/>
      <c r="I12" s="1295">
        <v>22</v>
      </c>
      <c r="J12" s="695"/>
      <c r="K12" s="695"/>
      <c r="L12" s="695"/>
      <c r="M12" s="695"/>
      <c r="N12" s="695"/>
      <c r="O12" s="695"/>
      <c r="P12" s="1348"/>
      <c r="Q12" s="1296">
        <v>5</v>
      </c>
      <c r="R12" s="696"/>
      <c r="S12" s="696"/>
      <c r="T12" s="696"/>
      <c r="U12" s="696"/>
      <c r="V12" s="696"/>
      <c r="W12" s="696"/>
      <c r="X12" s="1349"/>
      <c r="Y12" s="1297">
        <f t="shared" si="1"/>
        <v>0.81481481481481477</v>
      </c>
    </row>
    <row r="13" spans="1:25">
      <c r="A13" s="1299" t="s">
        <v>834</v>
      </c>
      <c r="B13" s="693"/>
      <c r="C13" s="693"/>
      <c r="D13" s="693">
        <v>9</v>
      </c>
      <c r="E13" s="693">
        <v>16</v>
      </c>
      <c r="F13" s="694">
        <v>22</v>
      </c>
      <c r="G13" s="694">
        <v>38</v>
      </c>
      <c r="H13" s="1346">
        <v>45</v>
      </c>
      <c r="I13" s="1295">
        <v>52</v>
      </c>
      <c r="J13" s="695"/>
      <c r="K13" s="695"/>
      <c r="L13" s="695">
        <v>9</v>
      </c>
      <c r="M13" s="695">
        <v>18</v>
      </c>
      <c r="N13" s="695">
        <v>26</v>
      </c>
      <c r="O13" s="695">
        <v>33</v>
      </c>
      <c r="P13" s="1348">
        <v>42</v>
      </c>
      <c r="Q13" s="1296">
        <v>49</v>
      </c>
      <c r="R13" s="696"/>
      <c r="S13" s="696"/>
      <c r="T13" s="696">
        <f t="shared" ref="T13:W14" si="3">D13/(D13+L13)</f>
        <v>0.5</v>
      </c>
      <c r="U13" s="696">
        <f t="shared" si="3"/>
        <v>0.47058823529411764</v>
      </c>
      <c r="V13" s="696">
        <f t="shared" si="3"/>
        <v>0.45833333333333331</v>
      </c>
      <c r="W13" s="696">
        <f t="shared" si="3"/>
        <v>0.53521126760563376</v>
      </c>
      <c r="X13" s="1349">
        <f t="shared" si="1"/>
        <v>0.51724137931034486</v>
      </c>
      <c r="Y13" s="1297">
        <f t="shared" si="1"/>
        <v>0.51485148514851486</v>
      </c>
    </row>
    <row r="14" spans="1:25">
      <c r="A14" s="1299" t="s">
        <v>259</v>
      </c>
      <c r="B14" s="693">
        <v>34</v>
      </c>
      <c r="C14" s="693">
        <v>42</v>
      </c>
      <c r="D14" s="693">
        <v>65</v>
      </c>
      <c r="E14" s="693">
        <v>79</v>
      </c>
      <c r="F14" s="694">
        <v>97</v>
      </c>
      <c r="G14" s="694">
        <v>103</v>
      </c>
      <c r="H14" s="1346">
        <v>112</v>
      </c>
      <c r="I14" s="1295">
        <v>105</v>
      </c>
      <c r="J14" s="695">
        <v>23</v>
      </c>
      <c r="K14" s="695">
        <v>39</v>
      </c>
      <c r="L14" s="695">
        <v>55</v>
      </c>
      <c r="M14" s="695">
        <v>63</v>
      </c>
      <c r="N14" s="695">
        <v>66</v>
      </c>
      <c r="O14" s="695">
        <v>74</v>
      </c>
      <c r="P14" s="1348">
        <v>98</v>
      </c>
      <c r="Q14" s="1296">
        <v>90</v>
      </c>
      <c r="R14" s="696">
        <f>B14/(B14+J14)</f>
        <v>0.59649122807017541</v>
      </c>
      <c r="S14" s="696">
        <f>C14/(C14+K14)</f>
        <v>0.51851851851851849</v>
      </c>
      <c r="T14" s="696">
        <f t="shared" si="3"/>
        <v>0.54166666666666663</v>
      </c>
      <c r="U14" s="696">
        <f t="shared" si="3"/>
        <v>0.55633802816901412</v>
      </c>
      <c r="V14" s="696">
        <f t="shared" si="3"/>
        <v>0.59509202453987731</v>
      </c>
      <c r="W14" s="696">
        <f t="shared" si="3"/>
        <v>0.58192090395480223</v>
      </c>
      <c r="X14" s="1349">
        <f t="shared" si="1"/>
        <v>0.53333333333333333</v>
      </c>
      <c r="Y14" s="1297">
        <f t="shared" si="1"/>
        <v>0.53846153846153844</v>
      </c>
    </row>
    <row r="15" spans="1:25">
      <c r="A15" s="1299" t="s">
        <v>2699</v>
      </c>
      <c r="B15" s="693"/>
      <c r="C15" s="693"/>
      <c r="D15" s="693"/>
      <c r="E15" s="693"/>
      <c r="F15" s="694"/>
      <c r="G15" s="694"/>
      <c r="H15" s="1346"/>
      <c r="I15" s="1295">
        <v>32</v>
      </c>
      <c r="J15" s="695"/>
      <c r="K15" s="695"/>
      <c r="L15" s="695"/>
      <c r="M15" s="695"/>
      <c r="N15" s="695"/>
      <c r="O15" s="695"/>
      <c r="P15" s="1348"/>
      <c r="Q15" s="1296">
        <v>24</v>
      </c>
      <c r="R15" s="696"/>
      <c r="S15" s="696"/>
      <c r="T15" s="696"/>
      <c r="U15" s="696"/>
      <c r="V15" s="696"/>
      <c r="W15" s="696"/>
      <c r="X15" s="1349"/>
      <c r="Y15" s="1297">
        <f t="shared" si="1"/>
        <v>0.5714285714285714</v>
      </c>
    </row>
    <row r="16" spans="1:25">
      <c r="A16" s="1299" t="s">
        <v>460</v>
      </c>
      <c r="B16" s="693">
        <f>SUM(B7:B14)</f>
        <v>92</v>
      </c>
      <c r="C16" s="693">
        <f t="shared" ref="C16:O16" si="4">SUM(C7:C14)</f>
        <v>121</v>
      </c>
      <c r="D16" s="693">
        <f t="shared" si="4"/>
        <v>200</v>
      </c>
      <c r="E16" s="693">
        <f t="shared" si="4"/>
        <v>254</v>
      </c>
      <c r="F16" s="693">
        <f t="shared" si="4"/>
        <v>332</v>
      </c>
      <c r="G16" s="693">
        <f t="shared" si="4"/>
        <v>362</v>
      </c>
      <c r="H16" s="1347">
        <f>SUM(H7:H14)</f>
        <v>455</v>
      </c>
      <c r="I16" s="1298">
        <f>SUM(I7:I15)</f>
        <v>526</v>
      </c>
      <c r="J16" s="693">
        <f t="shared" si="4"/>
        <v>79</v>
      </c>
      <c r="K16" s="693">
        <f t="shared" si="4"/>
        <v>115</v>
      </c>
      <c r="L16" s="693">
        <f t="shared" si="4"/>
        <v>176</v>
      </c>
      <c r="M16" s="693">
        <f t="shared" si="4"/>
        <v>209</v>
      </c>
      <c r="N16" s="693">
        <f t="shared" si="4"/>
        <v>254</v>
      </c>
      <c r="O16" s="693">
        <f t="shared" si="4"/>
        <v>309</v>
      </c>
      <c r="P16" s="1347">
        <f>SUM(P7:P15)</f>
        <v>406</v>
      </c>
      <c r="Q16" s="1298">
        <f>SUM(Q7:Q15)</f>
        <v>493</v>
      </c>
      <c r="R16" s="696">
        <f t="shared" ref="R16:W16" si="5">B16/(B16+J16)</f>
        <v>0.53801169590643272</v>
      </c>
      <c r="S16" s="696">
        <f t="shared" si="5"/>
        <v>0.51271186440677963</v>
      </c>
      <c r="T16" s="696">
        <f t="shared" si="5"/>
        <v>0.53191489361702127</v>
      </c>
      <c r="U16" s="696">
        <f t="shared" si="5"/>
        <v>0.54859611231101513</v>
      </c>
      <c r="V16" s="696">
        <f t="shared" si="5"/>
        <v>0.56655290102389078</v>
      </c>
      <c r="W16" s="696">
        <f t="shared" si="5"/>
        <v>0.53949329359165421</v>
      </c>
      <c r="X16" s="1349">
        <f t="shared" si="1"/>
        <v>0.52845528455284552</v>
      </c>
      <c r="Y16" s="1297">
        <f t="shared" si="1"/>
        <v>0.51619234543670267</v>
      </c>
    </row>
    <row r="17" spans="1:30">
      <c r="A17" s="174" t="s">
        <v>4150</v>
      </c>
      <c r="C17" s="46"/>
    </row>
    <row r="19" spans="1:30">
      <c r="C19" s="46"/>
      <c r="AC19" s="302"/>
    </row>
    <row r="23" spans="1:30">
      <c r="AD23" s="302"/>
    </row>
  </sheetData>
  <mergeCells count="4">
    <mergeCell ref="B5:I5"/>
    <mergeCell ref="J5:Q5"/>
    <mergeCell ref="R5:Y5"/>
    <mergeCell ref="B4:Y4"/>
  </mergeCells>
  <hyperlinks>
    <hyperlink ref="A1" location="Índice!A1" display="ÍNDICE" xr:uid="{00000000-0004-0000-14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J16:O16 C16:H16"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D25A8"/>
  </sheetPr>
  <dimension ref="A1:Z66"/>
  <sheetViews>
    <sheetView showGridLines="0" zoomScaleNormal="100" workbookViewId="0"/>
  </sheetViews>
  <sheetFormatPr baseColWidth="10" defaultColWidth="11.44140625" defaultRowHeight="13.8"/>
  <cols>
    <col min="1" max="1" width="11.44140625" style="324"/>
    <col min="2" max="2" width="34" style="324" customWidth="1"/>
    <col min="3" max="3" width="3.6640625" style="324" bestFit="1" customWidth="1"/>
    <col min="4" max="4" width="4.6640625" style="324" bestFit="1" customWidth="1"/>
    <col min="5" max="5" width="3.44140625" style="324" bestFit="1" customWidth="1"/>
    <col min="6" max="6" width="3.6640625" style="324" bestFit="1" customWidth="1"/>
    <col min="7" max="7" width="4.6640625" style="324" bestFit="1" customWidth="1"/>
    <col min="8" max="8" width="3.44140625" style="324" bestFit="1" customWidth="1"/>
    <col min="9" max="9" width="3.6640625" style="324" bestFit="1" customWidth="1"/>
    <col min="10" max="10" width="4.6640625" style="324" bestFit="1" customWidth="1"/>
    <col min="11" max="11" width="3.44140625" style="324" bestFit="1" customWidth="1"/>
    <col min="12" max="12" width="3.6640625" style="324" bestFit="1" customWidth="1"/>
    <col min="13" max="13" width="4.6640625" style="324" bestFit="1" customWidth="1"/>
    <col min="14" max="14" width="3.44140625" style="324" bestFit="1" customWidth="1"/>
    <col min="15" max="15" width="3.6640625" style="324" bestFit="1" customWidth="1"/>
    <col min="16" max="16" width="4.6640625" style="324" bestFit="1" customWidth="1"/>
    <col min="17" max="17" width="3.44140625" style="324" bestFit="1" customWidth="1"/>
    <col min="18" max="18" width="3.6640625" style="324" bestFit="1" customWidth="1"/>
    <col min="19" max="19" width="4.6640625" style="324" bestFit="1" customWidth="1"/>
    <col min="20" max="20" width="3.44140625" style="324" bestFit="1" customWidth="1"/>
    <col min="21" max="21" width="3.6640625" style="324" bestFit="1" customWidth="1"/>
    <col min="22" max="22" width="4.6640625" style="324" bestFit="1" customWidth="1"/>
    <col min="23" max="23" width="3.44140625" style="324" bestFit="1" customWidth="1"/>
    <col min="24" max="24" width="3.6640625" style="324" bestFit="1" customWidth="1"/>
    <col min="25" max="25" width="4.6640625" style="324" bestFit="1" customWidth="1"/>
    <col min="26" max="26" width="3.44140625" style="324" bestFit="1" customWidth="1"/>
    <col min="27" max="16384" width="11.44140625" style="324"/>
  </cols>
  <sheetData>
    <row r="1" spans="1:26">
      <c r="A1" s="265" t="s">
        <v>1447</v>
      </c>
      <c r="B1" s="1135"/>
      <c r="C1" s="1135"/>
      <c r="D1" s="1135"/>
      <c r="E1" s="1135"/>
      <c r="F1" s="1135"/>
      <c r="G1" s="1135"/>
      <c r="H1" s="1135"/>
      <c r="I1" s="1135"/>
      <c r="J1" s="1135"/>
      <c r="K1" s="1135"/>
      <c r="L1" s="1135"/>
      <c r="M1" s="1135"/>
      <c r="N1" s="1135"/>
      <c r="O1" s="1135"/>
      <c r="P1" s="1135"/>
      <c r="Q1" s="1135"/>
    </row>
    <row r="2" spans="1:26" ht="22.5" customHeight="1">
      <c r="A2" s="978" t="s">
        <v>1560</v>
      </c>
      <c r="B2" s="978"/>
      <c r="C2" s="978"/>
      <c r="D2" s="978"/>
      <c r="E2" s="978"/>
      <c r="F2" s="978"/>
      <c r="G2" s="978"/>
      <c r="H2" s="978"/>
      <c r="I2" s="978"/>
      <c r="J2" s="978"/>
      <c r="K2" s="978"/>
      <c r="L2" s="978"/>
      <c r="M2" s="978"/>
      <c r="N2" s="978"/>
      <c r="O2" s="978"/>
      <c r="P2" s="978"/>
      <c r="Q2" s="978"/>
      <c r="R2" s="978"/>
      <c r="S2" s="978"/>
      <c r="T2" s="978"/>
      <c r="U2" s="330"/>
      <c r="V2" s="330"/>
    </row>
    <row r="3" spans="1:26" ht="13.5" customHeight="1">
      <c r="A3" s="701"/>
      <c r="B3" s="701"/>
      <c r="C3" s="2664">
        <v>2011</v>
      </c>
      <c r="D3" s="2664"/>
      <c r="E3" s="2664"/>
      <c r="F3" s="2664">
        <v>2012</v>
      </c>
      <c r="G3" s="2664"/>
      <c r="H3" s="2664"/>
      <c r="I3" s="2664">
        <v>2013</v>
      </c>
      <c r="J3" s="2664"/>
      <c r="K3" s="2664"/>
      <c r="L3" s="2664">
        <v>2014</v>
      </c>
      <c r="M3" s="2664"/>
      <c r="N3" s="2664"/>
      <c r="O3" s="2664">
        <v>2015</v>
      </c>
      <c r="P3" s="2664"/>
      <c r="Q3" s="2664"/>
      <c r="R3" s="2664">
        <v>2016</v>
      </c>
      <c r="S3" s="2664"/>
      <c r="T3" s="2664"/>
      <c r="U3" s="2664">
        <v>2017</v>
      </c>
      <c r="V3" s="2664"/>
      <c r="W3" s="2664"/>
      <c r="X3" s="2664">
        <v>2018</v>
      </c>
      <c r="Y3" s="2664"/>
      <c r="Z3" s="2664"/>
    </row>
    <row r="4" spans="1:26">
      <c r="A4" s="1360" t="s">
        <v>15</v>
      </c>
      <c r="B4" s="1360" t="s">
        <v>812</v>
      </c>
      <c r="C4" s="702" t="s">
        <v>2714</v>
      </c>
      <c r="D4" s="702" t="s">
        <v>2715</v>
      </c>
      <c r="E4" s="1356" t="s">
        <v>2716</v>
      </c>
      <c r="F4" s="702" t="s">
        <v>2714</v>
      </c>
      <c r="G4" s="702" t="s">
        <v>2715</v>
      </c>
      <c r="H4" s="1356" t="s">
        <v>2716</v>
      </c>
      <c r="I4" s="702" t="s">
        <v>2714</v>
      </c>
      <c r="J4" s="702" t="s">
        <v>2715</v>
      </c>
      <c r="K4" s="1356" t="s">
        <v>2716</v>
      </c>
      <c r="L4" s="702" t="s">
        <v>2714</v>
      </c>
      <c r="M4" s="702" t="s">
        <v>2715</v>
      </c>
      <c r="N4" s="1356" t="s">
        <v>2716</v>
      </c>
      <c r="O4" s="702" t="s">
        <v>2714</v>
      </c>
      <c r="P4" s="702" t="s">
        <v>2715</v>
      </c>
      <c r="Q4" s="1356" t="s">
        <v>2716</v>
      </c>
      <c r="R4" s="702" t="s">
        <v>2714</v>
      </c>
      <c r="S4" s="702" t="s">
        <v>2715</v>
      </c>
      <c r="T4" s="1356" t="s">
        <v>2716</v>
      </c>
      <c r="U4" s="702" t="s">
        <v>2714</v>
      </c>
      <c r="V4" s="702" t="s">
        <v>2715</v>
      </c>
      <c r="W4" s="1356" t="s">
        <v>2716</v>
      </c>
      <c r="X4" s="702" t="s">
        <v>2714</v>
      </c>
      <c r="Y4" s="702" t="s">
        <v>2715</v>
      </c>
      <c r="Z4" s="1356" t="s">
        <v>2716</v>
      </c>
    </row>
    <row r="5" spans="1:26">
      <c r="A5" s="2668" t="s">
        <v>1</v>
      </c>
      <c r="B5" s="1357" t="str">
        <f>Matrícula!B7</f>
        <v>Ingeniería en Recursos Hídricos</v>
      </c>
      <c r="C5" s="1363">
        <v>1</v>
      </c>
      <c r="D5" s="1363">
        <v>2</v>
      </c>
      <c r="E5" s="1364">
        <f>SUM(C5:D5)</f>
        <v>3</v>
      </c>
      <c r="F5" s="1363"/>
      <c r="G5" s="1363">
        <v>1</v>
      </c>
      <c r="H5" s="1364">
        <f>SUM(F5:G5)</f>
        <v>1</v>
      </c>
      <c r="I5" s="1363">
        <v>1</v>
      </c>
      <c r="J5" s="1363"/>
      <c r="K5" s="1364">
        <f>SUM(I5:J5)</f>
        <v>1</v>
      </c>
      <c r="L5" s="1363"/>
      <c r="M5" s="1363">
        <v>3</v>
      </c>
      <c r="N5" s="1364">
        <f>SUM(L5:M5)</f>
        <v>3</v>
      </c>
      <c r="O5" s="1357">
        <v>2</v>
      </c>
      <c r="P5" s="1357">
        <v>5</v>
      </c>
      <c r="Q5" s="1362">
        <f>SUM(O5:P5)</f>
        <v>7</v>
      </c>
      <c r="R5" s="889">
        <v>2</v>
      </c>
      <c r="S5" s="889">
        <v>5</v>
      </c>
      <c r="T5" s="1361">
        <f>SUM(R5:S5)</f>
        <v>7</v>
      </c>
      <c r="U5" s="889">
        <v>1</v>
      </c>
      <c r="V5" s="889">
        <v>2</v>
      </c>
      <c r="W5" s="1359">
        <f t="shared" ref="W5:W12" si="0">SUM(U5:V5)</f>
        <v>3</v>
      </c>
      <c r="X5" s="889"/>
      <c r="Y5" s="889">
        <v>1</v>
      </c>
      <c r="Z5" s="1358">
        <f t="shared" ref="Z5:Z10" si="1">SUM(X5:Y5)</f>
        <v>1</v>
      </c>
    </row>
    <row r="6" spans="1:26" ht="24">
      <c r="A6" s="2669"/>
      <c r="B6" s="1357" t="str">
        <f>Matrícula!B8</f>
        <v>Ingeniería en Computación y Telecomunicaciones</v>
      </c>
      <c r="C6" s="1363"/>
      <c r="D6" s="1363"/>
      <c r="E6" s="1364"/>
      <c r="F6" s="1363"/>
      <c r="G6" s="1363"/>
      <c r="H6" s="1364"/>
      <c r="I6" s="1363"/>
      <c r="J6" s="1363"/>
      <c r="K6" s="1364"/>
      <c r="L6" s="1363"/>
      <c r="M6" s="1363"/>
      <c r="N6" s="1364"/>
      <c r="O6" s="1357"/>
      <c r="P6" s="1357"/>
      <c r="Q6" s="1362"/>
      <c r="R6" s="889"/>
      <c r="S6" s="889"/>
      <c r="T6" s="1361"/>
      <c r="U6" s="889">
        <v>1</v>
      </c>
      <c r="V6" s="889">
        <v>2</v>
      </c>
      <c r="W6" s="1359">
        <f t="shared" si="0"/>
        <v>3</v>
      </c>
      <c r="X6" s="889">
        <v>1</v>
      </c>
      <c r="Y6" s="889">
        <v>4</v>
      </c>
      <c r="Z6" s="1358">
        <f t="shared" si="1"/>
        <v>5</v>
      </c>
    </row>
    <row r="7" spans="1:26" ht="24">
      <c r="A7" s="2670"/>
      <c r="B7" s="1357" t="s">
        <v>1059</v>
      </c>
      <c r="C7" s="1363"/>
      <c r="D7" s="1363"/>
      <c r="E7" s="1364"/>
      <c r="F7" s="1363"/>
      <c r="G7" s="1363"/>
      <c r="H7" s="1364"/>
      <c r="I7" s="1363"/>
      <c r="J7" s="1363"/>
      <c r="K7" s="1364"/>
      <c r="L7" s="1363"/>
      <c r="M7" s="1363"/>
      <c r="N7" s="1364"/>
      <c r="O7" s="1357"/>
      <c r="P7" s="1357"/>
      <c r="Q7" s="1362"/>
      <c r="R7" s="889"/>
      <c r="S7" s="889"/>
      <c r="T7" s="1361"/>
      <c r="U7" s="889"/>
      <c r="V7" s="889"/>
      <c r="W7" s="1359"/>
      <c r="X7" s="889">
        <v>2</v>
      </c>
      <c r="Y7" s="889"/>
      <c r="Z7" s="1358">
        <f t="shared" si="1"/>
        <v>2</v>
      </c>
    </row>
    <row r="8" spans="1:26" ht="14.25" customHeight="1">
      <c r="A8" s="2668" t="s">
        <v>3</v>
      </c>
      <c r="B8" s="1357" t="str">
        <f>Matrícula!B10</f>
        <v>Biología Ambiental</v>
      </c>
      <c r="C8" s="1363"/>
      <c r="D8" s="1363"/>
      <c r="E8" s="1364"/>
      <c r="F8" s="1363">
        <v>2</v>
      </c>
      <c r="G8" s="1363">
        <v>2</v>
      </c>
      <c r="H8" s="1364">
        <f>SUM(F8:G8)</f>
        <v>4</v>
      </c>
      <c r="I8" s="1363">
        <v>3</v>
      </c>
      <c r="J8" s="1363"/>
      <c r="K8" s="1364">
        <f>SUM(I8:J8)</f>
        <v>3</v>
      </c>
      <c r="L8" s="1363">
        <v>1</v>
      </c>
      <c r="M8" s="1363"/>
      <c r="N8" s="1364">
        <f>SUM(L8:M8)</f>
        <v>1</v>
      </c>
      <c r="O8" s="1357">
        <v>3</v>
      </c>
      <c r="P8" s="1357">
        <v>1</v>
      </c>
      <c r="Q8" s="1362">
        <f t="shared" ref="Q8:Q12" si="2">SUM(O8:P8)</f>
        <v>4</v>
      </c>
      <c r="R8" s="889">
        <v>4</v>
      </c>
      <c r="S8" s="889"/>
      <c r="T8" s="1361">
        <f>SUM(R8:S8)</f>
        <v>4</v>
      </c>
      <c r="U8" s="889">
        <v>2</v>
      </c>
      <c r="V8" s="889"/>
      <c r="W8" s="1359">
        <f t="shared" si="0"/>
        <v>2</v>
      </c>
      <c r="X8" s="889">
        <v>4</v>
      </c>
      <c r="Y8" s="889"/>
      <c r="Z8" s="1358">
        <f t="shared" si="1"/>
        <v>4</v>
      </c>
    </row>
    <row r="9" spans="1:26" ht="15" customHeight="1">
      <c r="A9" s="2669"/>
      <c r="B9" s="1357" t="str">
        <f>Matrícula!B11</f>
        <v>Psicología Biomédica</v>
      </c>
      <c r="C9" s="1363"/>
      <c r="D9" s="1363"/>
      <c r="E9" s="1364"/>
      <c r="F9" s="1363"/>
      <c r="G9" s="1363"/>
      <c r="H9" s="1364"/>
      <c r="I9" s="1363"/>
      <c r="J9" s="1363"/>
      <c r="K9" s="1364"/>
      <c r="L9" s="1363"/>
      <c r="M9" s="1363"/>
      <c r="N9" s="1364"/>
      <c r="O9" s="1357"/>
      <c r="P9" s="1357"/>
      <c r="Q9" s="1362"/>
      <c r="R9" s="889"/>
      <c r="S9" s="889"/>
      <c r="T9" s="1361"/>
      <c r="U9" s="889">
        <v>1</v>
      </c>
      <c r="V9" s="889"/>
      <c r="W9" s="1359">
        <f t="shared" si="0"/>
        <v>1</v>
      </c>
      <c r="X9" s="889">
        <v>1</v>
      </c>
      <c r="Y9" s="889"/>
      <c r="Z9" s="1358">
        <f t="shared" si="1"/>
        <v>1</v>
      </c>
    </row>
    <row r="10" spans="1:26" ht="15" customHeight="1">
      <c r="A10" s="2670"/>
      <c r="B10" s="1357" t="s">
        <v>2692</v>
      </c>
      <c r="C10" s="1363"/>
      <c r="D10" s="1363"/>
      <c r="E10" s="1364"/>
      <c r="F10" s="1363"/>
      <c r="G10" s="1363"/>
      <c r="H10" s="1364"/>
      <c r="I10" s="1363"/>
      <c r="J10" s="1363"/>
      <c r="K10" s="1364"/>
      <c r="L10" s="1363"/>
      <c r="M10" s="1363"/>
      <c r="N10" s="1364"/>
      <c r="O10" s="1357"/>
      <c r="P10" s="1357"/>
      <c r="Q10" s="1362"/>
      <c r="R10" s="889"/>
      <c r="S10" s="889"/>
      <c r="T10" s="1361"/>
      <c r="U10" s="889"/>
      <c r="V10" s="889"/>
      <c r="W10" s="1359"/>
      <c r="X10" s="889"/>
      <c r="Y10" s="889">
        <v>3</v>
      </c>
      <c r="Z10" s="1358">
        <f t="shared" si="1"/>
        <v>3</v>
      </c>
    </row>
    <row r="11" spans="1:26" ht="14.25" customHeight="1">
      <c r="A11" s="2668" t="s">
        <v>2</v>
      </c>
      <c r="B11" s="1357" t="str">
        <f>Matrícula!B13</f>
        <v>Arte y Comunicación Digitales</v>
      </c>
      <c r="C11" s="1363"/>
      <c r="D11" s="1363"/>
      <c r="E11" s="1364"/>
      <c r="F11" s="1363"/>
      <c r="G11" s="1363"/>
      <c r="H11" s="1364"/>
      <c r="I11" s="1363"/>
      <c r="J11" s="1363"/>
      <c r="K11" s="1364"/>
      <c r="L11" s="1363"/>
      <c r="M11" s="1363">
        <v>1</v>
      </c>
      <c r="N11" s="1364">
        <f>SUM(L11:M11)</f>
        <v>1</v>
      </c>
      <c r="O11" s="1357"/>
      <c r="P11" s="1357">
        <v>1</v>
      </c>
      <c r="Q11" s="1362">
        <f t="shared" si="2"/>
        <v>1</v>
      </c>
      <c r="R11" s="889">
        <v>1</v>
      </c>
      <c r="S11" s="889"/>
      <c r="T11" s="1361">
        <f>SUM(R11:S11)</f>
        <v>1</v>
      </c>
      <c r="U11" s="889"/>
      <c r="V11" s="889"/>
      <c r="W11" s="1359"/>
      <c r="X11" s="889"/>
      <c r="Y11" s="889"/>
      <c r="Z11" s="1358"/>
    </row>
    <row r="12" spans="1:26" ht="12.75" customHeight="1">
      <c r="A12" s="2669"/>
      <c r="B12" s="1357" t="str">
        <f>Matrícula!B14</f>
        <v>Políticas Públicas</v>
      </c>
      <c r="C12" s="1363">
        <v>3</v>
      </c>
      <c r="D12" s="1363"/>
      <c r="E12" s="1364">
        <f>SUM(C12:D12)</f>
        <v>3</v>
      </c>
      <c r="F12" s="1363">
        <v>2</v>
      </c>
      <c r="G12" s="1363">
        <v>2</v>
      </c>
      <c r="H12" s="1364">
        <f>SUM(F12:G12)</f>
        <v>4</v>
      </c>
      <c r="I12" s="1363">
        <v>3</v>
      </c>
      <c r="J12" s="1363">
        <v>1</v>
      </c>
      <c r="K12" s="1364">
        <f>SUM(I12:J12)</f>
        <v>4</v>
      </c>
      <c r="L12" s="1363"/>
      <c r="M12" s="1363">
        <v>1</v>
      </c>
      <c r="N12" s="1364">
        <f>SUM(L12:M12)</f>
        <v>1</v>
      </c>
      <c r="O12" s="1357">
        <v>2</v>
      </c>
      <c r="P12" s="1357"/>
      <c r="Q12" s="1362">
        <f t="shared" si="2"/>
        <v>2</v>
      </c>
      <c r="R12" s="889"/>
      <c r="S12" s="889">
        <v>3</v>
      </c>
      <c r="T12" s="1361">
        <f>SUM(R12:S12)</f>
        <v>3</v>
      </c>
      <c r="U12" s="889">
        <v>1</v>
      </c>
      <c r="V12" s="889">
        <v>5</v>
      </c>
      <c r="W12" s="1359">
        <f t="shared" si="0"/>
        <v>6</v>
      </c>
      <c r="X12" s="889">
        <v>2</v>
      </c>
      <c r="Y12" s="889">
        <v>2</v>
      </c>
      <c r="Z12" s="1358">
        <f>SUM(X12:Y12)</f>
        <v>4</v>
      </c>
    </row>
    <row r="13" spans="1:26" ht="12.75" customHeight="1">
      <c r="A13" s="2670"/>
      <c r="B13" s="1357" t="s">
        <v>293</v>
      </c>
      <c r="C13" s="1363"/>
      <c r="D13" s="1363"/>
      <c r="E13" s="1364"/>
      <c r="F13" s="1363"/>
      <c r="G13" s="1363"/>
      <c r="H13" s="1364"/>
      <c r="I13" s="1363"/>
      <c r="J13" s="1363"/>
      <c r="K13" s="1364"/>
      <c r="L13" s="1363"/>
      <c r="M13" s="1363"/>
      <c r="N13" s="1364"/>
      <c r="O13" s="1357"/>
      <c r="P13" s="1357"/>
      <c r="Q13" s="1362"/>
      <c r="R13" s="889"/>
      <c r="S13" s="889"/>
      <c r="T13" s="1361"/>
      <c r="U13" s="889"/>
      <c r="V13" s="889"/>
      <c r="W13" s="1359"/>
      <c r="X13" s="889">
        <v>1</v>
      </c>
      <c r="Y13" s="889">
        <v>1</v>
      </c>
      <c r="Z13" s="1358">
        <f>SUM(X13:Y13)</f>
        <v>2</v>
      </c>
    </row>
    <row r="14" spans="1:26" ht="14.4">
      <c r="A14" s="2614" t="s">
        <v>4</v>
      </c>
      <c r="B14" s="2614"/>
      <c r="C14" s="1365">
        <f t="shared" ref="C14:L14" si="3">SUM(C5:C13)</f>
        <v>4</v>
      </c>
      <c r="D14" s="1365">
        <f t="shared" si="3"/>
        <v>2</v>
      </c>
      <c r="E14" s="1345">
        <f t="shared" si="3"/>
        <v>6</v>
      </c>
      <c r="F14" s="1343">
        <f t="shared" si="3"/>
        <v>4</v>
      </c>
      <c r="G14" s="1343">
        <f t="shared" si="3"/>
        <v>5</v>
      </c>
      <c r="H14" s="1343">
        <f t="shared" si="3"/>
        <v>9</v>
      </c>
      <c r="I14" s="1365">
        <f t="shared" si="3"/>
        <v>7</v>
      </c>
      <c r="J14" s="1365">
        <f t="shared" si="3"/>
        <v>1</v>
      </c>
      <c r="K14" s="1345">
        <f t="shared" si="3"/>
        <v>8</v>
      </c>
      <c r="L14" s="1365">
        <f t="shared" si="3"/>
        <v>1</v>
      </c>
      <c r="M14" s="1365">
        <f t="shared" ref="M14:N14" si="4">SUM(M5:M13)</f>
        <v>5</v>
      </c>
      <c r="N14" s="1345">
        <f t="shared" si="4"/>
        <v>6</v>
      </c>
      <c r="O14" s="1365">
        <f>SUM(O5:O13)</f>
        <v>7</v>
      </c>
      <c r="P14" s="1365">
        <f t="shared" ref="P14:Q14" si="5">SUM(P5:P13)</f>
        <v>7</v>
      </c>
      <c r="Q14" s="1345">
        <f t="shared" si="5"/>
        <v>14</v>
      </c>
      <c r="R14" s="1365">
        <f t="shared" ref="R14:W14" si="6">SUM(R5:R12)</f>
        <v>7</v>
      </c>
      <c r="S14" s="1365">
        <f t="shared" si="6"/>
        <v>8</v>
      </c>
      <c r="T14" s="1345">
        <f t="shared" si="6"/>
        <v>15</v>
      </c>
      <c r="U14" s="1365">
        <f t="shared" si="6"/>
        <v>6</v>
      </c>
      <c r="V14" s="1366">
        <f t="shared" si="6"/>
        <v>9</v>
      </c>
      <c r="W14" s="1367">
        <f t="shared" si="6"/>
        <v>15</v>
      </c>
      <c r="X14" s="1366">
        <f>SUM(X5:X13)</f>
        <v>11</v>
      </c>
      <c r="Y14" s="1366">
        <f>SUM(Y5:Y13)</f>
        <v>11</v>
      </c>
      <c r="Z14" s="1345">
        <f t="shared" ref="Z14" si="7">SUM(X14:Y14)</f>
        <v>22</v>
      </c>
    </row>
    <row r="15" spans="1:26" ht="14.4">
      <c r="A15" s="717" t="s">
        <v>1561</v>
      </c>
      <c r="B15" s="718" t="s">
        <v>2717</v>
      </c>
      <c r="C15" s="718"/>
      <c r="D15" s="718"/>
      <c r="E15" s="718"/>
      <c r="F15" s="718"/>
      <c r="G15" s="718"/>
      <c r="H15" s="718"/>
      <c r="I15" s="718"/>
      <c r="J15" s="718"/>
      <c r="K15" s="718"/>
      <c r="L15" s="718"/>
      <c r="M15" s="718"/>
      <c r="N15" s="718"/>
      <c r="O15" s="718"/>
      <c r="P15" s="718"/>
      <c r="Q15" s="718"/>
      <c r="R15" s="330"/>
      <c r="S15" s="330"/>
      <c r="T15" s="330"/>
      <c r="U15" s="330"/>
      <c r="V15" s="330"/>
    </row>
    <row r="22" spans="19:19">
      <c r="S22" s="324" t="s">
        <v>2117</v>
      </c>
    </row>
    <row r="33" spans="1:1" ht="15">
      <c r="A33" s="325"/>
    </row>
    <row r="43" spans="1:1" ht="15">
      <c r="A43" s="325"/>
    </row>
    <row r="66" spans="1:1" ht="15">
      <c r="A66" s="325"/>
    </row>
  </sheetData>
  <mergeCells count="12">
    <mergeCell ref="X3:Z3"/>
    <mergeCell ref="U3:W3"/>
    <mergeCell ref="A14:B14"/>
    <mergeCell ref="R3:T3"/>
    <mergeCell ref="C3:E3"/>
    <mergeCell ref="F3:H3"/>
    <mergeCell ref="I3:K3"/>
    <mergeCell ref="L3:N3"/>
    <mergeCell ref="O3:Q3"/>
    <mergeCell ref="A5:A7"/>
    <mergeCell ref="A8:A10"/>
    <mergeCell ref="A11:A13"/>
  </mergeCells>
  <hyperlinks>
    <hyperlink ref="A1" location="Índice!A1" display="ÍNDICE" xr:uid="{00000000-0004-0000-1500-000000000000}"/>
  </hyperlinks>
  <printOptions horizontalCentered="1" verticalCentered="1"/>
  <pageMargins left="0.15748031496062992" right="0.15748031496062992" top="0.74803149606299213" bottom="0.74803149606299213" header="0.31496062992125984" footer="0.31496062992125984"/>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D25A8"/>
  </sheetPr>
  <dimension ref="A1:CT28"/>
  <sheetViews>
    <sheetView showGridLines="0" topLeftCell="AI16" zoomScaleNormal="100" zoomScaleSheetLayoutView="50" workbookViewId="0"/>
  </sheetViews>
  <sheetFormatPr baseColWidth="10" defaultColWidth="9.88671875" defaultRowHeight="13.2"/>
  <cols>
    <col min="1" max="1" width="9.88671875" style="248"/>
    <col min="2" max="2" width="14.33203125" style="248" bestFit="1" customWidth="1"/>
    <col min="3" max="8" width="5.109375" style="48" bestFit="1" customWidth="1"/>
    <col min="9" max="10" width="5.109375" style="48" customWidth="1"/>
    <col min="11" max="16" width="5.6640625" style="248" bestFit="1" customWidth="1"/>
    <col min="17" max="18" width="5.6640625" style="248" customWidth="1"/>
    <col min="19" max="21" width="5.6640625" style="248" bestFit="1" customWidth="1"/>
    <col min="22" max="24" width="5.6640625" style="48" bestFit="1" customWidth="1"/>
    <col min="25" max="26" width="5.6640625" style="48" customWidth="1"/>
    <col min="27" max="42" width="6.109375" style="248" customWidth="1"/>
    <col min="43" max="48" width="6.109375" style="248" bestFit="1" customWidth="1"/>
    <col min="49" max="50" width="6.109375" style="248" customWidth="1"/>
    <col min="51" max="56" width="5.109375" style="248" bestFit="1" customWidth="1"/>
    <col min="57" max="58" width="5.109375" style="248" customWidth="1"/>
    <col min="59" max="64" width="5.109375" style="248" bestFit="1" customWidth="1"/>
    <col min="65" max="66" width="5.109375" style="248" customWidth="1"/>
    <col min="67" max="70" width="5.109375" style="248" bestFit="1" customWidth="1"/>
    <col min="71" max="72" width="6.109375" style="248" bestFit="1" customWidth="1"/>
    <col min="73" max="74" width="6.109375" style="248" customWidth="1"/>
    <col min="75" max="80" width="8.44140625" style="248" bestFit="1" customWidth="1"/>
    <col min="81" max="82" width="8.5546875" style="248" customWidth="1"/>
    <col min="83" max="88" width="9.44140625" style="248" customWidth="1"/>
    <col min="89" max="90" width="8.109375" style="248" customWidth="1"/>
    <col min="91" max="96" width="9.44140625" style="248" customWidth="1"/>
    <col min="97" max="98" width="8.88671875" style="248" customWidth="1"/>
    <col min="99" max="16384" width="9.88671875" style="248"/>
  </cols>
  <sheetData>
    <row r="1" spans="1:98">
      <c r="A1" s="265" t="s">
        <v>1447</v>
      </c>
      <c r="B1" s="226"/>
    </row>
    <row r="2" spans="1:98" ht="18" customHeight="1">
      <c r="A2" s="965" t="s">
        <v>2348</v>
      </c>
      <c r="B2" s="47"/>
    </row>
    <row r="3" spans="1:98" s="250" customFormat="1" ht="13.8">
      <c r="A3" s="2" t="s">
        <v>43</v>
      </c>
      <c r="B3" s="255"/>
      <c r="C3" s="252"/>
      <c r="D3" s="252"/>
      <c r="E3" s="252"/>
      <c r="F3" s="252"/>
      <c r="G3" s="252"/>
      <c r="H3" s="252"/>
      <c r="I3" s="252"/>
      <c r="J3" s="252"/>
      <c r="V3" s="252"/>
      <c r="W3" s="252"/>
      <c r="X3" s="252"/>
      <c r="Y3" s="252"/>
      <c r="Z3" s="252"/>
    </row>
    <row r="4" spans="1:98" customFormat="1" ht="15.6">
      <c r="A4" s="30" t="s">
        <v>44</v>
      </c>
      <c r="C4" s="263"/>
      <c r="D4" s="263"/>
      <c r="E4" s="263"/>
      <c r="F4" s="263"/>
      <c r="G4" s="263"/>
      <c r="H4" s="263"/>
      <c r="I4" s="263"/>
      <c r="J4" s="263"/>
      <c r="K4" s="263"/>
      <c r="L4" s="263"/>
      <c r="M4" s="263"/>
    </row>
    <row r="5" spans="1:98" s="250" customFormat="1" ht="13.8">
      <c r="A5" s="261" t="s">
        <v>1519</v>
      </c>
      <c r="B5" s="260"/>
      <c r="C5" s="252"/>
      <c r="D5" s="252"/>
      <c r="E5" s="50"/>
      <c r="F5" s="252"/>
      <c r="G5" s="252"/>
      <c r="H5" s="252"/>
      <c r="I5" s="252"/>
      <c r="J5" s="252"/>
      <c r="V5" s="252"/>
      <c r="W5" s="252"/>
      <c r="X5" s="252"/>
      <c r="Y5" s="252"/>
      <c r="Z5" s="252"/>
    </row>
    <row r="6" spans="1:98" ht="4.2" customHeight="1">
      <c r="A6" s="259"/>
      <c r="B6" s="48"/>
      <c r="V6" s="248"/>
      <c r="W6" s="248"/>
      <c r="X6" s="248"/>
      <c r="Y6" s="248"/>
      <c r="Z6" s="248"/>
    </row>
    <row r="7" spans="1:98" ht="14.4">
      <c r="B7" s="293"/>
      <c r="C7" s="2671" t="s">
        <v>1155</v>
      </c>
      <c r="D7" s="2672"/>
      <c r="E7" s="2672"/>
      <c r="F7" s="2672"/>
      <c r="G7" s="2672"/>
      <c r="H7" s="2672"/>
      <c r="I7" s="2672"/>
      <c r="J7" s="2673"/>
      <c r="K7" s="2671" t="s">
        <v>1156</v>
      </c>
      <c r="L7" s="2672"/>
      <c r="M7" s="2672"/>
      <c r="N7" s="2672"/>
      <c r="O7" s="2672"/>
      <c r="P7" s="2672"/>
      <c r="Q7" s="2672"/>
      <c r="R7" s="2673"/>
      <c r="S7" s="2671" t="s">
        <v>1157</v>
      </c>
      <c r="T7" s="2672"/>
      <c r="U7" s="2672"/>
      <c r="V7" s="2672"/>
      <c r="W7" s="2672"/>
      <c r="X7" s="2672"/>
      <c r="Y7" s="2672"/>
      <c r="Z7" s="2673"/>
      <c r="AA7" s="2671" t="s">
        <v>1228</v>
      </c>
      <c r="AB7" s="2672"/>
      <c r="AC7" s="2672"/>
      <c r="AD7" s="2672"/>
      <c r="AE7" s="2672"/>
      <c r="AF7" s="2672"/>
      <c r="AG7" s="2672"/>
      <c r="AH7" s="2673"/>
      <c r="AI7" s="2671" t="s">
        <v>1227</v>
      </c>
      <c r="AJ7" s="2672"/>
      <c r="AK7" s="2672"/>
      <c r="AL7" s="2672"/>
      <c r="AM7" s="2672"/>
      <c r="AN7" s="2672"/>
      <c r="AO7" s="2672"/>
      <c r="AP7" s="2673"/>
      <c r="AQ7" s="2671" t="s">
        <v>1229</v>
      </c>
      <c r="AR7" s="2672"/>
      <c r="AS7" s="2672"/>
      <c r="AT7" s="2672"/>
      <c r="AU7" s="2672"/>
      <c r="AV7" s="2672"/>
      <c r="AW7" s="2672"/>
      <c r="AX7" s="2673"/>
      <c r="AY7" s="2671" t="s">
        <v>1223</v>
      </c>
      <c r="AZ7" s="2672"/>
      <c r="BA7" s="2672"/>
      <c r="BB7" s="2672"/>
      <c r="BC7" s="2672"/>
      <c r="BD7" s="2672"/>
      <c r="BE7" s="2672"/>
      <c r="BF7" s="2673"/>
      <c r="BG7" s="2671" t="s">
        <v>1224</v>
      </c>
      <c r="BH7" s="2672"/>
      <c r="BI7" s="2672"/>
      <c r="BJ7" s="2672"/>
      <c r="BK7" s="2672"/>
      <c r="BL7" s="2672"/>
      <c r="BM7" s="2672"/>
      <c r="BN7" s="2673"/>
      <c r="BO7" s="2671" t="s">
        <v>1158</v>
      </c>
      <c r="BP7" s="2672"/>
      <c r="BQ7" s="2672"/>
      <c r="BR7" s="2672"/>
      <c r="BS7" s="2672"/>
      <c r="BT7" s="2672"/>
      <c r="BU7" s="2672"/>
      <c r="BV7" s="2673"/>
      <c r="BW7" s="2671" t="s">
        <v>1225</v>
      </c>
      <c r="BX7" s="2672"/>
      <c r="BY7" s="2672"/>
      <c r="BZ7" s="2672"/>
      <c r="CA7" s="2672"/>
      <c r="CB7" s="2672"/>
      <c r="CC7" s="2672"/>
      <c r="CD7" s="2673"/>
      <c r="CE7" s="2671" t="s">
        <v>1226</v>
      </c>
      <c r="CF7" s="2672"/>
      <c r="CG7" s="2672"/>
      <c r="CH7" s="2672"/>
      <c r="CI7" s="2672"/>
      <c r="CJ7" s="2672"/>
      <c r="CK7" s="2672"/>
      <c r="CL7" s="2673"/>
      <c r="CM7" s="2664" t="s">
        <v>1159</v>
      </c>
      <c r="CN7" s="2664"/>
      <c r="CO7" s="2664"/>
      <c r="CP7" s="2664"/>
      <c r="CQ7" s="2664"/>
      <c r="CR7" s="2664"/>
      <c r="CS7" s="2664"/>
      <c r="CT7" s="2664"/>
    </row>
    <row r="8" spans="1:98" ht="14.4">
      <c r="B8" s="48"/>
      <c r="C8" s="1287">
        <v>2011</v>
      </c>
      <c r="D8" s="1287">
        <v>2012</v>
      </c>
      <c r="E8" s="1287">
        <v>2013</v>
      </c>
      <c r="F8" s="1287">
        <v>2014</v>
      </c>
      <c r="G8" s="1287">
        <v>2015</v>
      </c>
      <c r="H8" s="1287">
        <v>2016</v>
      </c>
      <c r="I8" s="1287">
        <v>2017</v>
      </c>
      <c r="J8" s="1287">
        <v>2018</v>
      </c>
      <c r="K8" s="1287">
        <v>2011</v>
      </c>
      <c r="L8" s="1287">
        <v>2012</v>
      </c>
      <c r="M8" s="1287">
        <v>2013</v>
      </c>
      <c r="N8" s="1287">
        <v>2014</v>
      </c>
      <c r="O8" s="1287">
        <v>2015</v>
      </c>
      <c r="P8" s="1287">
        <v>2016</v>
      </c>
      <c r="Q8" s="1287">
        <v>2017</v>
      </c>
      <c r="R8" s="1287">
        <v>2018</v>
      </c>
      <c r="S8" s="1287">
        <v>2011</v>
      </c>
      <c r="T8" s="1287">
        <v>2012</v>
      </c>
      <c r="U8" s="1287">
        <v>2013</v>
      </c>
      <c r="V8" s="1287">
        <v>2014</v>
      </c>
      <c r="W8" s="1287">
        <v>2015</v>
      </c>
      <c r="X8" s="1287">
        <v>2016</v>
      </c>
      <c r="Y8" s="1287">
        <v>2017</v>
      </c>
      <c r="Z8" s="1287">
        <v>2018</v>
      </c>
      <c r="AA8" s="1287">
        <v>2011</v>
      </c>
      <c r="AB8" s="1287">
        <v>2012</v>
      </c>
      <c r="AC8" s="1287">
        <v>2013</v>
      </c>
      <c r="AD8" s="1287">
        <v>2014</v>
      </c>
      <c r="AE8" s="1287">
        <v>2015</v>
      </c>
      <c r="AF8" s="1287">
        <v>2016</v>
      </c>
      <c r="AG8" s="1287">
        <v>2017</v>
      </c>
      <c r="AH8" s="1287">
        <v>2018</v>
      </c>
      <c r="AI8" s="1287">
        <v>2011</v>
      </c>
      <c r="AJ8" s="1287">
        <v>2012</v>
      </c>
      <c r="AK8" s="1287">
        <v>2013</v>
      </c>
      <c r="AL8" s="1287">
        <v>2014</v>
      </c>
      <c r="AM8" s="1287">
        <v>2015</v>
      </c>
      <c r="AN8" s="1287">
        <v>2016</v>
      </c>
      <c r="AO8" s="1287">
        <v>2017</v>
      </c>
      <c r="AP8" s="1287">
        <v>2018</v>
      </c>
      <c r="AQ8" s="1287">
        <v>2011</v>
      </c>
      <c r="AR8" s="1287">
        <v>2012</v>
      </c>
      <c r="AS8" s="1287">
        <v>2013</v>
      </c>
      <c r="AT8" s="1287">
        <v>2014</v>
      </c>
      <c r="AU8" s="1287">
        <v>2015</v>
      </c>
      <c r="AV8" s="1287">
        <v>2016</v>
      </c>
      <c r="AW8" s="1287">
        <v>2017</v>
      </c>
      <c r="AX8" s="1287">
        <v>2018</v>
      </c>
      <c r="AY8" s="1287">
        <v>2011</v>
      </c>
      <c r="AZ8" s="1287">
        <v>2012</v>
      </c>
      <c r="BA8" s="1287">
        <v>2013</v>
      </c>
      <c r="BB8" s="1287">
        <v>2014</v>
      </c>
      <c r="BC8" s="1287">
        <v>2015</v>
      </c>
      <c r="BD8" s="1287">
        <v>2016</v>
      </c>
      <c r="BE8" s="1287">
        <v>2017</v>
      </c>
      <c r="BF8" s="1287">
        <v>2018</v>
      </c>
      <c r="BG8" s="1287">
        <v>2011</v>
      </c>
      <c r="BH8" s="1287">
        <v>2012</v>
      </c>
      <c r="BI8" s="1287">
        <v>2013</v>
      </c>
      <c r="BJ8" s="1287">
        <v>2014</v>
      </c>
      <c r="BK8" s="1287">
        <v>2015</v>
      </c>
      <c r="BL8" s="1287">
        <v>2016</v>
      </c>
      <c r="BM8" s="1287">
        <v>2017</v>
      </c>
      <c r="BN8" s="1287">
        <v>2018</v>
      </c>
      <c r="BO8" s="1287">
        <v>2011</v>
      </c>
      <c r="BP8" s="1287">
        <v>2012</v>
      </c>
      <c r="BQ8" s="1287">
        <v>2013</v>
      </c>
      <c r="BR8" s="1287">
        <v>2014</v>
      </c>
      <c r="BS8" s="1287">
        <v>2015</v>
      </c>
      <c r="BT8" s="1287">
        <v>2016</v>
      </c>
      <c r="BU8" s="1287">
        <v>2017</v>
      </c>
      <c r="BV8" s="1287">
        <v>2018</v>
      </c>
      <c r="BW8" s="1287">
        <v>2011</v>
      </c>
      <c r="BX8" s="1287">
        <v>2012</v>
      </c>
      <c r="BY8" s="1287">
        <v>2013</v>
      </c>
      <c r="BZ8" s="1287">
        <v>2014</v>
      </c>
      <c r="CA8" s="1287">
        <v>2015</v>
      </c>
      <c r="CB8" s="1287">
        <v>2016</v>
      </c>
      <c r="CC8" s="1287">
        <v>2017</v>
      </c>
      <c r="CD8" s="1287">
        <v>2018</v>
      </c>
      <c r="CE8" s="1287">
        <v>2011</v>
      </c>
      <c r="CF8" s="1287">
        <v>2012</v>
      </c>
      <c r="CG8" s="1287">
        <v>2013</v>
      </c>
      <c r="CH8" s="1287">
        <v>2014</v>
      </c>
      <c r="CI8" s="1287">
        <v>2015</v>
      </c>
      <c r="CJ8" s="1287">
        <v>2016</v>
      </c>
      <c r="CK8" s="1287">
        <v>2017</v>
      </c>
      <c r="CL8" s="1287">
        <v>2018</v>
      </c>
      <c r="CM8" s="1287">
        <v>2011</v>
      </c>
      <c r="CN8" s="1287">
        <v>2012</v>
      </c>
      <c r="CO8" s="1287">
        <v>2013</v>
      </c>
      <c r="CP8" s="1287">
        <v>2014</v>
      </c>
      <c r="CQ8" s="1287">
        <v>2015</v>
      </c>
      <c r="CR8" s="1287">
        <v>2016</v>
      </c>
      <c r="CS8" s="1287">
        <v>2017</v>
      </c>
      <c r="CT8" s="1287">
        <v>2018</v>
      </c>
    </row>
    <row r="9" spans="1:98" s="241" customFormat="1" ht="14.4">
      <c r="B9" s="1369" t="s">
        <v>833</v>
      </c>
      <c r="C9" s="704">
        <v>0</v>
      </c>
      <c r="D9" s="704">
        <v>0</v>
      </c>
      <c r="E9" s="704">
        <v>1</v>
      </c>
      <c r="F9" s="704">
        <v>13</v>
      </c>
      <c r="G9" s="704">
        <v>13</v>
      </c>
      <c r="H9" s="686">
        <v>4</v>
      </c>
      <c r="I9" s="686">
        <v>8</v>
      </c>
      <c r="J9" s="1276">
        <v>3</v>
      </c>
      <c r="K9" s="704">
        <v>0</v>
      </c>
      <c r="L9" s="704">
        <v>0</v>
      </c>
      <c r="M9" s="704">
        <v>3</v>
      </c>
      <c r="N9" s="704">
        <v>4</v>
      </c>
      <c r="O9" s="704">
        <v>4</v>
      </c>
      <c r="P9" s="686">
        <v>3</v>
      </c>
      <c r="Q9" s="686">
        <v>0</v>
      </c>
      <c r="R9" s="1276">
        <v>1</v>
      </c>
      <c r="S9" s="704">
        <f>K9+C9</f>
        <v>0</v>
      </c>
      <c r="T9" s="704">
        <f t="shared" ref="T9:Z9" si="0">L9+D9</f>
        <v>0</v>
      </c>
      <c r="U9" s="704">
        <f t="shared" si="0"/>
        <v>4</v>
      </c>
      <c r="V9" s="704">
        <f t="shared" si="0"/>
        <v>17</v>
      </c>
      <c r="W9" s="704">
        <f t="shared" si="0"/>
        <v>17</v>
      </c>
      <c r="X9" s="686">
        <f t="shared" si="0"/>
        <v>7</v>
      </c>
      <c r="Y9" s="686">
        <f t="shared" si="0"/>
        <v>8</v>
      </c>
      <c r="Z9" s="1276">
        <f t="shared" si="0"/>
        <v>4</v>
      </c>
      <c r="AA9" s="703">
        <f>C9/'Alumnado Activo'!C6</f>
        <v>0</v>
      </c>
      <c r="AB9" s="703">
        <f>D9/'Alumnado Activo'!D6</f>
        <v>0</v>
      </c>
      <c r="AC9" s="703">
        <f>E9/'Alumnado Activo'!E6</f>
        <v>8.0000000000000002E-3</v>
      </c>
      <c r="AD9" s="703">
        <f>F9/'Alumnado Activo'!F6</f>
        <v>9.420289855072464E-2</v>
      </c>
      <c r="AE9" s="703">
        <f>G9/'Alumnado Activo'!G6</f>
        <v>7.5581395348837205E-2</v>
      </c>
      <c r="AF9" s="703">
        <f>H9/'Alumnado Activo'!H6</f>
        <v>2.247191011235955E-2</v>
      </c>
      <c r="AG9" s="703">
        <f>I9/'Alumnado Activo'!H6</f>
        <v>4.49438202247191E-2</v>
      </c>
      <c r="AH9" s="1368">
        <f>J9/'Alumnado Activo'!J6</f>
        <v>1.4150943396226415E-2</v>
      </c>
      <c r="AI9" s="703">
        <f>K9/'Alumnado Activo'!C6</f>
        <v>0</v>
      </c>
      <c r="AJ9" s="703">
        <f>L9/'Alumnado Activo'!D6</f>
        <v>0</v>
      </c>
      <c r="AK9" s="703">
        <f>M9/'Alumnado Activo'!E6</f>
        <v>2.4E-2</v>
      </c>
      <c r="AL9" s="703">
        <f>N9/'Alumnado Activo'!F6</f>
        <v>2.8985507246376812E-2</v>
      </c>
      <c r="AM9" s="703">
        <f>O9/'Alumnado Activo'!G6</f>
        <v>2.3255813953488372E-2</v>
      </c>
      <c r="AN9" s="703">
        <f>P9/'Alumnado Activo'!H6</f>
        <v>1.6853932584269662E-2</v>
      </c>
      <c r="AO9" s="703">
        <f>Q9/'Alumnado Activo'!I6</f>
        <v>0</v>
      </c>
      <c r="AP9" s="1368">
        <f>R9/'Alumnado Activo'!J6</f>
        <v>4.7169811320754715E-3</v>
      </c>
      <c r="AQ9" s="703">
        <f>S9/'Alumnado Activo'!C6</f>
        <v>0</v>
      </c>
      <c r="AR9" s="703">
        <f>T9/'Alumnado Activo'!D6</f>
        <v>0</v>
      </c>
      <c r="AS9" s="703">
        <f>U9/'Alumnado Activo'!E6</f>
        <v>3.2000000000000001E-2</v>
      </c>
      <c r="AT9" s="703">
        <f>V9/'Alumnado Activo'!F6</f>
        <v>0.12318840579710146</v>
      </c>
      <c r="AU9" s="703">
        <f>W9/'Alumnado Activo'!G6</f>
        <v>9.8837209302325577E-2</v>
      </c>
      <c r="AV9" s="703">
        <f>X9/'Alumnado Activo'!H6</f>
        <v>3.9325842696629212E-2</v>
      </c>
      <c r="AW9" s="703">
        <f>Y9/'Alumnado Activo'!I6</f>
        <v>3.8461538461538464E-2</v>
      </c>
      <c r="AX9" s="1368">
        <f>Z9/'Alumnado Activo'!J6</f>
        <v>1.8867924528301886E-2</v>
      </c>
      <c r="AY9" s="686">
        <f>C9</f>
        <v>0</v>
      </c>
      <c r="AZ9" s="686">
        <f>D9+AY9</f>
        <v>0</v>
      </c>
      <c r="BA9" s="686">
        <f>E9+AZ9</f>
        <v>1</v>
      </c>
      <c r="BB9" s="686">
        <f>F9+BA9</f>
        <v>14</v>
      </c>
      <c r="BC9" s="686">
        <f>G9+BB9</f>
        <v>27</v>
      </c>
      <c r="BD9" s="686">
        <f>H9+BC9</f>
        <v>31</v>
      </c>
      <c r="BE9" s="686">
        <f>BD9+I9</f>
        <v>39</v>
      </c>
      <c r="BF9" s="1276">
        <f>BE9+J9</f>
        <v>42</v>
      </c>
      <c r="BG9" s="686">
        <f>K9</f>
        <v>0</v>
      </c>
      <c r="BH9" s="686">
        <f>L9+BG9</f>
        <v>0</v>
      </c>
      <c r="BI9" s="686">
        <f>M9+BH9</f>
        <v>3</v>
      </c>
      <c r="BJ9" s="686">
        <f>N9+BI9</f>
        <v>7</v>
      </c>
      <c r="BK9" s="686">
        <f>O9+BJ9</f>
        <v>11</v>
      </c>
      <c r="BL9" s="686">
        <f>P9+BK9</f>
        <v>14</v>
      </c>
      <c r="BM9" s="686">
        <f>BL9+Q9</f>
        <v>14</v>
      </c>
      <c r="BN9" s="1276">
        <f>BM9+R9</f>
        <v>15</v>
      </c>
      <c r="BO9" s="686">
        <f>S9</f>
        <v>0</v>
      </c>
      <c r="BP9" s="686">
        <f>T9+BO9</f>
        <v>0</v>
      </c>
      <c r="BQ9" s="686">
        <f>U9+BP9</f>
        <v>4</v>
      </c>
      <c r="BR9" s="686">
        <f>V9+BQ9</f>
        <v>21</v>
      </c>
      <c r="BS9" s="686">
        <f>W9+BR9</f>
        <v>38</v>
      </c>
      <c r="BT9" s="686">
        <f>X9+BS9</f>
        <v>45</v>
      </c>
      <c r="BU9" s="686">
        <f>BT9+Y9</f>
        <v>53</v>
      </c>
      <c r="BV9" s="1276">
        <f>BU9+Z9</f>
        <v>57</v>
      </c>
      <c r="BW9" s="703">
        <f>AY9/'Primer Ingreso'!M25</f>
        <v>0</v>
      </c>
      <c r="BX9" s="703">
        <f>AZ9/'Primer Ingreso'!N25</f>
        <v>0</v>
      </c>
      <c r="BY9" s="703">
        <f>BA9/'Primer Ingreso'!O25</f>
        <v>7.0921985815602835E-3</v>
      </c>
      <c r="BZ9" s="703">
        <f>BB9/'Primer Ingreso'!P25</f>
        <v>7.3684210526315783E-2</v>
      </c>
      <c r="CA9" s="703">
        <f>BC9/'Primer Ingreso'!Q25</f>
        <v>0.10465116279069768</v>
      </c>
      <c r="CB9" s="703">
        <f>BD9/'Primer Ingreso'!R25</f>
        <v>0.1</v>
      </c>
      <c r="CC9" s="703">
        <f>BE9/'Primer Ingreso'!S25</f>
        <v>0.10773480662983426</v>
      </c>
      <c r="CD9" s="1368">
        <f>BF9/'Primer Ingreso'!T25</f>
        <v>0.10526315789473684</v>
      </c>
      <c r="CE9" s="703">
        <f>BG9/'Primer Ingreso'!M25</f>
        <v>0</v>
      </c>
      <c r="CF9" s="703">
        <f>BH9/'Primer Ingreso'!N25</f>
        <v>0</v>
      </c>
      <c r="CG9" s="703">
        <f>BI9/'Primer Ingreso'!O25</f>
        <v>2.1276595744680851E-2</v>
      </c>
      <c r="CH9" s="703">
        <f>BJ9/'Primer Ingreso'!P25</f>
        <v>3.6842105263157891E-2</v>
      </c>
      <c r="CI9" s="703">
        <f>BK9/'Primer Ingreso'!Q25</f>
        <v>4.2635658914728682E-2</v>
      </c>
      <c r="CJ9" s="703">
        <f>BL9/'Primer Ingreso'!R25</f>
        <v>4.5161290322580643E-2</v>
      </c>
      <c r="CK9" s="703">
        <f>BM9/'Primer Ingreso'!S25</f>
        <v>3.8674033149171269E-2</v>
      </c>
      <c r="CL9" s="1368">
        <f>BN9/'Primer Ingreso'!T25</f>
        <v>3.7593984962406013E-2</v>
      </c>
      <c r="CM9" s="703">
        <f>BO9/'Primer Ingreso'!M25</f>
        <v>0</v>
      </c>
      <c r="CN9" s="703">
        <f>BP9/'Primer Ingreso'!N25</f>
        <v>0</v>
      </c>
      <c r="CO9" s="703">
        <f>BQ9/'Primer Ingreso'!O25</f>
        <v>2.8368794326241134E-2</v>
      </c>
      <c r="CP9" s="703">
        <f>BR9/'Primer Ingreso'!P25</f>
        <v>0.11052631578947368</v>
      </c>
      <c r="CQ9" s="703">
        <f>BS9/'Primer Ingreso'!Q25</f>
        <v>0.14728682170542637</v>
      </c>
      <c r="CR9" s="703">
        <f>BT9/'Primer Ingreso'!R25</f>
        <v>0.14516129032258066</v>
      </c>
      <c r="CS9" s="703">
        <f>BU9/'Primer Ingreso'!S25</f>
        <v>0.14640883977900551</v>
      </c>
      <c r="CT9" s="1368">
        <f>BV9/'Primer Ingreso'!T25</f>
        <v>0.14285714285714285</v>
      </c>
    </row>
    <row r="10" spans="1:98" s="241" customFormat="1" ht="14.4">
      <c r="B10" s="1369" t="s">
        <v>1986</v>
      </c>
      <c r="C10" s="704"/>
      <c r="D10" s="704"/>
      <c r="E10" s="704"/>
      <c r="F10" s="704"/>
      <c r="G10" s="704"/>
      <c r="H10" s="686"/>
      <c r="I10" s="686">
        <v>0</v>
      </c>
      <c r="J10" s="1276">
        <v>3</v>
      </c>
      <c r="K10" s="704"/>
      <c r="L10" s="704"/>
      <c r="M10" s="704"/>
      <c r="N10" s="704"/>
      <c r="O10" s="704"/>
      <c r="P10" s="686"/>
      <c r="Q10" s="686">
        <v>0</v>
      </c>
      <c r="R10" s="1276"/>
      <c r="S10" s="704"/>
      <c r="T10" s="704"/>
      <c r="U10" s="704"/>
      <c r="V10" s="704"/>
      <c r="W10" s="704"/>
      <c r="X10" s="686"/>
      <c r="Y10" s="686">
        <f t="shared" ref="Y10:Y16" si="1">Q10+I10</f>
        <v>0</v>
      </c>
      <c r="Z10" s="1276">
        <f t="shared" ref="Z10:Z17" si="2">R10+J10</f>
        <v>3</v>
      </c>
      <c r="AA10" s="703"/>
      <c r="AB10" s="703"/>
      <c r="AC10" s="703"/>
      <c r="AD10" s="703"/>
      <c r="AE10" s="703"/>
      <c r="AF10" s="703"/>
      <c r="AG10" s="703">
        <f>I10/'Alumnado Activo'!I7</f>
        <v>0</v>
      </c>
      <c r="AH10" s="1368">
        <f>J10/'Alumnado Activo'!J7</f>
        <v>3.2608695652173912E-2</v>
      </c>
      <c r="AI10" s="703"/>
      <c r="AJ10" s="703"/>
      <c r="AK10" s="703"/>
      <c r="AL10" s="703"/>
      <c r="AM10" s="703"/>
      <c r="AN10" s="703"/>
      <c r="AO10" s="703">
        <f>Q10/'Alumnado Activo'!I7</f>
        <v>0</v>
      </c>
      <c r="AP10" s="1368">
        <f>R10/'Alumnado Activo'!J7</f>
        <v>0</v>
      </c>
      <c r="AQ10" s="703"/>
      <c r="AR10" s="703"/>
      <c r="AS10" s="703"/>
      <c r="AT10" s="703"/>
      <c r="AU10" s="703"/>
      <c r="AV10" s="703"/>
      <c r="AW10" s="703">
        <f>Y10/'Alumnado Activo'!I7</f>
        <v>0</v>
      </c>
      <c r="AX10" s="1368">
        <f>Z10/'Alumnado Activo'!J7</f>
        <v>3.2608695652173912E-2</v>
      </c>
      <c r="AY10" s="686"/>
      <c r="AZ10" s="686"/>
      <c r="BA10" s="686"/>
      <c r="BB10" s="686"/>
      <c r="BC10" s="686"/>
      <c r="BD10" s="686"/>
      <c r="BE10" s="686">
        <f t="shared" ref="BE10:BE16" si="3">BD10+I10</f>
        <v>0</v>
      </c>
      <c r="BF10" s="1276">
        <f t="shared" ref="BF10:BF17" si="4">BE10+J10</f>
        <v>3</v>
      </c>
      <c r="BG10" s="686"/>
      <c r="BH10" s="686"/>
      <c r="BI10" s="686"/>
      <c r="BJ10" s="686"/>
      <c r="BK10" s="686"/>
      <c r="BL10" s="686"/>
      <c r="BM10" s="686">
        <f t="shared" ref="BM10:BM16" si="5">BL10+Q10</f>
        <v>0</v>
      </c>
      <c r="BN10" s="1276">
        <f t="shared" ref="BN10:BN17" si="6">BM10+R10</f>
        <v>0</v>
      </c>
      <c r="BO10" s="686"/>
      <c r="BP10" s="686"/>
      <c r="BQ10" s="686"/>
      <c r="BR10" s="686"/>
      <c r="BS10" s="686"/>
      <c r="BT10" s="686"/>
      <c r="BU10" s="686">
        <f t="shared" ref="BU10:BU16" si="7">BT10+Y10</f>
        <v>0</v>
      </c>
      <c r="BV10" s="1276">
        <f t="shared" ref="BV10:BV17" si="8">BU10+Z10</f>
        <v>3</v>
      </c>
      <c r="BW10" s="703"/>
      <c r="BX10" s="703"/>
      <c r="BY10" s="703"/>
      <c r="BZ10" s="703"/>
      <c r="CA10" s="703"/>
      <c r="CB10" s="703"/>
      <c r="CC10" s="703">
        <f>BE10/'Primer Ingreso'!S26</f>
        <v>0</v>
      </c>
      <c r="CD10" s="1368">
        <f>BF10/'Primer Ingreso'!T26</f>
        <v>2.9702970297029702E-2</v>
      </c>
      <c r="CE10" s="703"/>
      <c r="CF10" s="703"/>
      <c r="CG10" s="703"/>
      <c r="CH10" s="703"/>
      <c r="CI10" s="703"/>
      <c r="CJ10" s="703"/>
      <c r="CK10" s="703">
        <f>BM10/'Primer Ingreso'!S26</f>
        <v>0</v>
      </c>
      <c r="CL10" s="1368">
        <f>BN10/'Primer Ingreso'!T26</f>
        <v>0</v>
      </c>
      <c r="CM10" s="703"/>
      <c r="CN10" s="703"/>
      <c r="CO10" s="703"/>
      <c r="CP10" s="703"/>
      <c r="CQ10" s="703"/>
      <c r="CR10" s="703"/>
      <c r="CS10" s="703">
        <f>BU10/'Primer Ingreso'!S26</f>
        <v>0</v>
      </c>
      <c r="CT10" s="1368">
        <f>BV10/'Primer Ingreso'!T26</f>
        <v>2.9702970297029702E-2</v>
      </c>
    </row>
    <row r="11" spans="1:98" s="241" customFormat="1" ht="14.4">
      <c r="B11" s="1369" t="s">
        <v>2698</v>
      </c>
      <c r="C11" s="704"/>
      <c r="D11" s="704"/>
      <c r="E11" s="704"/>
      <c r="F11" s="704"/>
      <c r="G11" s="704"/>
      <c r="H11" s="686"/>
      <c r="I11" s="686"/>
      <c r="J11" s="1276"/>
      <c r="K11" s="704"/>
      <c r="L11" s="704"/>
      <c r="M11" s="704"/>
      <c r="N11" s="704"/>
      <c r="O11" s="704"/>
      <c r="P11" s="686"/>
      <c r="Q11" s="686"/>
      <c r="R11" s="1276"/>
      <c r="S11" s="704"/>
      <c r="T11" s="704"/>
      <c r="U11" s="704"/>
      <c r="V11" s="704"/>
      <c r="W11" s="704"/>
      <c r="X11" s="686"/>
      <c r="Y11" s="686"/>
      <c r="Z11" s="1276"/>
      <c r="AA11" s="703"/>
      <c r="AB11" s="703"/>
      <c r="AC11" s="703"/>
      <c r="AD11" s="703"/>
      <c r="AE11" s="703"/>
      <c r="AF11" s="703"/>
      <c r="AG11" s="703"/>
      <c r="AH11" s="1368">
        <f>J11/'Alumnado Activo'!J8</f>
        <v>0</v>
      </c>
      <c r="AI11" s="703"/>
      <c r="AJ11" s="703"/>
      <c r="AK11" s="703"/>
      <c r="AL11" s="703"/>
      <c r="AM11" s="703"/>
      <c r="AN11" s="703"/>
      <c r="AO11" s="703"/>
      <c r="AP11" s="1368">
        <f>R11/'Alumnado Activo'!J8</f>
        <v>0</v>
      </c>
      <c r="AQ11" s="703"/>
      <c r="AR11" s="703"/>
      <c r="AS11" s="703"/>
      <c r="AT11" s="703"/>
      <c r="AU11" s="703"/>
      <c r="AV11" s="703"/>
      <c r="AW11" s="703"/>
      <c r="AX11" s="1368"/>
      <c r="AY11" s="686"/>
      <c r="AZ11" s="686"/>
      <c r="BA11" s="686"/>
      <c r="BB11" s="686"/>
      <c r="BC11" s="686"/>
      <c r="BD11" s="686"/>
      <c r="BE11" s="686"/>
      <c r="BF11" s="1276">
        <f t="shared" si="4"/>
        <v>0</v>
      </c>
      <c r="BG11" s="686"/>
      <c r="BH11" s="686"/>
      <c r="BI11" s="686"/>
      <c r="BJ11" s="686"/>
      <c r="BK11" s="686"/>
      <c r="BL11" s="686"/>
      <c r="BM11" s="686"/>
      <c r="BN11" s="1276">
        <f t="shared" si="6"/>
        <v>0</v>
      </c>
      <c r="BO11" s="686"/>
      <c r="BP11" s="686"/>
      <c r="BQ11" s="686"/>
      <c r="BR11" s="686"/>
      <c r="BS11" s="686"/>
      <c r="BT11" s="686"/>
      <c r="BU11" s="686"/>
      <c r="BV11" s="1276">
        <f t="shared" si="8"/>
        <v>0</v>
      </c>
      <c r="BW11" s="703"/>
      <c r="BX11" s="703"/>
      <c r="BY11" s="703"/>
      <c r="BZ11" s="703"/>
      <c r="CA11" s="703"/>
      <c r="CB11" s="703"/>
      <c r="CC11" s="703"/>
      <c r="CD11" s="1368">
        <f>BF11/'Primer Ingreso'!T27</f>
        <v>0</v>
      </c>
      <c r="CE11" s="703"/>
      <c r="CF11" s="703"/>
      <c r="CG11" s="703"/>
      <c r="CH11" s="703"/>
      <c r="CI11" s="703"/>
      <c r="CJ11" s="703"/>
      <c r="CK11" s="703"/>
      <c r="CL11" s="1368">
        <f>BN11/'Primer Ingreso'!T27</f>
        <v>0</v>
      </c>
      <c r="CM11" s="703"/>
      <c r="CN11" s="703"/>
      <c r="CO11" s="703"/>
      <c r="CP11" s="703"/>
      <c r="CQ11" s="703"/>
      <c r="CR11" s="703"/>
      <c r="CS11" s="703"/>
      <c r="CT11" s="1368">
        <f>BV11/'Primer Ingreso'!T27</f>
        <v>0</v>
      </c>
    </row>
    <row r="12" spans="1:98" s="241" customFormat="1" ht="15" customHeight="1">
      <c r="B12" s="1369" t="s">
        <v>835</v>
      </c>
      <c r="C12" s="704">
        <v>1</v>
      </c>
      <c r="D12" s="704">
        <v>1</v>
      </c>
      <c r="E12" s="704">
        <v>3</v>
      </c>
      <c r="F12" s="704">
        <v>3</v>
      </c>
      <c r="G12" s="704">
        <v>0</v>
      </c>
      <c r="H12" s="686">
        <v>8</v>
      </c>
      <c r="I12" s="686">
        <v>12</v>
      </c>
      <c r="J12" s="1276">
        <v>7</v>
      </c>
      <c r="K12" s="704">
        <v>0</v>
      </c>
      <c r="L12" s="704">
        <v>0</v>
      </c>
      <c r="M12" s="704">
        <v>1</v>
      </c>
      <c r="N12" s="704">
        <v>2</v>
      </c>
      <c r="O12" s="704">
        <v>1</v>
      </c>
      <c r="P12" s="686">
        <v>0</v>
      </c>
      <c r="Q12" s="686">
        <v>0</v>
      </c>
      <c r="R12" s="1276">
        <v>4</v>
      </c>
      <c r="S12" s="704">
        <f t="shared" ref="S12:X12" si="9">K12+C12</f>
        <v>1</v>
      </c>
      <c r="T12" s="704">
        <f t="shared" si="9"/>
        <v>1</v>
      </c>
      <c r="U12" s="704">
        <f t="shared" si="9"/>
        <v>4</v>
      </c>
      <c r="V12" s="704">
        <f t="shared" si="9"/>
        <v>5</v>
      </c>
      <c r="W12" s="704">
        <f t="shared" si="9"/>
        <v>1</v>
      </c>
      <c r="X12" s="686">
        <f t="shared" si="9"/>
        <v>8</v>
      </c>
      <c r="Y12" s="686">
        <f t="shared" si="1"/>
        <v>12</v>
      </c>
      <c r="Z12" s="1276">
        <f t="shared" si="2"/>
        <v>11</v>
      </c>
      <c r="AA12" s="703">
        <f>C12/'Alumnado Activo'!C9</f>
        <v>1.8181818181818181E-2</v>
      </c>
      <c r="AB12" s="703">
        <f>D12/'Alumnado Activo'!D9</f>
        <v>1.3513513513513514E-2</v>
      </c>
      <c r="AC12" s="703">
        <f>E12/'Alumnado Activo'!E9</f>
        <v>2.6548672566371681E-2</v>
      </c>
      <c r="AD12" s="703">
        <f>F12/'Alumnado Activo'!F9</f>
        <v>2.0134228187919462E-2</v>
      </c>
      <c r="AE12" s="703">
        <f>G12/'Alumnado Activo'!G9</f>
        <v>0</v>
      </c>
      <c r="AF12" s="703">
        <f>H12/'Alumnado Activo'!H9</f>
        <v>3.2653061224489799E-2</v>
      </c>
      <c r="AG12" s="703">
        <f>I12/'Alumnado Activo'!I9</f>
        <v>4.5112781954887216E-2</v>
      </c>
      <c r="AH12" s="1368">
        <f>J12/'Alumnado Activo'!J9</f>
        <v>2.9166666666666667E-2</v>
      </c>
      <c r="AI12" s="703">
        <f>K12/'Alumnado Activo'!C9</f>
        <v>0</v>
      </c>
      <c r="AJ12" s="703">
        <f>L12/'Alumnado Activo'!D9</f>
        <v>0</v>
      </c>
      <c r="AK12" s="703">
        <f>M12/'Alumnado Activo'!E9</f>
        <v>8.8495575221238937E-3</v>
      </c>
      <c r="AL12" s="703">
        <f>N12/'Alumnado Activo'!F9</f>
        <v>1.3422818791946308E-2</v>
      </c>
      <c r="AM12" s="703">
        <f>O12/'Alumnado Activo'!G9</f>
        <v>4.9261083743842365E-3</v>
      </c>
      <c r="AN12" s="703">
        <f>P12/'Alumnado Activo'!H9</f>
        <v>0</v>
      </c>
      <c r="AO12" s="703">
        <f>Q12/'Alumnado Activo'!I9</f>
        <v>0</v>
      </c>
      <c r="AP12" s="1368">
        <f>R12/'Alumnado Activo'!J9</f>
        <v>1.6666666666666666E-2</v>
      </c>
      <c r="AQ12" s="703">
        <f>S12/'Alumnado Activo'!C9</f>
        <v>1.8181818181818181E-2</v>
      </c>
      <c r="AR12" s="703">
        <f>T12/'Alumnado Activo'!D9</f>
        <v>1.3513513513513514E-2</v>
      </c>
      <c r="AS12" s="703">
        <f>U12/'Alumnado Activo'!E9</f>
        <v>3.5398230088495575E-2</v>
      </c>
      <c r="AT12" s="703">
        <f>V12/'Alumnado Activo'!F9</f>
        <v>3.3557046979865772E-2</v>
      </c>
      <c r="AU12" s="703">
        <f>W12/'Alumnado Activo'!G9</f>
        <v>4.9261083743842365E-3</v>
      </c>
      <c r="AV12" s="703">
        <f>X12/'Alumnado Activo'!H9</f>
        <v>3.2653061224489799E-2</v>
      </c>
      <c r="AW12" s="703">
        <f>Y12/'Alumnado Activo'!I9</f>
        <v>4.5112781954887216E-2</v>
      </c>
      <c r="AX12" s="1368">
        <f>Z12/'Alumnado Activo'!J8</f>
        <v>0.39285714285714285</v>
      </c>
      <c r="AY12" s="686">
        <f>C12</f>
        <v>1</v>
      </c>
      <c r="AZ12" s="686">
        <f>D12+AY12</f>
        <v>2</v>
      </c>
      <c r="BA12" s="686">
        <f>E12+AZ12</f>
        <v>5</v>
      </c>
      <c r="BB12" s="686">
        <f>F12+BA12</f>
        <v>8</v>
      </c>
      <c r="BC12" s="686">
        <f>G12+BB12</f>
        <v>8</v>
      </c>
      <c r="BD12" s="686">
        <f>H12+BC12</f>
        <v>16</v>
      </c>
      <c r="BE12" s="686">
        <f t="shared" si="3"/>
        <v>28</v>
      </c>
      <c r="BF12" s="1276">
        <f t="shared" si="4"/>
        <v>35</v>
      </c>
      <c r="BG12" s="686">
        <f>K12</f>
        <v>0</v>
      </c>
      <c r="BH12" s="686">
        <f>L12+BG12</f>
        <v>0</v>
      </c>
      <c r="BI12" s="686">
        <f>M12+BH12</f>
        <v>1</v>
      </c>
      <c r="BJ12" s="686">
        <f>N12+BI12</f>
        <v>3</v>
      </c>
      <c r="BK12" s="686">
        <f>O12+BJ12</f>
        <v>4</v>
      </c>
      <c r="BL12" s="686">
        <f>P12+BK12</f>
        <v>4</v>
      </c>
      <c r="BM12" s="686">
        <f t="shared" si="5"/>
        <v>4</v>
      </c>
      <c r="BN12" s="1276">
        <f t="shared" si="6"/>
        <v>8</v>
      </c>
      <c r="BO12" s="686">
        <f>S12</f>
        <v>1</v>
      </c>
      <c r="BP12" s="686">
        <f>T12+BO12</f>
        <v>2</v>
      </c>
      <c r="BQ12" s="686">
        <f>U12+BP12</f>
        <v>6</v>
      </c>
      <c r="BR12" s="686">
        <f>V12+BQ12</f>
        <v>11</v>
      </c>
      <c r="BS12" s="686">
        <f>W12+BR12</f>
        <v>12</v>
      </c>
      <c r="BT12" s="686">
        <f>X12+BS12</f>
        <v>20</v>
      </c>
      <c r="BU12" s="686">
        <f t="shared" si="7"/>
        <v>32</v>
      </c>
      <c r="BV12" s="1276">
        <f t="shared" si="8"/>
        <v>43</v>
      </c>
      <c r="BW12" s="703">
        <f>AY12/'Primer Ingreso'!M28</f>
        <v>1.7857142857142856E-2</v>
      </c>
      <c r="BX12" s="703">
        <f>AZ12/'Primer Ingreso'!N28</f>
        <v>2.4390243902439025E-2</v>
      </c>
      <c r="BY12" s="703">
        <f>BA12/'Primer Ingreso'!O28</f>
        <v>3.6496350364963501E-2</v>
      </c>
      <c r="BZ12" s="703">
        <f>BB12/'Primer Ingreso'!P28</f>
        <v>4.3478260869565216E-2</v>
      </c>
      <c r="CA12" s="703">
        <f>BC12/'Primer Ingreso'!Q28</f>
        <v>3.0534351145038167E-2</v>
      </c>
      <c r="CB12" s="703">
        <f>BD12/'Primer Ingreso'!R28</f>
        <v>4.6647230320699708E-2</v>
      </c>
      <c r="CC12" s="703">
        <f>BE12/'Primer Ingreso'!S28</f>
        <v>6.8796068796068796E-2</v>
      </c>
      <c r="CD12" s="1368">
        <f>BF12/'Primer Ingreso'!T28</f>
        <v>7.9365079365079361E-2</v>
      </c>
      <c r="CE12" s="703">
        <f>BG12/'Primer Ingreso'!M28</f>
        <v>0</v>
      </c>
      <c r="CF12" s="703">
        <f>BH12/'Primer Ingreso'!N28</f>
        <v>0</v>
      </c>
      <c r="CG12" s="703">
        <f>BI12/'Primer Ingreso'!O28</f>
        <v>7.2992700729927005E-3</v>
      </c>
      <c r="CH12" s="703">
        <f>BJ12/'Primer Ingreso'!P28</f>
        <v>1.6304347826086956E-2</v>
      </c>
      <c r="CI12" s="703">
        <f>BK12/'Primer Ingreso'!Q28</f>
        <v>1.5267175572519083E-2</v>
      </c>
      <c r="CJ12" s="703">
        <f>BL12/'Primer Ingreso'!R28</f>
        <v>1.1661807580174927E-2</v>
      </c>
      <c r="CK12" s="703">
        <f>BM12/'Primer Ingreso'!S28</f>
        <v>9.8280098280098278E-3</v>
      </c>
      <c r="CL12" s="1368">
        <f>BN12/'Primer Ingreso'!T28</f>
        <v>1.8140589569160998E-2</v>
      </c>
      <c r="CM12" s="703">
        <f>BO12/'Primer Ingreso'!M28</f>
        <v>1.7857142857142856E-2</v>
      </c>
      <c r="CN12" s="703">
        <f>BP12/'Primer Ingreso'!N28</f>
        <v>2.4390243902439025E-2</v>
      </c>
      <c r="CO12" s="703">
        <f>BQ12/'Primer Ingreso'!O28</f>
        <v>4.3795620437956206E-2</v>
      </c>
      <c r="CP12" s="703">
        <f>BR12/'Primer Ingreso'!P28</f>
        <v>5.9782608695652176E-2</v>
      </c>
      <c r="CQ12" s="703">
        <f>BS12/'Primer Ingreso'!Q28</f>
        <v>4.5801526717557252E-2</v>
      </c>
      <c r="CR12" s="703">
        <f>BT12/'Primer Ingreso'!R28</f>
        <v>5.8309037900874633E-2</v>
      </c>
      <c r="CS12" s="703">
        <f>BU12/'Primer Ingreso'!S28</f>
        <v>7.8624078624078622E-2</v>
      </c>
      <c r="CT12" s="1368">
        <f>BV12/'Primer Ingreso'!T28</f>
        <v>9.7505668934240369E-2</v>
      </c>
    </row>
    <row r="13" spans="1:98" s="241" customFormat="1" ht="15" customHeight="1">
      <c r="B13" s="1369" t="s">
        <v>1987</v>
      </c>
      <c r="C13" s="704"/>
      <c r="D13" s="704"/>
      <c r="E13" s="704"/>
      <c r="F13" s="704"/>
      <c r="G13" s="704"/>
      <c r="H13" s="686"/>
      <c r="I13" s="686">
        <v>0</v>
      </c>
      <c r="J13" s="1276">
        <v>1</v>
      </c>
      <c r="K13" s="704"/>
      <c r="L13" s="704"/>
      <c r="M13" s="704"/>
      <c r="N13" s="704"/>
      <c r="O13" s="704"/>
      <c r="P13" s="686"/>
      <c r="Q13" s="686">
        <v>0</v>
      </c>
      <c r="R13" s="1276">
        <v>1</v>
      </c>
      <c r="S13" s="704"/>
      <c r="T13" s="704"/>
      <c r="U13" s="704"/>
      <c r="V13" s="704"/>
      <c r="W13" s="704"/>
      <c r="X13" s="686"/>
      <c r="Y13" s="686">
        <f t="shared" si="1"/>
        <v>0</v>
      </c>
      <c r="Z13" s="1276">
        <f t="shared" si="2"/>
        <v>2</v>
      </c>
      <c r="AA13" s="703"/>
      <c r="AB13" s="703"/>
      <c r="AC13" s="703"/>
      <c r="AD13" s="703"/>
      <c r="AE13" s="703"/>
      <c r="AF13" s="703"/>
      <c r="AG13" s="703">
        <f>I13/'Alumnado Activo'!I10</f>
        <v>0</v>
      </c>
      <c r="AH13" s="1368">
        <f>J13/'Alumnado Activo'!J10</f>
        <v>1.4705882352941176E-2</v>
      </c>
      <c r="AI13" s="703"/>
      <c r="AJ13" s="703"/>
      <c r="AK13" s="703"/>
      <c r="AL13" s="703"/>
      <c r="AM13" s="703"/>
      <c r="AN13" s="703"/>
      <c r="AO13" s="703">
        <f>Q13/'Alumnado Activo'!I10</f>
        <v>0</v>
      </c>
      <c r="AP13" s="1368">
        <f>R13/'Alumnado Activo'!J10</f>
        <v>1.4705882352941176E-2</v>
      </c>
      <c r="AQ13" s="703"/>
      <c r="AR13" s="703"/>
      <c r="AS13" s="703"/>
      <c r="AT13" s="703"/>
      <c r="AU13" s="703"/>
      <c r="AV13" s="703"/>
      <c r="AW13" s="703">
        <f>Y13/'Alumnado Activo'!I10</f>
        <v>0</v>
      </c>
      <c r="AX13" s="1368">
        <f>Z13/'Alumnado Activo'!J9</f>
        <v>8.3333333333333332E-3</v>
      </c>
      <c r="AY13" s="686"/>
      <c r="AZ13" s="686"/>
      <c r="BA13" s="686"/>
      <c r="BB13" s="686"/>
      <c r="BC13" s="686"/>
      <c r="BD13" s="686"/>
      <c r="BE13" s="686">
        <f t="shared" si="3"/>
        <v>0</v>
      </c>
      <c r="BF13" s="1276">
        <f t="shared" si="4"/>
        <v>1</v>
      </c>
      <c r="BG13" s="686"/>
      <c r="BH13" s="686"/>
      <c r="BI13" s="686"/>
      <c r="BJ13" s="686"/>
      <c r="BK13" s="686"/>
      <c r="BL13" s="686"/>
      <c r="BM13" s="686">
        <f t="shared" si="5"/>
        <v>0</v>
      </c>
      <c r="BN13" s="1276">
        <f t="shared" si="6"/>
        <v>1</v>
      </c>
      <c r="BO13" s="686"/>
      <c r="BP13" s="686"/>
      <c r="BQ13" s="686"/>
      <c r="BR13" s="686"/>
      <c r="BS13" s="686"/>
      <c r="BT13" s="686"/>
      <c r="BU13" s="686">
        <f t="shared" si="7"/>
        <v>0</v>
      </c>
      <c r="BV13" s="1276">
        <f t="shared" si="8"/>
        <v>2</v>
      </c>
      <c r="BW13" s="703"/>
      <c r="BX13" s="703"/>
      <c r="BY13" s="703"/>
      <c r="BZ13" s="703"/>
      <c r="CA13" s="703"/>
      <c r="CB13" s="703"/>
      <c r="CC13" s="703">
        <f>BE13/'Primer Ingreso'!S29</f>
        <v>0</v>
      </c>
      <c r="CD13" s="1368">
        <f>BF13/'Primer Ingreso'!T29</f>
        <v>1.4084507042253521E-2</v>
      </c>
      <c r="CE13" s="703"/>
      <c r="CF13" s="703"/>
      <c r="CG13" s="703"/>
      <c r="CH13" s="703"/>
      <c r="CI13" s="703"/>
      <c r="CJ13" s="703"/>
      <c r="CK13" s="703">
        <f>BM13/'Primer Ingreso'!S29</f>
        <v>0</v>
      </c>
      <c r="CL13" s="1368">
        <f>BN13/'Primer Ingreso'!T29</f>
        <v>1.4084507042253521E-2</v>
      </c>
      <c r="CM13" s="703"/>
      <c r="CN13" s="703"/>
      <c r="CO13" s="703"/>
      <c r="CP13" s="703"/>
      <c r="CQ13" s="703"/>
      <c r="CR13" s="703"/>
      <c r="CS13" s="703">
        <f>BU13/'Primer Ingreso'!S29</f>
        <v>0</v>
      </c>
      <c r="CT13" s="1368">
        <f>BV13/'Primer Ingreso'!T29</f>
        <v>2.8169014084507043E-2</v>
      </c>
    </row>
    <row r="14" spans="1:98" s="241" customFormat="1" ht="15" customHeight="1">
      <c r="B14" s="1369" t="s">
        <v>2700</v>
      </c>
      <c r="C14" s="704"/>
      <c r="D14" s="704"/>
      <c r="E14" s="704"/>
      <c r="F14" s="704"/>
      <c r="G14" s="704"/>
      <c r="H14" s="686"/>
      <c r="I14" s="686"/>
      <c r="J14" s="1276"/>
      <c r="K14" s="704"/>
      <c r="L14" s="704"/>
      <c r="M14" s="704"/>
      <c r="N14" s="704"/>
      <c r="O14" s="704"/>
      <c r="P14" s="686"/>
      <c r="Q14" s="686"/>
      <c r="R14" s="1276"/>
      <c r="S14" s="704"/>
      <c r="T14" s="704"/>
      <c r="U14" s="704"/>
      <c r="V14" s="704"/>
      <c r="W14" s="704"/>
      <c r="X14" s="686"/>
      <c r="Y14" s="686"/>
      <c r="Z14" s="1276"/>
      <c r="AA14" s="703"/>
      <c r="AB14" s="703"/>
      <c r="AC14" s="703"/>
      <c r="AD14" s="703"/>
      <c r="AE14" s="703"/>
      <c r="AF14" s="703"/>
      <c r="AG14" s="703"/>
      <c r="AH14" s="1368">
        <f>J14/'Alumnado Activo'!J11</f>
        <v>0</v>
      </c>
      <c r="AI14" s="703"/>
      <c r="AJ14" s="703"/>
      <c r="AK14" s="703"/>
      <c r="AL14" s="703"/>
      <c r="AM14" s="703"/>
      <c r="AN14" s="703"/>
      <c r="AO14" s="703"/>
      <c r="AP14" s="1368">
        <f>R14/'Alumnado Activo'!J11</f>
        <v>0</v>
      </c>
      <c r="AQ14" s="703"/>
      <c r="AR14" s="703"/>
      <c r="AS14" s="703"/>
      <c r="AT14" s="703"/>
      <c r="AU14" s="703"/>
      <c r="AV14" s="703"/>
      <c r="AW14" s="703"/>
      <c r="AX14" s="1368"/>
      <c r="AY14" s="686"/>
      <c r="AZ14" s="686"/>
      <c r="BA14" s="686"/>
      <c r="BB14" s="686"/>
      <c r="BC14" s="686"/>
      <c r="BD14" s="686"/>
      <c r="BE14" s="686"/>
      <c r="BF14" s="1276">
        <f t="shared" si="4"/>
        <v>0</v>
      </c>
      <c r="BG14" s="686"/>
      <c r="BH14" s="686"/>
      <c r="BI14" s="686"/>
      <c r="BJ14" s="686"/>
      <c r="BK14" s="686"/>
      <c r="BL14" s="686"/>
      <c r="BM14" s="686"/>
      <c r="BN14" s="1276">
        <f t="shared" si="6"/>
        <v>0</v>
      </c>
      <c r="BO14" s="686"/>
      <c r="BP14" s="686"/>
      <c r="BQ14" s="686"/>
      <c r="BR14" s="686"/>
      <c r="BS14" s="686"/>
      <c r="BT14" s="686"/>
      <c r="BU14" s="686"/>
      <c r="BV14" s="1276">
        <f t="shared" si="8"/>
        <v>0</v>
      </c>
      <c r="BW14" s="703"/>
      <c r="BX14" s="703"/>
      <c r="BY14" s="703"/>
      <c r="BZ14" s="703"/>
      <c r="CA14" s="703"/>
      <c r="CB14" s="703"/>
      <c r="CC14" s="703"/>
      <c r="CD14" s="1368">
        <f>BF14/'Primer Ingreso'!T30</f>
        <v>0</v>
      </c>
      <c r="CE14" s="703"/>
      <c r="CF14" s="703"/>
      <c r="CG14" s="703"/>
      <c r="CH14" s="703"/>
      <c r="CI14" s="703"/>
      <c r="CJ14" s="703"/>
      <c r="CK14" s="703"/>
      <c r="CL14" s="1368">
        <f>BN14/'Primer Ingreso'!T30</f>
        <v>0</v>
      </c>
      <c r="CM14" s="703"/>
      <c r="CN14" s="703"/>
      <c r="CO14" s="703"/>
      <c r="CP14" s="703"/>
      <c r="CQ14" s="703"/>
      <c r="CR14" s="703"/>
      <c r="CS14" s="703"/>
      <c r="CT14" s="1368">
        <f>BV14/'Primer Ingreso'!T30</f>
        <v>0</v>
      </c>
    </row>
    <row r="15" spans="1:98" s="241" customFormat="1" ht="14.4">
      <c r="B15" s="1369" t="s">
        <v>834</v>
      </c>
      <c r="C15" s="705">
        <v>0</v>
      </c>
      <c r="D15" s="705">
        <v>0</v>
      </c>
      <c r="E15" s="704">
        <v>0</v>
      </c>
      <c r="F15" s="704">
        <v>0</v>
      </c>
      <c r="G15" s="704">
        <v>3</v>
      </c>
      <c r="H15" s="686">
        <v>1</v>
      </c>
      <c r="I15" s="686">
        <v>3</v>
      </c>
      <c r="J15" s="1276">
        <v>1</v>
      </c>
      <c r="K15" s="705"/>
      <c r="L15" s="705"/>
      <c r="M15" s="704"/>
      <c r="N15" s="704"/>
      <c r="O15" s="704"/>
      <c r="P15" s="686"/>
      <c r="Q15" s="686">
        <v>0</v>
      </c>
      <c r="R15" s="1276"/>
      <c r="S15" s="705">
        <f t="shared" ref="S15:X16" si="10">K15+C15</f>
        <v>0</v>
      </c>
      <c r="T15" s="705">
        <f t="shared" si="10"/>
        <v>0</v>
      </c>
      <c r="U15" s="704">
        <f t="shared" si="10"/>
        <v>0</v>
      </c>
      <c r="V15" s="704">
        <f t="shared" si="10"/>
        <v>0</v>
      </c>
      <c r="W15" s="704">
        <f t="shared" si="10"/>
        <v>3</v>
      </c>
      <c r="X15" s="686">
        <f t="shared" si="10"/>
        <v>1</v>
      </c>
      <c r="Y15" s="686">
        <f t="shared" si="1"/>
        <v>3</v>
      </c>
      <c r="Z15" s="1276">
        <f t="shared" si="2"/>
        <v>1</v>
      </c>
      <c r="AA15" s="703"/>
      <c r="AB15" s="703"/>
      <c r="AC15" s="703">
        <f>E15/'Alumnado Activo'!E12</f>
        <v>0</v>
      </c>
      <c r="AD15" s="703">
        <f>F15/'Alumnado Activo'!F12</f>
        <v>0</v>
      </c>
      <c r="AE15" s="703">
        <f>G15/'Alumnado Activo'!G12</f>
        <v>6.25E-2</v>
      </c>
      <c r="AF15" s="703">
        <f>H15/'Alumnado Activo'!H12</f>
        <v>1.4084507042253521E-2</v>
      </c>
      <c r="AG15" s="703">
        <f>I15/'Alumnado Activo'!I12</f>
        <v>3.4482758620689655E-2</v>
      </c>
      <c r="AH15" s="1368">
        <f>J15/'Alumnado Activo'!J12</f>
        <v>9.9009900990099011E-3</v>
      </c>
      <c r="AI15" s="703"/>
      <c r="AJ15" s="703"/>
      <c r="AK15" s="703">
        <f>M15/'Alumnado Activo'!E12</f>
        <v>0</v>
      </c>
      <c r="AL15" s="703">
        <f>N15/'Alumnado Activo'!F12</f>
        <v>0</v>
      </c>
      <c r="AM15" s="703">
        <f>O15/'Alumnado Activo'!G12</f>
        <v>0</v>
      </c>
      <c r="AN15" s="703">
        <f>P15/'Alumnado Activo'!H12</f>
        <v>0</v>
      </c>
      <c r="AO15" s="703">
        <f>Q15/'Alumnado Activo'!I12</f>
        <v>0</v>
      </c>
      <c r="AP15" s="1368">
        <f>R15/'Alumnado Activo'!J12</f>
        <v>0</v>
      </c>
      <c r="AQ15" s="703"/>
      <c r="AR15" s="703"/>
      <c r="AS15" s="703">
        <f>U15/'Alumnado Activo'!E12</f>
        <v>0</v>
      </c>
      <c r="AT15" s="703">
        <f>V15/'Alumnado Activo'!F12</f>
        <v>0</v>
      </c>
      <c r="AU15" s="703">
        <f>W15/'Alumnado Activo'!G12</f>
        <v>6.25E-2</v>
      </c>
      <c r="AV15" s="703">
        <f>X15/'Alumnado Activo'!H12</f>
        <v>1.4084507042253521E-2</v>
      </c>
      <c r="AW15" s="703">
        <f>Y15/'Alumnado Activo'!I12</f>
        <v>3.4482758620689655E-2</v>
      </c>
      <c r="AX15" s="1368">
        <f>Z15/'Alumnado Activo'!J10</f>
        <v>1.4705882352941176E-2</v>
      </c>
      <c r="AY15" s="686">
        <f>C15</f>
        <v>0</v>
      </c>
      <c r="AZ15" s="686">
        <f t="shared" ref="AZ15:BD16" si="11">D15+AY15</f>
        <v>0</v>
      </c>
      <c r="BA15" s="686">
        <f t="shared" si="11"/>
        <v>0</v>
      </c>
      <c r="BB15" s="686">
        <f t="shared" si="11"/>
        <v>0</v>
      </c>
      <c r="BC15" s="686">
        <f t="shared" si="11"/>
        <v>3</v>
      </c>
      <c r="BD15" s="686">
        <f t="shared" si="11"/>
        <v>4</v>
      </c>
      <c r="BE15" s="686">
        <f t="shared" si="3"/>
        <v>7</v>
      </c>
      <c r="BF15" s="1276">
        <f t="shared" si="4"/>
        <v>8</v>
      </c>
      <c r="BG15" s="686">
        <f>K15</f>
        <v>0</v>
      </c>
      <c r="BH15" s="686">
        <f t="shared" ref="BH15:BL16" si="12">L15+BG15</f>
        <v>0</v>
      </c>
      <c r="BI15" s="686">
        <f t="shared" si="12"/>
        <v>0</v>
      </c>
      <c r="BJ15" s="686">
        <f t="shared" si="12"/>
        <v>0</v>
      </c>
      <c r="BK15" s="686">
        <f t="shared" si="12"/>
        <v>0</v>
      </c>
      <c r="BL15" s="686">
        <f t="shared" si="12"/>
        <v>0</v>
      </c>
      <c r="BM15" s="686">
        <f t="shared" si="5"/>
        <v>0</v>
      </c>
      <c r="BN15" s="1276">
        <f t="shared" si="6"/>
        <v>0</v>
      </c>
      <c r="BO15" s="686">
        <f>S15</f>
        <v>0</v>
      </c>
      <c r="BP15" s="686">
        <f t="shared" ref="BP15:BT16" si="13">T15+BO15</f>
        <v>0</v>
      </c>
      <c r="BQ15" s="686">
        <f t="shared" si="13"/>
        <v>0</v>
      </c>
      <c r="BR15" s="686">
        <f t="shared" si="13"/>
        <v>0</v>
      </c>
      <c r="BS15" s="686">
        <f t="shared" si="13"/>
        <v>3</v>
      </c>
      <c r="BT15" s="686">
        <f t="shared" si="13"/>
        <v>4</v>
      </c>
      <c r="BU15" s="686">
        <f t="shared" si="7"/>
        <v>7</v>
      </c>
      <c r="BV15" s="1276">
        <f t="shared" si="8"/>
        <v>8</v>
      </c>
      <c r="BW15" s="703"/>
      <c r="BX15" s="703"/>
      <c r="BY15" s="703">
        <f>BA15/'Primer Ingreso'!O31</f>
        <v>0</v>
      </c>
      <c r="BZ15" s="703">
        <f>BB15/'Primer Ingreso'!P31</f>
        <v>0</v>
      </c>
      <c r="CA15" s="703">
        <f>BC15/'Primer Ingreso'!Q31</f>
        <v>5.5555555555555552E-2</v>
      </c>
      <c r="CB15" s="703">
        <f>BD15/'Primer Ingreso'!R31</f>
        <v>4.9382716049382713E-2</v>
      </c>
      <c r="CC15" s="703">
        <f>BE15/'Primer Ingreso'!S31</f>
        <v>6.25E-2</v>
      </c>
      <c r="CD15" s="1368">
        <f>BF15/'Primer Ingreso'!T31</f>
        <v>5.6737588652482268E-2</v>
      </c>
      <c r="CE15" s="703"/>
      <c r="CF15" s="703"/>
      <c r="CG15" s="703">
        <f>BI15/'Primer Ingreso'!O31</f>
        <v>0</v>
      </c>
      <c r="CH15" s="703">
        <f>BJ15/'Primer Ingreso'!P31</f>
        <v>0</v>
      </c>
      <c r="CI15" s="703">
        <f>BK15/'Primer Ingreso'!Q31</f>
        <v>0</v>
      </c>
      <c r="CJ15" s="703">
        <f>BL15/'Primer Ingreso'!R31</f>
        <v>0</v>
      </c>
      <c r="CK15" s="703">
        <f>BM15/'Primer Ingreso'!S31</f>
        <v>0</v>
      </c>
      <c r="CL15" s="1368">
        <f>BN15/'Primer Ingreso'!T31</f>
        <v>0</v>
      </c>
      <c r="CM15" s="703"/>
      <c r="CN15" s="703"/>
      <c r="CO15" s="703">
        <f>BQ15/'Primer Ingreso'!O31</f>
        <v>0</v>
      </c>
      <c r="CP15" s="703">
        <f>BR15/'Primer Ingreso'!P31</f>
        <v>0</v>
      </c>
      <c r="CQ15" s="703">
        <f>BS15/'Primer Ingreso'!Q31</f>
        <v>5.5555555555555552E-2</v>
      </c>
      <c r="CR15" s="703">
        <f>BT15/'Primer Ingreso'!R31</f>
        <v>4.9382716049382713E-2</v>
      </c>
      <c r="CS15" s="703">
        <f>BU15/'Primer Ingreso'!S31</f>
        <v>6.25E-2</v>
      </c>
      <c r="CT15" s="1368">
        <f>BV15/'Primer Ingreso'!T31</f>
        <v>5.6737588652482268E-2</v>
      </c>
    </row>
    <row r="16" spans="1:98" s="241" customFormat="1" ht="14.4">
      <c r="B16" s="1369" t="s">
        <v>259</v>
      </c>
      <c r="C16" s="704">
        <v>0</v>
      </c>
      <c r="D16" s="704">
        <v>0</v>
      </c>
      <c r="E16" s="704">
        <v>0</v>
      </c>
      <c r="F16" s="704">
        <v>3</v>
      </c>
      <c r="G16" s="704">
        <v>2</v>
      </c>
      <c r="H16" s="686">
        <v>3</v>
      </c>
      <c r="I16" s="686">
        <v>9</v>
      </c>
      <c r="J16" s="1276">
        <v>6</v>
      </c>
      <c r="K16" s="704">
        <v>0</v>
      </c>
      <c r="L16" s="704">
        <v>0</v>
      </c>
      <c r="M16" s="704">
        <v>0</v>
      </c>
      <c r="N16" s="704">
        <v>1</v>
      </c>
      <c r="O16" s="704">
        <v>0</v>
      </c>
      <c r="P16" s="686">
        <v>0</v>
      </c>
      <c r="Q16" s="686">
        <v>0</v>
      </c>
      <c r="R16" s="1276">
        <v>2</v>
      </c>
      <c r="S16" s="704">
        <f t="shared" si="10"/>
        <v>0</v>
      </c>
      <c r="T16" s="704">
        <f t="shared" si="10"/>
        <v>0</v>
      </c>
      <c r="U16" s="704">
        <f t="shared" si="10"/>
        <v>0</v>
      </c>
      <c r="V16" s="704">
        <f t="shared" si="10"/>
        <v>4</v>
      </c>
      <c r="W16" s="704">
        <f t="shared" si="10"/>
        <v>2</v>
      </c>
      <c r="X16" s="686">
        <f t="shared" si="10"/>
        <v>3</v>
      </c>
      <c r="Y16" s="686">
        <f t="shared" si="1"/>
        <v>9</v>
      </c>
      <c r="Z16" s="1276">
        <f t="shared" si="2"/>
        <v>8</v>
      </c>
      <c r="AA16" s="703">
        <f>C16/'Alumnado Activo'!C13</f>
        <v>0</v>
      </c>
      <c r="AB16" s="703">
        <f>D16/'Alumnado Activo'!D13</f>
        <v>0</v>
      </c>
      <c r="AC16" s="703">
        <f>E16/'Alumnado Activo'!E13</f>
        <v>0</v>
      </c>
      <c r="AD16" s="703">
        <f>F16/'Alumnado Activo'!F13</f>
        <v>2.1126760563380281E-2</v>
      </c>
      <c r="AE16" s="703">
        <f>G16/'Alumnado Activo'!G13</f>
        <v>1.2269938650306749E-2</v>
      </c>
      <c r="AF16" s="703">
        <f>H16/'Alumnado Activo'!H13</f>
        <v>1.6949152542372881E-2</v>
      </c>
      <c r="AG16" s="703">
        <f>I16/'Alumnado Activo'!I13</f>
        <v>4.2857142857142858E-2</v>
      </c>
      <c r="AH16" s="1368">
        <f>J16/'Alumnado Activo'!J13</f>
        <v>3.0769230769230771E-2</v>
      </c>
      <c r="AI16" s="703">
        <f>K16/'Alumnado Activo'!C13</f>
        <v>0</v>
      </c>
      <c r="AJ16" s="703">
        <f>L16/'Alumnado Activo'!D13</f>
        <v>0</v>
      </c>
      <c r="AK16" s="703">
        <f>M16/'Alumnado Activo'!E13</f>
        <v>0</v>
      </c>
      <c r="AL16" s="703">
        <f>N16/'Alumnado Activo'!F13</f>
        <v>7.0422535211267607E-3</v>
      </c>
      <c r="AM16" s="703">
        <f>O16/'Alumnado Activo'!G13</f>
        <v>0</v>
      </c>
      <c r="AN16" s="703">
        <f>P16/'Alumnado Activo'!H13</f>
        <v>0</v>
      </c>
      <c r="AO16" s="703">
        <f>Q16/'Alumnado Activo'!I13</f>
        <v>0</v>
      </c>
      <c r="AP16" s="1368">
        <f>R16/'Alumnado Activo'!J13</f>
        <v>1.0256410256410256E-2</v>
      </c>
      <c r="AQ16" s="703">
        <f>S16/'Alumnado Activo'!C13</f>
        <v>0</v>
      </c>
      <c r="AR16" s="703">
        <f>T16/'Alumnado Activo'!D13</f>
        <v>0</v>
      </c>
      <c r="AS16" s="703">
        <f>U16/'Alumnado Activo'!E13</f>
        <v>0</v>
      </c>
      <c r="AT16" s="703">
        <f>V16/'Alumnado Activo'!F13</f>
        <v>2.8169014084507043E-2</v>
      </c>
      <c r="AU16" s="703">
        <f>W16/'Alumnado Activo'!G13</f>
        <v>1.2269938650306749E-2</v>
      </c>
      <c r="AV16" s="703">
        <f>X16/'Alumnado Activo'!H13</f>
        <v>1.6949152542372881E-2</v>
      </c>
      <c r="AW16" s="703">
        <f>Y16/'Alumnado Activo'!I13</f>
        <v>4.2857142857142858E-2</v>
      </c>
      <c r="AX16" s="1368">
        <f>Z16/'Alumnado Activo'!J11</f>
        <v>0.29629629629629628</v>
      </c>
      <c r="AY16" s="686">
        <f>C16</f>
        <v>0</v>
      </c>
      <c r="AZ16" s="686">
        <f t="shared" si="11"/>
        <v>0</v>
      </c>
      <c r="BA16" s="686">
        <f t="shared" si="11"/>
        <v>0</v>
      </c>
      <c r="BB16" s="686">
        <f t="shared" si="11"/>
        <v>3</v>
      </c>
      <c r="BC16" s="686">
        <f t="shared" si="11"/>
        <v>5</v>
      </c>
      <c r="BD16" s="686">
        <f t="shared" si="11"/>
        <v>8</v>
      </c>
      <c r="BE16" s="686">
        <f t="shared" si="3"/>
        <v>17</v>
      </c>
      <c r="BF16" s="1276">
        <f t="shared" si="4"/>
        <v>23</v>
      </c>
      <c r="BG16" s="686">
        <f>K16</f>
        <v>0</v>
      </c>
      <c r="BH16" s="686">
        <f t="shared" si="12"/>
        <v>0</v>
      </c>
      <c r="BI16" s="686">
        <f t="shared" si="12"/>
        <v>0</v>
      </c>
      <c r="BJ16" s="686">
        <f t="shared" si="12"/>
        <v>1</v>
      </c>
      <c r="BK16" s="686">
        <f t="shared" si="12"/>
        <v>1</v>
      </c>
      <c r="BL16" s="686">
        <f t="shared" si="12"/>
        <v>1</v>
      </c>
      <c r="BM16" s="686">
        <f t="shared" si="5"/>
        <v>1</v>
      </c>
      <c r="BN16" s="1276">
        <f t="shared" si="6"/>
        <v>3</v>
      </c>
      <c r="BO16" s="686">
        <f>S16</f>
        <v>0</v>
      </c>
      <c r="BP16" s="686">
        <f t="shared" si="13"/>
        <v>0</v>
      </c>
      <c r="BQ16" s="686">
        <f t="shared" si="13"/>
        <v>0</v>
      </c>
      <c r="BR16" s="686">
        <f t="shared" si="13"/>
        <v>4</v>
      </c>
      <c r="BS16" s="686">
        <f t="shared" si="13"/>
        <v>6</v>
      </c>
      <c r="BT16" s="686">
        <f t="shared" si="13"/>
        <v>9</v>
      </c>
      <c r="BU16" s="686">
        <f t="shared" si="7"/>
        <v>18</v>
      </c>
      <c r="BV16" s="1276">
        <f t="shared" si="8"/>
        <v>26</v>
      </c>
      <c r="BW16" s="703">
        <f>AY16/'Primer Ingreso'!M32</f>
        <v>0</v>
      </c>
      <c r="BX16" s="703">
        <f>AZ16/'Primer Ingreso'!N32</f>
        <v>0</v>
      </c>
      <c r="BY16" s="703">
        <f>BA16/'Primer Ingreso'!O32</f>
        <v>0</v>
      </c>
      <c r="BZ16" s="703">
        <f>BB16/'Primer Ingreso'!P32</f>
        <v>1.7441860465116279E-2</v>
      </c>
      <c r="CA16" s="703">
        <f>BC16/'Primer Ingreso'!Q32</f>
        <v>2.3923444976076555E-2</v>
      </c>
      <c r="CB16" s="703">
        <f>BD16/'Primer Ingreso'!R32</f>
        <v>2.9411764705882353E-2</v>
      </c>
      <c r="CC16" s="703">
        <f>BE16/'Primer Ingreso'!S32</f>
        <v>5.0445103857566766E-2</v>
      </c>
      <c r="CD16" s="1368">
        <f>BF16/'Primer Ingreso'!T32</f>
        <v>5.9740259740259739E-2</v>
      </c>
      <c r="CE16" s="703">
        <f>BG16/'Primer Ingreso'!M32</f>
        <v>0</v>
      </c>
      <c r="CF16" s="703">
        <f>BH16/'Primer Ingreso'!N32</f>
        <v>0</v>
      </c>
      <c r="CG16" s="703">
        <f>BI16/'Primer Ingreso'!O32</f>
        <v>0</v>
      </c>
      <c r="CH16" s="703">
        <f>BJ16/'Primer Ingreso'!P32</f>
        <v>5.8139534883720929E-3</v>
      </c>
      <c r="CI16" s="703">
        <f>BK16/'Primer Ingreso'!Q32</f>
        <v>4.7846889952153108E-3</v>
      </c>
      <c r="CJ16" s="703">
        <f>BL16/'Primer Ingreso'!R32</f>
        <v>3.6764705882352941E-3</v>
      </c>
      <c r="CK16" s="703">
        <f>BM16/'Primer Ingreso'!S32</f>
        <v>2.967359050445104E-3</v>
      </c>
      <c r="CL16" s="1368">
        <f>BN16/'Primer Ingreso'!T32</f>
        <v>7.7922077922077922E-3</v>
      </c>
      <c r="CM16" s="703">
        <f>BO16/'Primer Ingreso'!M32</f>
        <v>0</v>
      </c>
      <c r="CN16" s="703">
        <f>BP16/'Primer Ingreso'!N32</f>
        <v>0</v>
      </c>
      <c r="CO16" s="703">
        <f>BQ16/'Primer Ingreso'!O32</f>
        <v>0</v>
      </c>
      <c r="CP16" s="703">
        <f>BR16/'Primer Ingreso'!P32</f>
        <v>2.3255813953488372E-2</v>
      </c>
      <c r="CQ16" s="703">
        <f>BS16/'Primer Ingreso'!Q32</f>
        <v>2.8708133971291867E-2</v>
      </c>
      <c r="CR16" s="703">
        <f>BT16/'Primer Ingreso'!R32</f>
        <v>3.3088235294117647E-2</v>
      </c>
      <c r="CS16" s="703">
        <f>BU16/'Primer Ingreso'!S32</f>
        <v>5.3412462908011868E-2</v>
      </c>
      <c r="CT16" s="1368">
        <f>BV16/'Primer Ingreso'!T32</f>
        <v>6.7532467532467527E-2</v>
      </c>
    </row>
    <row r="17" spans="1:98" s="241" customFormat="1" ht="14.4">
      <c r="B17" s="1369" t="s">
        <v>2699</v>
      </c>
      <c r="C17" s="704"/>
      <c r="D17" s="704"/>
      <c r="E17" s="704"/>
      <c r="F17" s="704"/>
      <c r="G17" s="704"/>
      <c r="H17" s="686"/>
      <c r="I17" s="686"/>
      <c r="J17" s="1276">
        <v>1</v>
      </c>
      <c r="K17" s="704"/>
      <c r="L17" s="704"/>
      <c r="M17" s="704"/>
      <c r="N17" s="704"/>
      <c r="O17" s="704"/>
      <c r="P17" s="686"/>
      <c r="Q17" s="686"/>
      <c r="R17" s="1276"/>
      <c r="S17" s="704"/>
      <c r="T17" s="704"/>
      <c r="U17" s="704"/>
      <c r="V17" s="704"/>
      <c r="W17" s="704"/>
      <c r="X17" s="686"/>
      <c r="Y17" s="686"/>
      <c r="Z17" s="1276">
        <f t="shared" si="2"/>
        <v>1</v>
      </c>
      <c r="AA17" s="703"/>
      <c r="AB17" s="703"/>
      <c r="AC17" s="703"/>
      <c r="AD17" s="703"/>
      <c r="AE17" s="703"/>
      <c r="AF17" s="703"/>
      <c r="AG17" s="703"/>
      <c r="AH17" s="1368">
        <f>J17/'Alumnado Activo'!J14</f>
        <v>1.7857142857142856E-2</v>
      </c>
      <c r="AI17" s="703"/>
      <c r="AJ17" s="703"/>
      <c r="AK17" s="703"/>
      <c r="AL17" s="703"/>
      <c r="AM17" s="703"/>
      <c r="AN17" s="703"/>
      <c r="AO17" s="703"/>
      <c r="AP17" s="1368">
        <f>R17/'Alumnado Activo'!J14</f>
        <v>0</v>
      </c>
      <c r="AQ17" s="703"/>
      <c r="AR17" s="703"/>
      <c r="AS17" s="703"/>
      <c r="AT17" s="703"/>
      <c r="AU17" s="703"/>
      <c r="AV17" s="703"/>
      <c r="AW17" s="703"/>
      <c r="AX17" s="1368"/>
      <c r="AY17" s="686"/>
      <c r="AZ17" s="686"/>
      <c r="BA17" s="686"/>
      <c r="BB17" s="686"/>
      <c r="BC17" s="686"/>
      <c r="BD17" s="686"/>
      <c r="BE17" s="686"/>
      <c r="BF17" s="1276">
        <f t="shared" si="4"/>
        <v>1</v>
      </c>
      <c r="BG17" s="686"/>
      <c r="BH17" s="686"/>
      <c r="BI17" s="686"/>
      <c r="BJ17" s="686"/>
      <c r="BK17" s="686"/>
      <c r="BL17" s="686"/>
      <c r="BM17" s="686"/>
      <c r="BN17" s="1276">
        <f t="shared" si="6"/>
        <v>0</v>
      </c>
      <c r="BO17" s="686"/>
      <c r="BP17" s="686"/>
      <c r="BQ17" s="686"/>
      <c r="BR17" s="686"/>
      <c r="BS17" s="686"/>
      <c r="BT17" s="686"/>
      <c r="BU17" s="686"/>
      <c r="BV17" s="1276">
        <f t="shared" si="8"/>
        <v>1</v>
      </c>
      <c r="BW17" s="703"/>
      <c r="BX17" s="703"/>
      <c r="BY17" s="703"/>
      <c r="BZ17" s="703"/>
      <c r="CA17" s="703"/>
      <c r="CB17" s="703"/>
      <c r="CC17" s="703"/>
      <c r="CD17" s="1368">
        <f>BF17/'Primer Ingreso'!T33</f>
        <v>1.7543859649122806E-2</v>
      </c>
      <c r="CE17" s="703"/>
      <c r="CF17" s="703"/>
      <c r="CG17" s="703"/>
      <c r="CH17" s="703"/>
      <c r="CI17" s="703"/>
      <c r="CJ17" s="703"/>
      <c r="CK17" s="703"/>
      <c r="CL17" s="1368">
        <f>BN17/'Primer Ingreso'!T33</f>
        <v>0</v>
      </c>
      <c r="CM17" s="703"/>
      <c r="CN17" s="703"/>
      <c r="CO17" s="703"/>
      <c r="CP17" s="703"/>
      <c r="CQ17" s="703"/>
      <c r="CR17" s="703"/>
      <c r="CS17" s="703"/>
      <c r="CT17" s="1368">
        <f>BV17/'Primer Ingreso'!T33</f>
        <v>1.7543859649122806E-2</v>
      </c>
    </row>
    <row r="18" spans="1:98" s="241" customFormat="1" ht="14.4">
      <c r="A18" s="166"/>
      <c r="B18" s="294"/>
      <c r="C18" s="244"/>
      <c r="D18" s="244"/>
      <c r="E18" s="244"/>
      <c r="F18" s="244"/>
      <c r="G18" s="244"/>
      <c r="H18" s="670"/>
      <c r="I18" s="233"/>
      <c r="J18" s="233"/>
      <c r="K18" s="244"/>
      <c r="L18" s="244"/>
      <c r="M18" s="244"/>
      <c r="N18" s="244"/>
      <c r="O18" s="244"/>
      <c r="P18" s="670"/>
      <c r="Q18" s="233"/>
      <c r="R18" s="233"/>
      <c r="S18" s="244"/>
      <c r="T18" s="244"/>
      <c r="U18" s="244"/>
      <c r="V18" s="244"/>
      <c r="W18" s="244"/>
      <c r="X18" s="670"/>
      <c r="Y18" s="233"/>
      <c r="Z18" s="233"/>
      <c r="AA18" s="670"/>
      <c r="AB18" s="670"/>
      <c r="AC18" s="670"/>
      <c r="AD18" s="670"/>
      <c r="AE18" s="670"/>
      <c r="AF18" s="670"/>
      <c r="AG18" s="233"/>
      <c r="AH18" s="233"/>
      <c r="AI18" s="670"/>
      <c r="AJ18" s="670"/>
      <c r="AK18" s="670"/>
      <c r="AL18" s="670"/>
      <c r="AM18" s="670"/>
      <c r="AN18" s="670"/>
      <c r="AO18" s="233"/>
      <c r="AP18" s="233"/>
      <c r="AQ18" s="670"/>
      <c r="AR18" s="670"/>
      <c r="AS18" s="670"/>
      <c r="AT18" s="670"/>
      <c r="AU18" s="670"/>
      <c r="AV18" s="670"/>
      <c r="AW18" s="233"/>
      <c r="AX18" s="233"/>
      <c r="AY18" s="670"/>
      <c r="AZ18" s="670"/>
      <c r="BA18" s="670"/>
      <c r="BB18" s="670"/>
      <c r="BC18" s="670"/>
      <c r="BD18" s="670"/>
      <c r="BE18" s="233"/>
      <c r="BF18" s="233"/>
      <c r="BG18" s="670"/>
      <c r="BH18" s="670"/>
      <c r="BI18" s="670"/>
      <c r="BJ18" s="670"/>
      <c r="BK18" s="670"/>
      <c r="BL18" s="670"/>
      <c r="BM18" s="233"/>
      <c r="BN18" s="233"/>
      <c r="BO18" s="670"/>
      <c r="BP18" s="670"/>
      <c r="BQ18" s="670"/>
      <c r="BR18" s="670"/>
      <c r="BS18" s="670"/>
      <c r="BT18" s="670"/>
      <c r="BU18" s="233"/>
      <c r="BV18" s="233"/>
      <c r="BW18" s="670"/>
      <c r="BX18" s="670"/>
      <c r="BY18" s="670"/>
      <c r="BZ18" s="670"/>
      <c r="CA18" s="670"/>
      <c r="CB18" s="670"/>
      <c r="CC18" s="233"/>
      <c r="CD18" s="233"/>
      <c r="CE18" s="670"/>
      <c r="CF18" s="670"/>
      <c r="CG18" s="670"/>
      <c r="CH18" s="670"/>
      <c r="CI18" s="670"/>
      <c r="CJ18" s="670"/>
      <c r="CK18" s="233"/>
      <c r="CL18" s="233"/>
      <c r="CM18" s="670"/>
      <c r="CN18" s="670"/>
      <c r="CO18" s="670"/>
      <c r="CP18" s="670"/>
      <c r="CQ18" s="670"/>
      <c r="CR18" s="670"/>
      <c r="CS18" s="233"/>
      <c r="CT18" s="233"/>
    </row>
    <row r="19" spans="1:98" s="241" customFormat="1" ht="15" customHeight="1">
      <c r="B19" s="1369" t="s">
        <v>1</v>
      </c>
      <c r="C19" s="704">
        <f t="shared" ref="C19:H19" si="14">C9</f>
        <v>0</v>
      </c>
      <c r="D19" s="704">
        <f t="shared" si="14"/>
        <v>0</v>
      </c>
      <c r="E19" s="704">
        <f t="shared" si="14"/>
        <v>1</v>
      </c>
      <c r="F19" s="704">
        <f t="shared" si="14"/>
        <v>13</v>
      </c>
      <c r="G19" s="704">
        <f t="shared" si="14"/>
        <v>13</v>
      </c>
      <c r="H19" s="686">
        <f t="shared" si="14"/>
        <v>4</v>
      </c>
      <c r="I19" s="686">
        <f>I9+I10</f>
        <v>8</v>
      </c>
      <c r="J19" s="1276">
        <f>SUM(J9:J11)</f>
        <v>6</v>
      </c>
      <c r="K19" s="704">
        <f t="shared" ref="K19:P19" si="15">K9</f>
        <v>0</v>
      </c>
      <c r="L19" s="704">
        <f t="shared" si="15"/>
        <v>0</v>
      </c>
      <c r="M19" s="704">
        <f t="shared" si="15"/>
        <v>3</v>
      </c>
      <c r="N19" s="704">
        <f t="shared" si="15"/>
        <v>4</v>
      </c>
      <c r="O19" s="704">
        <f t="shared" si="15"/>
        <v>4</v>
      </c>
      <c r="P19" s="686">
        <f t="shared" si="15"/>
        <v>3</v>
      </c>
      <c r="Q19" s="686">
        <f>Q9+Q10</f>
        <v>0</v>
      </c>
      <c r="R19" s="1276">
        <f>SUM(R9:R11)</f>
        <v>1</v>
      </c>
      <c r="S19" s="704">
        <f t="shared" ref="S19:X20" si="16">C19+K19</f>
        <v>0</v>
      </c>
      <c r="T19" s="704">
        <f t="shared" si="16"/>
        <v>0</v>
      </c>
      <c r="U19" s="704">
        <f t="shared" si="16"/>
        <v>4</v>
      </c>
      <c r="V19" s="704">
        <f t="shared" si="16"/>
        <v>17</v>
      </c>
      <c r="W19" s="704">
        <f t="shared" si="16"/>
        <v>17</v>
      </c>
      <c r="X19" s="686">
        <f t="shared" si="16"/>
        <v>7</v>
      </c>
      <c r="Y19" s="686">
        <f>Q19+I19</f>
        <v>8</v>
      </c>
      <c r="Z19" s="1276">
        <f>R19+J19</f>
        <v>7</v>
      </c>
      <c r="AA19" s="703">
        <f>C19/'Alumnado Activo'!C16</f>
        <v>0</v>
      </c>
      <c r="AB19" s="703">
        <f>D19/'Alumnado Activo'!D16</f>
        <v>0</v>
      </c>
      <c r="AC19" s="703">
        <f>E19/'Alumnado Activo'!E16</f>
        <v>8.0000000000000002E-3</v>
      </c>
      <c r="AD19" s="703">
        <f>F19/'Alumnado Activo'!F16</f>
        <v>9.420289855072464E-2</v>
      </c>
      <c r="AE19" s="703">
        <f>G19/'Alumnado Activo'!G16</f>
        <v>7.5581395348837205E-2</v>
      </c>
      <c r="AF19" s="703">
        <f>H19/'Alumnado Activo'!H16</f>
        <v>2.247191011235955E-2</v>
      </c>
      <c r="AG19" s="703">
        <f>I19/'Alumnado Activo'!I16</f>
        <v>2.9962546816479401E-2</v>
      </c>
      <c r="AH19" s="1368">
        <f>J19/'Alumnado Activo'!J16</f>
        <v>1.8072289156626505E-2</v>
      </c>
      <c r="AI19" s="703">
        <f>K19/'Alumnado Activo'!C16</f>
        <v>0</v>
      </c>
      <c r="AJ19" s="703">
        <f>L19/'Alumnado Activo'!D16</f>
        <v>0</v>
      </c>
      <c r="AK19" s="703">
        <f>M19/'Alumnado Activo'!E16</f>
        <v>2.4E-2</v>
      </c>
      <c r="AL19" s="703">
        <f>N19/'Alumnado Activo'!F16</f>
        <v>2.8985507246376812E-2</v>
      </c>
      <c r="AM19" s="703">
        <f>O19/'Alumnado Activo'!G16</f>
        <v>2.3255813953488372E-2</v>
      </c>
      <c r="AN19" s="703">
        <f>P19/'Alumnado Activo'!H16</f>
        <v>1.6853932584269662E-2</v>
      </c>
      <c r="AO19" s="703">
        <f>Q19/'Alumnado Activo'!I16</f>
        <v>0</v>
      </c>
      <c r="AP19" s="1368">
        <f>R19/'Alumnado Activo'!J16</f>
        <v>3.0120481927710845E-3</v>
      </c>
      <c r="AQ19" s="703">
        <f>S19/'Alumnado Activo'!C16</f>
        <v>0</v>
      </c>
      <c r="AR19" s="703">
        <f>T19/'Alumnado Activo'!D16</f>
        <v>0</v>
      </c>
      <c r="AS19" s="703">
        <f>U19/'Alumnado Activo'!E16</f>
        <v>3.2000000000000001E-2</v>
      </c>
      <c r="AT19" s="703">
        <f>V19/'Alumnado Activo'!F16</f>
        <v>0.12318840579710146</v>
      </c>
      <c r="AU19" s="703">
        <f>W19/'Alumnado Activo'!G16</f>
        <v>9.8837209302325577E-2</v>
      </c>
      <c r="AV19" s="703">
        <f>X19/'Alumnado Activo'!H16</f>
        <v>3.9325842696629212E-2</v>
      </c>
      <c r="AW19" s="703">
        <f>Y19/'Alumnado Activo'!I16</f>
        <v>2.9962546816479401E-2</v>
      </c>
      <c r="AX19" s="1368">
        <f>Z19/'Alumnado Activo'!J16</f>
        <v>2.1084337349397589E-2</v>
      </c>
      <c r="AY19" s="686">
        <f>C19</f>
        <v>0</v>
      </c>
      <c r="AZ19" s="686">
        <f t="shared" ref="AZ19:BD22" si="17">D19+AY19</f>
        <v>0</v>
      </c>
      <c r="BA19" s="686">
        <f t="shared" si="17"/>
        <v>1</v>
      </c>
      <c r="BB19" s="686">
        <f t="shared" si="17"/>
        <v>14</v>
      </c>
      <c r="BC19" s="686">
        <f t="shared" si="17"/>
        <v>27</v>
      </c>
      <c r="BD19" s="686">
        <f t="shared" si="17"/>
        <v>31</v>
      </c>
      <c r="BE19" s="686">
        <f>BD19+I19</f>
        <v>39</v>
      </c>
      <c r="BF19" s="1276">
        <f>BE19+J19</f>
        <v>45</v>
      </c>
      <c r="BG19" s="686">
        <f>K19</f>
        <v>0</v>
      </c>
      <c r="BH19" s="686">
        <f t="shared" ref="BH19:BL22" si="18">L19+BG19</f>
        <v>0</v>
      </c>
      <c r="BI19" s="686">
        <f t="shared" si="18"/>
        <v>3</v>
      </c>
      <c r="BJ19" s="686">
        <f t="shared" si="18"/>
        <v>7</v>
      </c>
      <c r="BK19" s="686">
        <f t="shared" si="18"/>
        <v>11</v>
      </c>
      <c r="BL19" s="686">
        <f t="shared" si="18"/>
        <v>14</v>
      </c>
      <c r="BM19" s="686">
        <f>BL19+Q19</f>
        <v>14</v>
      </c>
      <c r="BN19" s="1276">
        <f>BM19+R19</f>
        <v>15</v>
      </c>
      <c r="BO19" s="686">
        <f>S19</f>
        <v>0</v>
      </c>
      <c r="BP19" s="686">
        <f t="shared" ref="BP19:BT22" si="19">T19+BO19</f>
        <v>0</v>
      </c>
      <c r="BQ19" s="686">
        <f t="shared" si="19"/>
        <v>4</v>
      </c>
      <c r="BR19" s="686">
        <f t="shared" si="19"/>
        <v>21</v>
      </c>
      <c r="BS19" s="686">
        <f t="shared" si="19"/>
        <v>38</v>
      </c>
      <c r="BT19" s="686">
        <f t="shared" si="19"/>
        <v>45</v>
      </c>
      <c r="BU19" s="686">
        <f>BT19+Y19</f>
        <v>53</v>
      </c>
      <c r="BV19" s="1276">
        <f>BU19+Z19</f>
        <v>60</v>
      </c>
      <c r="BW19" s="703">
        <f>AY19/'Primer Ingreso'!M35</f>
        <v>0</v>
      </c>
      <c r="BX19" s="703">
        <f>AZ19/'Primer Ingreso'!N35</f>
        <v>0</v>
      </c>
      <c r="BY19" s="703">
        <f>BA19/'Primer Ingreso'!O35</f>
        <v>7.0921985815602835E-3</v>
      </c>
      <c r="BZ19" s="703">
        <f>BB19/'Primer Ingreso'!P35</f>
        <v>7.3684210526315783E-2</v>
      </c>
      <c r="CA19" s="703">
        <f>BC19/'Primer Ingreso'!Q35</f>
        <v>0.10465116279069768</v>
      </c>
      <c r="CB19" s="703">
        <f>BD19/'Primer Ingreso'!R35</f>
        <v>0.1</v>
      </c>
      <c r="CC19" s="703">
        <f>BE19/'Primer Ingreso'!S35</f>
        <v>9.2636579572446559E-2</v>
      </c>
      <c r="CD19" s="1368">
        <f>BF19/'Primer Ingreso'!T35</f>
        <v>8.5227272727272721E-2</v>
      </c>
      <c r="CE19" s="703">
        <f>BG19/'Primer Ingreso'!M35</f>
        <v>0</v>
      </c>
      <c r="CF19" s="703">
        <f>BH19/'Primer Ingreso'!N35</f>
        <v>0</v>
      </c>
      <c r="CG19" s="703">
        <f>BI19/'Primer Ingreso'!O35</f>
        <v>2.1276595744680851E-2</v>
      </c>
      <c r="CH19" s="703">
        <f>BJ19/'Primer Ingreso'!P35</f>
        <v>3.6842105263157891E-2</v>
      </c>
      <c r="CI19" s="703">
        <f>BK19/'Primer Ingreso'!Q35</f>
        <v>4.2635658914728682E-2</v>
      </c>
      <c r="CJ19" s="703">
        <f>BL19/'Primer Ingreso'!R35</f>
        <v>4.5161290322580643E-2</v>
      </c>
      <c r="CK19" s="703">
        <f>BM19/'Primer Ingreso'!S35</f>
        <v>3.3254156769596199E-2</v>
      </c>
      <c r="CL19" s="1368">
        <f>BN19/'Primer Ingreso'!T35</f>
        <v>2.8409090909090908E-2</v>
      </c>
      <c r="CM19" s="703">
        <f>BO19/'Primer Ingreso'!M35</f>
        <v>0</v>
      </c>
      <c r="CN19" s="703">
        <f>BP19/'Primer Ingreso'!N35</f>
        <v>0</v>
      </c>
      <c r="CO19" s="703">
        <f>BQ19/'Primer Ingreso'!O35</f>
        <v>2.8368794326241134E-2</v>
      </c>
      <c r="CP19" s="703">
        <f>BR19/'Primer Ingreso'!P35</f>
        <v>0.11052631578947368</v>
      </c>
      <c r="CQ19" s="703">
        <f>BS19/'Primer Ingreso'!Q35</f>
        <v>0.14728682170542637</v>
      </c>
      <c r="CR19" s="703">
        <f>BT19/'Primer Ingreso'!R35</f>
        <v>0.14516129032258066</v>
      </c>
      <c r="CS19" s="703">
        <f>BU19/'Primer Ingreso'!S35</f>
        <v>0.12589073634204276</v>
      </c>
      <c r="CT19" s="1368">
        <f>BV19/'Primer Ingreso'!T35</f>
        <v>0.11363636363636363</v>
      </c>
    </row>
    <row r="20" spans="1:98" s="241" customFormat="1" ht="14.4">
      <c r="B20" s="1369" t="s">
        <v>3</v>
      </c>
      <c r="C20" s="704">
        <f t="shared" ref="C20:P20" si="20">C12</f>
        <v>1</v>
      </c>
      <c r="D20" s="704">
        <f t="shared" si="20"/>
        <v>1</v>
      </c>
      <c r="E20" s="704">
        <f t="shared" si="20"/>
        <v>3</v>
      </c>
      <c r="F20" s="704">
        <f t="shared" si="20"/>
        <v>3</v>
      </c>
      <c r="G20" s="704">
        <f t="shared" si="20"/>
        <v>0</v>
      </c>
      <c r="H20" s="686">
        <f t="shared" si="20"/>
        <v>8</v>
      </c>
      <c r="I20" s="686">
        <f>I12+I13</f>
        <v>12</v>
      </c>
      <c r="J20" s="1276">
        <f>SUM(J12:J14)</f>
        <v>8</v>
      </c>
      <c r="K20" s="704">
        <f t="shared" si="20"/>
        <v>0</v>
      </c>
      <c r="L20" s="704">
        <f t="shared" si="20"/>
        <v>0</v>
      </c>
      <c r="M20" s="704">
        <f t="shared" si="20"/>
        <v>1</v>
      </c>
      <c r="N20" s="704">
        <f t="shared" si="20"/>
        <v>2</v>
      </c>
      <c r="O20" s="704">
        <f t="shared" si="20"/>
        <v>1</v>
      </c>
      <c r="P20" s="686">
        <f t="shared" si="20"/>
        <v>0</v>
      </c>
      <c r="Q20" s="686">
        <f>Q12+Q13</f>
        <v>0</v>
      </c>
      <c r="R20" s="1276">
        <f>SUM(R12:R14)</f>
        <v>5</v>
      </c>
      <c r="S20" s="704">
        <f t="shared" si="16"/>
        <v>1</v>
      </c>
      <c r="T20" s="704">
        <f t="shared" si="16"/>
        <v>1</v>
      </c>
      <c r="U20" s="704">
        <f t="shared" si="16"/>
        <v>4</v>
      </c>
      <c r="V20" s="704">
        <f t="shared" si="16"/>
        <v>5</v>
      </c>
      <c r="W20" s="704">
        <f t="shared" si="16"/>
        <v>1</v>
      </c>
      <c r="X20" s="686">
        <f t="shared" si="16"/>
        <v>8</v>
      </c>
      <c r="Y20" s="686">
        <f t="shared" ref="Y20:Y21" si="21">Q20+I20</f>
        <v>12</v>
      </c>
      <c r="Z20" s="1276">
        <f t="shared" ref="Z20:Z22" si="22">R20+J20</f>
        <v>13</v>
      </c>
      <c r="AA20" s="703">
        <f>C20/'Alumnado Activo'!C17</f>
        <v>1.8181818181818181E-2</v>
      </c>
      <c r="AB20" s="703">
        <f>D20/'Alumnado Activo'!D17</f>
        <v>1.3513513513513514E-2</v>
      </c>
      <c r="AC20" s="703">
        <f>E20/'Alumnado Activo'!E17</f>
        <v>2.6548672566371681E-2</v>
      </c>
      <c r="AD20" s="703">
        <f>F20/'Alumnado Activo'!F17</f>
        <v>2.0134228187919462E-2</v>
      </c>
      <c r="AE20" s="703">
        <f>G20/'Alumnado Activo'!G17</f>
        <v>0</v>
      </c>
      <c r="AF20" s="703">
        <f>H20/'Alumnado Activo'!H17</f>
        <v>3.2653061224489799E-2</v>
      </c>
      <c r="AG20" s="703">
        <f>I20/'Alumnado Activo'!I17</f>
        <v>4.0404040404040407E-2</v>
      </c>
      <c r="AH20" s="1368">
        <f>J20/'Alumnado Activo'!J17</f>
        <v>2.3880597014925373E-2</v>
      </c>
      <c r="AI20" s="703">
        <f>K20/'Alumnado Activo'!C17</f>
        <v>0</v>
      </c>
      <c r="AJ20" s="703">
        <f>L20/'Alumnado Activo'!D17</f>
        <v>0</v>
      </c>
      <c r="AK20" s="703">
        <f>M20/'Alumnado Activo'!E17</f>
        <v>8.8495575221238937E-3</v>
      </c>
      <c r="AL20" s="703">
        <f>N20/'Alumnado Activo'!F17</f>
        <v>1.3422818791946308E-2</v>
      </c>
      <c r="AM20" s="703">
        <f>O20/'Alumnado Activo'!G17</f>
        <v>4.9261083743842365E-3</v>
      </c>
      <c r="AN20" s="703">
        <f>P20/'Alumnado Activo'!H17</f>
        <v>0</v>
      </c>
      <c r="AO20" s="703">
        <f>Q20/'Alumnado Activo'!I17</f>
        <v>0</v>
      </c>
      <c r="AP20" s="1368">
        <f>R20/'Alumnado Activo'!J17</f>
        <v>1.4925373134328358E-2</v>
      </c>
      <c r="AQ20" s="703">
        <f>S20/'Alumnado Activo'!C17</f>
        <v>1.8181818181818181E-2</v>
      </c>
      <c r="AR20" s="703">
        <f>T20/'Alumnado Activo'!D17</f>
        <v>1.3513513513513514E-2</v>
      </c>
      <c r="AS20" s="703">
        <f>U20/'Alumnado Activo'!E17</f>
        <v>3.5398230088495575E-2</v>
      </c>
      <c r="AT20" s="703">
        <f>V20/'Alumnado Activo'!F17</f>
        <v>3.3557046979865772E-2</v>
      </c>
      <c r="AU20" s="703">
        <f>W20/'Alumnado Activo'!G17</f>
        <v>4.9261083743842365E-3</v>
      </c>
      <c r="AV20" s="703">
        <f>X20/'Alumnado Activo'!H17</f>
        <v>3.2653061224489799E-2</v>
      </c>
      <c r="AW20" s="703">
        <f>Y20/'Alumnado Activo'!I17</f>
        <v>4.0404040404040407E-2</v>
      </c>
      <c r="AX20" s="1368">
        <f>Z20/'Alumnado Activo'!J17</f>
        <v>3.880597014925373E-2</v>
      </c>
      <c r="AY20" s="686">
        <f>C20</f>
        <v>1</v>
      </c>
      <c r="AZ20" s="686">
        <f t="shared" si="17"/>
        <v>2</v>
      </c>
      <c r="BA20" s="686">
        <f t="shared" si="17"/>
        <v>5</v>
      </c>
      <c r="BB20" s="686">
        <f t="shared" si="17"/>
        <v>8</v>
      </c>
      <c r="BC20" s="686">
        <f t="shared" si="17"/>
        <v>8</v>
      </c>
      <c r="BD20" s="686">
        <f t="shared" si="17"/>
        <v>16</v>
      </c>
      <c r="BE20" s="686">
        <f t="shared" ref="BE20:BE22" si="23">BD20+I20</f>
        <v>28</v>
      </c>
      <c r="BF20" s="1276">
        <f t="shared" ref="BF20:BF22" si="24">BE20+J20</f>
        <v>36</v>
      </c>
      <c r="BG20" s="686">
        <f>K20</f>
        <v>0</v>
      </c>
      <c r="BH20" s="686">
        <f t="shared" si="18"/>
        <v>0</v>
      </c>
      <c r="BI20" s="686">
        <f t="shared" si="18"/>
        <v>1</v>
      </c>
      <c r="BJ20" s="686">
        <f t="shared" si="18"/>
        <v>3</v>
      </c>
      <c r="BK20" s="686">
        <f t="shared" si="18"/>
        <v>4</v>
      </c>
      <c r="BL20" s="686">
        <f t="shared" si="18"/>
        <v>4</v>
      </c>
      <c r="BM20" s="686">
        <f t="shared" ref="BM20:BM22" si="25">BL20+Q20</f>
        <v>4</v>
      </c>
      <c r="BN20" s="1276">
        <f t="shared" ref="BN20:BN22" si="26">BM20+R20</f>
        <v>9</v>
      </c>
      <c r="BO20" s="686">
        <f>S20</f>
        <v>1</v>
      </c>
      <c r="BP20" s="686">
        <f t="shared" si="19"/>
        <v>2</v>
      </c>
      <c r="BQ20" s="686">
        <f t="shared" si="19"/>
        <v>6</v>
      </c>
      <c r="BR20" s="686">
        <f t="shared" si="19"/>
        <v>11</v>
      </c>
      <c r="BS20" s="686">
        <f t="shared" si="19"/>
        <v>12</v>
      </c>
      <c r="BT20" s="686">
        <f t="shared" si="19"/>
        <v>20</v>
      </c>
      <c r="BU20" s="686">
        <f t="shared" ref="BU20:BU22" si="27">BT20+Y20</f>
        <v>32</v>
      </c>
      <c r="BV20" s="1276">
        <f t="shared" ref="BV20:BV22" si="28">BU20+Z20</f>
        <v>45</v>
      </c>
      <c r="BW20" s="703">
        <f>AY20/'Primer Ingreso'!M36</f>
        <v>1.7857142857142856E-2</v>
      </c>
      <c r="BX20" s="703">
        <f>AZ20/'Primer Ingreso'!N36</f>
        <v>2.4390243902439025E-2</v>
      </c>
      <c r="BY20" s="703">
        <f>BA20/'Primer Ingreso'!O36</f>
        <v>3.6496350364963501E-2</v>
      </c>
      <c r="BZ20" s="703">
        <f>BB20/'Primer Ingreso'!P36</f>
        <v>4.3478260869565216E-2</v>
      </c>
      <c r="CA20" s="703">
        <f>BC20/'Primer Ingreso'!Q36</f>
        <v>3.0534351145038167E-2</v>
      </c>
      <c r="CB20" s="703">
        <f>BD20/'Primer Ingreso'!R36</f>
        <v>4.6647230320699708E-2</v>
      </c>
      <c r="CC20" s="703">
        <f>BE20/'Primer Ingreso'!S36</f>
        <v>6.3926940639269403E-2</v>
      </c>
      <c r="CD20" s="1368">
        <f>BF20/'Primer Ingreso'!T36</f>
        <v>6.6666666666666666E-2</v>
      </c>
      <c r="CE20" s="703">
        <f>BG20/'Primer Ingreso'!M36</f>
        <v>0</v>
      </c>
      <c r="CF20" s="703">
        <f>BH20/'Primer Ingreso'!N36</f>
        <v>0</v>
      </c>
      <c r="CG20" s="703">
        <f>BI20/'Primer Ingreso'!O36</f>
        <v>7.2992700729927005E-3</v>
      </c>
      <c r="CH20" s="703">
        <f>BJ20/'Primer Ingreso'!P36</f>
        <v>1.6304347826086956E-2</v>
      </c>
      <c r="CI20" s="703">
        <f>BK20/'Primer Ingreso'!Q36</f>
        <v>1.5267175572519083E-2</v>
      </c>
      <c r="CJ20" s="703">
        <f>BL20/'Primer Ingreso'!R36</f>
        <v>1.1661807580174927E-2</v>
      </c>
      <c r="CK20" s="703">
        <f>BM20/'Primer Ingreso'!S36</f>
        <v>9.1324200913242004E-3</v>
      </c>
      <c r="CL20" s="1368">
        <f>BN20/'Primer Ingreso'!T36</f>
        <v>1.6666666666666666E-2</v>
      </c>
      <c r="CM20" s="703">
        <f>BO20/'Primer Ingreso'!M36</f>
        <v>1.7857142857142856E-2</v>
      </c>
      <c r="CN20" s="703">
        <f>BP20/'Primer Ingreso'!N36</f>
        <v>2.4390243902439025E-2</v>
      </c>
      <c r="CO20" s="703">
        <f>BQ20/'Primer Ingreso'!O36</f>
        <v>4.3795620437956206E-2</v>
      </c>
      <c r="CP20" s="703">
        <f>BR20/'Primer Ingreso'!P36</f>
        <v>5.9782608695652176E-2</v>
      </c>
      <c r="CQ20" s="703">
        <f>BS20/'Primer Ingreso'!Q36</f>
        <v>4.5801526717557252E-2</v>
      </c>
      <c r="CR20" s="703">
        <f>BT20/'Primer Ingreso'!R36</f>
        <v>5.8309037900874633E-2</v>
      </c>
      <c r="CS20" s="703">
        <f>BU20/'Primer Ingreso'!S36</f>
        <v>7.3059360730593603E-2</v>
      </c>
      <c r="CT20" s="1368">
        <f>BV20/'Primer Ingreso'!T36</f>
        <v>8.3333333333333329E-2</v>
      </c>
    </row>
    <row r="21" spans="1:98" s="241" customFormat="1" ht="14.4">
      <c r="B21" s="1369" t="s">
        <v>2</v>
      </c>
      <c r="C21" s="704">
        <f>C15+C16</f>
        <v>0</v>
      </c>
      <c r="D21" s="705">
        <f t="shared" ref="D21:X21" si="29">D15+D16</f>
        <v>0</v>
      </c>
      <c r="E21" s="704">
        <f t="shared" si="29"/>
        <v>0</v>
      </c>
      <c r="F21" s="704">
        <f t="shared" si="29"/>
        <v>3</v>
      </c>
      <c r="G21" s="704">
        <f t="shared" si="29"/>
        <v>5</v>
      </c>
      <c r="H21" s="686">
        <f t="shared" si="29"/>
        <v>4</v>
      </c>
      <c r="I21" s="686">
        <f>I15+I16</f>
        <v>12</v>
      </c>
      <c r="J21" s="1276">
        <f>SUM(J15:J17)</f>
        <v>8</v>
      </c>
      <c r="K21" s="704">
        <f t="shared" si="29"/>
        <v>0</v>
      </c>
      <c r="L21" s="705">
        <f t="shared" si="29"/>
        <v>0</v>
      </c>
      <c r="M21" s="704">
        <f t="shared" si="29"/>
        <v>0</v>
      </c>
      <c r="N21" s="704">
        <f t="shared" si="29"/>
        <v>1</v>
      </c>
      <c r="O21" s="704">
        <f t="shared" si="29"/>
        <v>0</v>
      </c>
      <c r="P21" s="686">
        <f t="shared" si="29"/>
        <v>0</v>
      </c>
      <c r="Q21" s="686">
        <f>Q15+Q16</f>
        <v>0</v>
      </c>
      <c r="R21" s="1276">
        <f>SUM(R15:R17)</f>
        <v>2</v>
      </c>
      <c r="S21" s="704">
        <f t="shared" si="29"/>
        <v>0</v>
      </c>
      <c r="T21" s="705">
        <f t="shared" si="29"/>
        <v>0</v>
      </c>
      <c r="U21" s="704">
        <f t="shared" si="29"/>
        <v>0</v>
      </c>
      <c r="V21" s="704">
        <f t="shared" si="29"/>
        <v>4</v>
      </c>
      <c r="W21" s="704">
        <f t="shared" si="29"/>
        <v>5</v>
      </c>
      <c r="X21" s="686">
        <f t="shared" si="29"/>
        <v>4</v>
      </c>
      <c r="Y21" s="686">
        <f t="shared" si="21"/>
        <v>12</v>
      </c>
      <c r="Z21" s="1276">
        <f t="shared" si="22"/>
        <v>10</v>
      </c>
      <c r="AA21" s="703">
        <f>C21/'Alumnado Activo'!C18</f>
        <v>0</v>
      </c>
      <c r="AB21" s="703">
        <f>D21/'Alumnado Activo'!D18</f>
        <v>0</v>
      </c>
      <c r="AC21" s="703">
        <f>E21/'Alumnado Activo'!E18</f>
        <v>0</v>
      </c>
      <c r="AD21" s="703">
        <f>F21/'Alumnado Activo'!F18</f>
        <v>1.7045454545454544E-2</v>
      </c>
      <c r="AE21" s="703">
        <f>G21/'Alumnado Activo'!G18</f>
        <v>2.3696682464454975E-2</v>
      </c>
      <c r="AF21" s="703">
        <f>H21/'Alumnado Activo'!H18</f>
        <v>1.6129032258064516E-2</v>
      </c>
      <c r="AG21" s="703">
        <f>I21/'Alumnado Activo'!I18</f>
        <v>4.0404040404040407E-2</v>
      </c>
      <c r="AH21" s="1368">
        <f>J21/'Alumnado Activo'!J18</f>
        <v>2.2727272727272728E-2</v>
      </c>
      <c r="AI21" s="703">
        <f>K21/'Alumnado Activo'!C18</f>
        <v>0</v>
      </c>
      <c r="AJ21" s="703">
        <f>L21/'Alumnado Activo'!D18</f>
        <v>0</v>
      </c>
      <c r="AK21" s="703">
        <f>M21/'Alumnado Activo'!E18</f>
        <v>0</v>
      </c>
      <c r="AL21" s="703">
        <f>N21/'Alumnado Activo'!F18</f>
        <v>5.681818181818182E-3</v>
      </c>
      <c r="AM21" s="703">
        <f>O21/'Alumnado Activo'!G18</f>
        <v>0</v>
      </c>
      <c r="AN21" s="703">
        <f>P21/'Alumnado Activo'!H18</f>
        <v>0</v>
      </c>
      <c r="AO21" s="703">
        <f>Q21/'Alumnado Activo'!I18</f>
        <v>0</v>
      </c>
      <c r="AP21" s="1368">
        <f>R21/'Alumnado Activo'!J18</f>
        <v>5.681818181818182E-3</v>
      </c>
      <c r="AQ21" s="703">
        <f>S21/'Alumnado Activo'!C18</f>
        <v>0</v>
      </c>
      <c r="AR21" s="703">
        <f>T21/'Alumnado Activo'!D18</f>
        <v>0</v>
      </c>
      <c r="AS21" s="703">
        <f>U21/'Alumnado Activo'!E18</f>
        <v>0</v>
      </c>
      <c r="AT21" s="703">
        <f>V21/'Alumnado Activo'!F18</f>
        <v>2.2727272727272728E-2</v>
      </c>
      <c r="AU21" s="703">
        <f>W21/'Alumnado Activo'!G18</f>
        <v>2.3696682464454975E-2</v>
      </c>
      <c r="AV21" s="703">
        <f>X21/'Alumnado Activo'!H18</f>
        <v>1.6129032258064516E-2</v>
      </c>
      <c r="AW21" s="703">
        <f>Y21/'Alumnado Activo'!I18</f>
        <v>4.0404040404040407E-2</v>
      </c>
      <c r="AX21" s="1368">
        <f>Z21/'Alumnado Activo'!J18</f>
        <v>2.8409090909090908E-2</v>
      </c>
      <c r="AY21" s="686">
        <f>C21</f>
        <v>0</v>
      </c>
      <c r="AZ21" s="686">
        <f t="shared" si="17"/>
        <v>0</v>
      </c>
      <c r="BA21" s="686">
        <f t="shared" si="17"/>
        <v>0</v>
      </c>
      <c r="BB21" s="686">
        <f t="shared" si="17"/>
        <v>3</v>
      </c>
      <c r="BC21" s="686">
        <f t="shared" si="17"/>
        <v>8</v>
      </c>
      <c r="BD21" s="686">
        <f t="shared" si="17"/>
        <v>12</v>
      </c>
      <c r="BE21" s="686">
        <f t="shared" si="23"/>
        <v>24</v>
      </c>
      <c r="BF21" s="1276">
        <f t="shared" si="24"/>
        <v>32</v>
      </c>
      <c r="BG21" s="686">
        <f>K21</f>
        <v>0</v>
      </c>
      <c r="BH21" s="686">
        <f t="shared" si="18"/>
        <v>0</v>
      </c>
      <c r="BI21" s="686">
        <f t="shared" si="18"/>
        <v>0</v>
      </c>
      <c r="BJ21" s="686">
        <f t="shared" si="18"/>
        <v>1</v>
      </c>
      <c r="BK21" s="686">
        <f t="shared" si="18"/>
        <v>1</v>
      </c>
      <c r="BL21" s="686">
        <f t="shared" si="18"/>
        <v>1</v>
      </c>
      <c r="BM21" s="686">
        <f t="shared" si="25"/>
        <v>1</v>
      </c>
      <c r="BN21" s="1276">
        <f t="shared" si="26"/>
        <v>3</v>
      </c>
      <c r="BO21" s="686">
        <f>S21</f>
        <v>0</v>
      </c>
      <c r="BP21" s="686">
        <f t="shared" si="19"/>
        <v>0</v>
      </c>
      <c r="BQ21" s="686">
        <f t="shared" si="19"/>
        <v>0</v>
      </c>
      <c r="BR21" s="686">
        <f t="shared" si="19"/>
        <v>4</v>
      </c>
      <c r="BS21" s="686">
        <f t="shared" si="19"/>
        <v>9</v>
      </c>
      <c r="BT21" s="686">
        <f t="shared" si="19"/>
        <v>13</v>
      </c>
      <c r="BU21" s="686">
        <f t="shared" si="27"/>
        <v>25</v>
      </c>
      <c r="BV21" s="1276">
        <f t="shared" si="28"/>
        <v>35</v>
      </c>
      <c r="BW21" s="703">
        <f>AY21/'Primer Ingreso'!M37</f>
        <v>0</v>
      </c>
      <c r="BX21" s="703">
        <f>AZ21/'Primer Ingreso'!N37</f>
        <v>0</v>
      </c>
      <c r="BY21" s="703">
        <f>BA21/'Primer Ingreso'!O37</f>
        <v>0</v>
      </c>
      <c r="BZ21" s="703">
        <f>BB21/'Primer Ingreso'!P37</f>
        <v>1.4423076923076924E-2</v>
      </c>
      <c r="CA21" s="703">
        <f>BC21/'Primer Ingreso'!Q37</f>
        <v>3.0418250950570342E-2</v>
      </c>
      <c r="CB21" s="703">
        <f>BD21/'Primer Ingreso'!R37</f>
        <v>3.39943342776204E-2</v>
      </c>
      <c r="CC21" s="703">
        <f>BE21/'Primer Ingreso'!S37</f>
        <v>5.3452115812917596E-2</v>
      </c>
      <c r="CD21" s="1368">
        <f>BF21/'Primer Ingreso'!T37</f>
        <v>5.4888507718696397E-2</v>
      </c>
      <c r="CE21" s="703">
        <f>BG21/'Primer Ingreso'!M37</f>
        <v>0</v>
      </c>
      <c r="CF21" s="703">
        <f>BH21/'Primer Ingreso'!N37</f>
        <v>0</v>
      </c>
      <c r="CG21" s="703">
        <f>BI21/'Primer Ingreso'!O37</f>
        <v>0</v>
      </c>
      <c r="CH21" s="703">
        <f>BJ21/'Primer Ingreso'!P37</f>
        <v>4.807692307692308E-3</v>
      </c>
      <c r="CI21" s="703">
        <f>BK21/'Primer Ingreso'!Q37</f>
        <v>3.8022813688212928E-3</v>
      </c>
      <c r="CJ21" s="703">
        <f>BL21/'Primer Ingreso'!R37</f>
        <v>2.8328611898016999E-3</v>
      </c>
      <c r="CK21" s="703">
        <f>BM21/'Primer Ingreso'!S37</f>
        <v>2.2271714922048997E-3</v>
      </c>
      <c r="CL21" s="1368">
        <f>BN21/'Primer Ingreso'!T37</f>
        <v>5.1457975986277877E-3</v>
      </c>
      <c r="CM21" s="703">
        <f>BO21/'Primer Ingreso'!M37</f>
        <v>0</v>
      </c>
      <c r="CN21" s="703">
        <f>BP21/'Primer Ingreso'!N37</f>
        <v>0</v>
      </c>
      <c r="CO21" s="703">
        <f>BQ21/'Primer Ingreso'!O37</f>
        <v>0</v>
      </c>
      <c r="CP21" s="703">
        <f>BR21/'Primer Ingreso'!P37</f>
        <v>1.9230769230769232E-2</v>
      </c>
      <c r="CQ21" s="703">
        <f>BS21/'Primer Ingreso'!Q37</f>
        <v>3.4220532319391636E-2</v>
      </c>
      <c r="CR21" s="703">
        <f>BT21/'Primer Ingreso'!R37</f>
        <v>3.6827195467422094E-2</v>
      </c>
      <c r="CS21" s="703">
        <f>BU21/'Primer Ingreso'!S37</f>
        <v>5.5679287305122498E-2</v>
      </c>
      <c r="CT21" s="1368">
        <f>BV21/'Primer Ingreso'!T37</f>
        <v>6.0034305317324184E-2</v>
      </c>
    </row>
    <row r="22" spans="1:98" s="226" customFormat="1" ht="14.4">
      <c r="B22" s="1370" t="s">
        <v>460</v>
      </c>
      <c r="C22" s="1371">
        <f t="shared" ref="C22:P22" si="30">SUM(C19:C21)</f>
        <v>1</v>
      </c>
      <c r="D22" s="1371">
        <f t="shared" si="30"/>
        <v>1</v>
      </c>
      <c r="E22" s="1371">
        <f t="shared" si="30"/>
        <v>4</v>
      </c>
      <c r="F22" s="1371">
        <f t="shared" si="30"/>
        <v>19</v>
      </c>
      <c r="G22" s="1371">
        <f t="shared" si="30"/>
        <v>18</v>
      </c>
      <c r="H22" s="1371">
        <f t="shared" si="30"/>
        <v>16</v>
      </c>
      <c r="I22" s="1371">
        <f>SUM(I19:I21)</f>
        <v>32</v>
      </c>
      <c r="J22" s="1371">
        <f>SUM(J19:J21)</f>
        <v>22</v>
      </c>
      <c r="K22" s="1371">
        <f t="shared" si="30"/>
        <v>0</v>
      </c>
      <c r="L22" s="1371">
        <f t="shared" si="30"/>
        <v>0</v>
      </c>
      <c r="M22" s="1371">
        <f t="shared" si="30"/>
        <v>4</v>
      </c>
      <c r="N22" s="1371">
        <f t="shared" si="30"/>
        <v>7</v>
      </c>
      <c r="O22" s="1371">
        <f t="shared" si="30"/>
        <v>5</v>
      </c>
      <c r="P22" s="1371">
        <f t="shared" si="30"/>
        <v>3</v>
      </c>
      <c r="Q22" s="1371">
        <f>SUM(Q19:Q21)</f>
        <v>0</v>
      </c>
      <c r="R22" s="1354">
        <f>SUM(R19:R21)</f>
        <v>8</v>
      </c>
      <c r="S22" s="1371">
        <f t="shared" ref="S22:X22" si="31">K22+C22</f>
        <v>1</v>
      </c>
      <c r="T22" s="1371">
        <f t="shared" si="31"/>
        <v>1</v>
      </c>
      <c r="U22" s="1371">
        <f t="shared" si="31"/>
        <v>8</v>
      </c>
      <c r="V22" s="1371">
        <f t="shared" si="31"/>
        <v>26</v>
      </c>
      <c r="W22" s="1371">
        <f t="shared" si="31"/>
        <v>23</v>
      </c>
      <c r="X22" s="1371">
        <f t="shared" si="31"/>
        <v>19</v>
      </c>
      <c r="Y22" s="1371">
        <f>SUM(Y19:Y21)</f>
        <v>32</v>
      </c>
      <c r="Z22" s="1371">
        <f t="shared" si="22"/>
        <v>30</v>
      </c>
      <c r="AA22" s="1372">
        <f>C22/'Alumnado Activo'!C19</f>
        <v>5.8479532163742687E-3</v>
      </c>
      <c r="AB22" s="1372">
        <f>D22/'Alumnado Activo'!D19</f>
        <v>4.2372881355932203E-3</v>
      </c>
      <c r="AC22" s="1372">
        <f>E22/'Alumnado Activo'!E19</f>
        <v>1.0638297872340425E-2</v>
      </c>
      <c r="AD22" s="1372">
        <f>F22/'Alumnado Activo'!F19</f>
        <v>4.1036717062634988E-2</v>
      </c>
      <c r="AE22" s="1372">
        <f>G22/'Alumnado Activo'!G19</f>
        <v>3.0716723549488054E-2</v>
      </c>
      <c r="AF22" s="1372">
        <f>H22/'Alumnado Activo'!H19</f>
        <v>2.3845007451564829E-2</v>
      </c>
      <c r="AG22" s="1372">
        <f>I22/'Alumnado Activo'!I19</f>
        <v>3.7166085946573751E-2</v>
      </c>
      <c r="AH22" s="1372">
        <f>J22/'Alumnado Activo'!J19</f>
        <v>2.1589793915603533E-2</v>
      </c>
      <c r="AI22" s="1372">
        <f>K22/'Alumnado Activo'!C19</f>
        <v>0</v>
      </c>
      <c r="AJ22" s="1372">
        <f>L22/'Alumnado Activo'!D19</f>
        <v>0</v>
      </c>
      <c r="AK22" s="1372">
        <f>M22/'Alumnado Activo'!E19</f>
        <v>1.0638297872340425E-2</v>
      </c>
      <c r="AL22" s="1372">
        <f>N22/'Alumnado Activo'!F19</f>
        <v>1.511879049676026E-2</v>
      </c>
      <c r="AM22" s="1372">
        <f>O22/'Alumnado Activo'!G19</f>
        <v>8.5324232081911266E-3</v>
      </c>
      <c r="AN22" s="1372">
        <f>P22/'Alumnado Activo'!H19</f>
        <v>4.4709388971684054E-3</v>
      </c>
      <c r="AO22" s="1372">
        <f>Q22/'Alumnado Activo'!I19</f>
        <v>0</v>
      </c>
      <c r="AP22" s="1372">
        <f>R22/'Alumnado Activo'!J19</f>
        <v>7.8508341511285568E-3</v>
      </c>
      <c r="AQ22" s="1372">
        <f>S22/'Alumnado Activo'!C19</f>
        <v>5.8479532163742687E-3</v>
      </c>
      <c r="AR22" s="1372">
        <f>T22/'Alumnado Activo'!D19</f>
        <v>4.2372881355932203E-3</v>
      </c>
      <c r="AS22" s="1372">
        <f>U22/'Alumnado Activo'!E19</f>
        <v>2.1276595744680851E-2</v>
      </c>
      <c r="AT22" s="1372">
        <f>V22/'Alumnado Activo'!F19</f>
        <v>5.6155507559395246E-2</v>
      </c>
      <c r="AU22" s="1372">
        <f>W22/'Alumnado Activo'!G19</f>
        <v>3.9249146757679182E-2</v>
      </c>
      <c r="AV22" s="1372">
        <f>X22/'Alumnado Activo'!H19</f>
        <v>2.8315946348733235E-2</v>
      </c>
      <c r="AW22" s="1372">
        <f>Y22/'Alumnado Activo'!I19</f>
        <v>3.7166085946573751E-2</v>
      </c>
      <c r="AX22" s="1372">
        <f>Z22/'Alumnado Activo'!J19</f>
        <v>2.9440628066732092E-2</v>
      </c>
      <c r="AY22" s="1371">
        <f>C22</f>
        <v>1</v>
      </c>
      <c r="AZ22" s="1371">
        <f t="shared" si="17"/>
        <v>2</v>
      </c>
      <c r="BA22" s="1371">
        <f t="shared" si="17"/>
        <v>6</v>
      </c>
      <c r="BB22" s="1371">
        <f t="shared" si="17"/>
        <v>25</v>
      </c>
      <c r="BC22" s="1371">
        <f t="shared" si="17"/>
        <v>43</v>
      </c>
      <c r="BD22" s="1371">
        <f t="shared" si="17"/>
        <v>59</v>
      </c>
      <c r="BE22" s="1371">
        <f t="shared" si="23"/>
        <v>91</v>
      </c>
      <c r="BF22" s="1291">
        <f t="shared" si="24"/>
        <v>113</v>
      </c>
      <c r="BG22" s="1371">
        <f>K22</f>
        <v>0</v>
      </c>
      <c r="BH22" s="1371">
        <f t="shared" si="18"/>
        <v>0</v>
      </c>
      <c r="BI22" s="1371">
        <f t="shared" si="18"/>
        <v>4</v>
      </c>
      <c r="BJ22" s="1371">
        <f t="shared" si="18"/>
        <v>11</v>
      </c>
      <c r="BK22" s="1371">
        <f t="shared" si="18"/>
        <v>16</v>
      </c>
      <c r="BL22" s="1371">
        <f t="shared" si="18"/>
        <v>19</v>
      </c>
      <c r="BM22" s="1371">
        <f t="shared" si="25"/>
        <v>19</v>
      </c>
      <c r="BN22" s="1291">
        <f t="shared" si="26"/>
        <v>27</v>
      </c>
      <c r="BO22" s="1371">
        <f>S22</f>
        <v>1</v>
      </c>
      <c r="BP22" s="1371">
        <f t="shared" si="19"/>
        <v>2</v>
      </c>
      <c r="BQ22" s="1371">
        <f t="shared" si="19"/>
        <v>10</v>
      </c>
      <c r="BR22" s="1371">
        <f t="shared" si="19"/>
        <v>36</v>
      </c>
      <c r="BS22" s="1371">
        <f t="shared" si="19"/>
        <v>59</v>
      </c>
      <c r="BT22" s="1371">
        <f t="shared" si="19"/>
        <v>78</v>
      </c>
      <c r="BU22" s="1371">
        <f t="shared" si="27"/>
        <v>110</v>
      </c>
      <c r="BV22" s="1291">
        <f t="shared" si="28"/>
        <v>140</v>
      </c>
      <c r="BW22" s="1372">
        <f>AY22/'Primer Ingreso'!M38</f>
        <v>5.7803468208092483E-3</v>
      </c>
      <c r="BX22" s="1372">
        <f>AZ22/'Primer Ingreso'!N38</f>
        <v>7.6335877862595417E-3</v>
      </c>
      <c r="BY22" s="1372">
        <f>BA22/'Primer Ingreso'!O38</f>
        <v>1.3698630136986301E-2</v>
      </c>
      <c r="BZ22" s="1372">
        <f>BB22/'Primer Ingreso'!P38</f>
        <v>4.29553264604811E-2</v>
      </c>
      <c r="CA22" s="1372">
        <f>BC22/'Primer Ingreso'!Q38</f>
        <v>5.4916985951468711E-2</v>
      </c>
      <c r="CB22" s="1372">
        <f>BD22/'Primer Ingreso'!R38</f>
        <v>5.8648111332007952E-2</v>
      </c>
      <c r="CC22" s="1372">
        <f>BE22/'Primer Ingreso'!S38</f>
        <v>6.9571865443425071E-2</v>
      </c>
      <c r="CD22" s="1372">
        <f>BF22/'Primer Ingreso'!T38</f>
        <v>6.8443367655966078E-2</v>
      </c>
      <c r="CE22" s="1372">
        <f>BG22/'Primer Ingreso'!M38</f>
        <v>0</v>
      </c>
      <c r="CF22" s="1372">
        <f>BH22/'Primer Ingreso'!N38</f>
        <v>0</v>
      </c>
      <c r="CG22" s="1372">
        <f>BI22/'Primer Ingreso'!O38</f>
        <v>9.1324200913242004E-3</v>
      </c>
      <c r="CH22" s="1372">
        <f>BJ22/'Primer Ingreso'!P38</f>
        <v>1.8900343642611683E-2</v>
      </c>
      <c r="CI22" s="1372">
        <f>BK22/'Primer Ingreso'!Q38</f>
        <v>2.0434227330779056E-2</v>
      </c>
      <c r="CJ22" s="1372">
        <f>BL22/'Primer Ingreso'!R38</f>
        <v>1.8886679920477135E-2</v>
      </c>
      <c r="CK22" s="1372">
        <f>BM22/'Primer Ingreso'!S38</f>
        <v>1.4525993883792049E-2</v>
      </c>
      <c r="CL22" s="1648">
        <f>BN22/'Primer Ingreso'!T38</f>
        <v>1.6353725015142338E-2</v>
      </c>
      <c r="CM22" s="1372">
        <f>BO22/'Primer Ingreso'!M38</f>
        <v>5.7803468208092483E-3</v>
      </c>
      <c r="CN22" s="1372">
        <f>BP22/'Primer Ingreso'!N38</f>
        <v>7.6335877862595417E-3</v>
      </c>
      <c r="CO22" s="1372">
        <f>BQ22/'Primer Ingreso'!O38</f>
        <v>2.2831050228310501E-2</v>
      </c>
      <c r="CP22" s="1372">
        <f>BR22/'Primer Ingreso'!P38</f>
        <v>6.1855670103092786E-2</v>
      </c>
      <c r="CQ22" s="1372">
        <f>BS22/'Primer Ingreso'!Q38</f>
        <v>7.5351213282247767E-2</v>
      </c>
      <c r="CR22" s="1372">
        <f>BT22/'Primer Ingreso'!R38</f>
        <v>7.7534791252485094E-2</v>
      </c>
      <c r="CS22" s="1372">
        <f>BU22/'Primer Ingreso'!S38</f>
        <v>8.4097859327217125E-2</v>
      </c>
      <c r="CT22" s="1648">
        <f>BV22/'Primer Ingreso'!T38</f>
        <v>8.4797092671108423E-2</v>
      </c>
    </row>
    <row r="23" spans="1:98" s="166" customFormat="1" ht="9" customHeight="1">
      <c r="B23" s="294"/>
      <c r="C23" s="246"/>
      <c r="D23" s="246"/>
      <c r="E23" s="246"/>
      <c r="F23" s="246"/>
      <c r="G23" s="246"/>
      <c r="H23" s="687"/>
      <c r="I23" s="246"/>
      <c r="J23" s="246"/>
      <c r="K23" s="246"/>
      <c r="L23" s="246"/>
      <c r="M23" s="246"/>
      <c r="N23" s="246"/>
      <c r="O23" s="246"/>
      <c r="P23" s="687"/>
      <c r="Q23" s="246"/>
      <c r="R23" s="246"/>
      <c r="S23" s="246"/>
      <c r="T23" s="246"/>
      <c r="U23" s="246"/>
      <c r="V23" s="246"/>
      <c r="W23" s="246"/>
      <c r="X23" s="687"/>
      <c r="Y23" s="246"/>
      <c r="Z23" s="246"/>
      <c r="AA23" s="687"/>
      <c r="AB23" s="687"/>
      <c r="AC23" s="687"/>
      <c r="AD23" s="687"/>
      <c r="AE23" s="687"/>
      <c r="AF23" s="687"/>
      <c r="AG23" s="246"/>
      <c r="AH23" s="246"/>
      <c r="AI23" s="687"/>
      <c r="AJ23" s="687"/>
      <c r="AK23" s="687"/>
      <c r="AL23" s="687"/>
      <c r="AM23" s="687"/>
      <c r="AN23" s="687"/>
      <c r="AO23" s="246"/>
      <c r="AP23" s="246"/>
      <c r="AQ23" s="687"/>
      <c r="AR23" s="687"/>
      <c r="AS23" s="687"/>
      <c r="AT23" s="687"/>
      <c r="AU23" s="687"/>
      <c r="AV23" s="687"/>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row>
    <row r="24" spans="1:98" s="241" customFormat="1" ht="14.4">
      <c r="B24" s="1283" t="s">
        <v>460</v>
      </c>
      <c r="C24" s="704">
        <f>C22</f>
        <v>1</v>
      </c>
      <c r="D24" s="704">
        <f t="shared" ref="D24:X24" si="32">D22</f>
        <v>1</v>
      </c>
      <c r="E24" s="704">
        <f t="shared" si="32"/>
        <v>4</v>
      </c>
      <c r="F24" s="704">
        <f t="shared" si="32"/>
        <v>19</v>
      </c>
      <c r="G24" s="704">
        <f t="shared" si="32"/>
        <v>18</v>
      </c>
      <c r="H24" s="686">
        <f>H22</f>
        <v>16</v>
      </c>
      <c r="I24" s="686">
        <f>I22</f>
        <v>32</v>
      </c>
      <c r="J24" s="1276">
        <f>J22</f>
        <v>22</v>
      </c>
      <c r="K24" s="704">
        <f t="shared" si="32"/>
        <v>0</v>
      </c>
      <c r="L24" s="704">
        <f t="shared" si="32"/>
        <v>0</v>
      </c>
      <c r="M24" s="704">
        <f t="shared" si="32"/>
        <v>4</v>
      </c>
      <c r="N24" s="704">
        <f t="shared" si="32"/>
        <v>7</v>
      </c>
      <c r="O24" s="704">
        <f t="shared" si="32"/>
        <v>5</v>
      </c>
      <c r="P24" s="686">
        <f t="shared" si="32"/>
        <v>3</v>
      </c>
      <c r="Q24" s="686">
        <f>Q22</f>
        <v>0</v>
      </c>
      <c r="R24" s="1276">
        <f>R22</f>
        <v>8</v>
      </c>
      <c r="S24" s="704">
        <f t="shared" si="32"/>
        <v>1</v>
      </c>
      <c r="T24" s="704">
        <f t="shared" si="32"/>
        <v>1</v>
      </c>
      <c r="U24" s="704">
        <f t="shared" si="32"/>
        <v>8</v>
      </c>
      <c r="V24" s="704">
        <f t="shared" si="32"/>
        <v>26</v>
      </c>
      <c r="W24" s="704">
        <f t="shared" si="32"/>
        <v>23</v>
      </c>
      <c r="X24" s="686">
        <f t="shared" si="32"/>
        <v>19</v>
      </c>
      <c r="Y24" s="686">
        <f t="shared" ref="Y24" si="33">I24+Q24</f>
        <v>32</v>
      </c>
      <c r="Z24" s="1276">
        <f t="shared" ref="Z24" si="34">J24+R24</f>
        <v>30</v>
      </c>
      <c r="AA24" s="703">
        <f>C24/'Alumnado Activo'!C21</f>
        <v>5.8479532163742687E-3</v>
      </c>
      <c r="AB24" s="703">
        <f>D24/'Alumnado Activo'!D21</f>
        <v>4.2372881355932203E-3</v>
      </c>
      <c r="AC24" s="703">
        <f>E24/'Alumnado Activo'!E21</f>
        <v>1.0638297872340425E-2</v>
      </c>
      <c r="AD24" s="703">
        <f>F24/'Alumnado Activo'!F21</f>
        <v>4.1036717062634988E-2</v>
      </c>
      <c r="AE24" s="703">
        <f>G24/'Alumnado Activo'!G21</f>
        <v>3.0716723549488054E-2</v>
      </c>
      <c r="AF24" s="703">
        <f>H24/'Alumnado Activo'!H21</f>
        <v>2.3845007451564829E-2</v>
      </c>
      <c r="AG24" s="703">
        <f>I24/'Alumnado Activo'!I21</f>
        <v>3.7166085946573751E-2</v>
      </c>
      <c r="AH24" s="1368">
        <f>J24/'Alumnado Activo'!J21</f>
        <v>2.1589793915603533E-2</v>
      </c>
      <c r="AI24" s="703">
        <f>K24/'Alumnado Activo'!C21</f>
        <v>0</v>
      </c>
      <c r="AJ24" s="703">
        <f>L24/'Alumnado Activo'!D21</f>
        <v>0</v>
      </c>
      <c r="AK24" s="703">
        <f>M24/'Alumnado Activo'!E21</f>
        <v>1.0638297872340425E-2</v>
      </c>
      <c r="AL24" s="703">
        <f>N24/'Alumnado Activo'!F21</f>
        <v>1.511879049676026E-2</v>
      </c>
      <c r="AM24" s="703">
        <f>O24/'Alumnado Activo'!G21</f>
        <v>8.5324232081911266E-3</v>
      </c>
      <c r="AN24" s="703">
        <f>P24/'Alumnado Activo'!H21</f>
        <v>4.4709388971684054E-3</v>
      </c>
      <c r="AO24" s="703">
        <f>Q24/'Alumnado Activo'!I21</f>
        <v>0</v>
      </c>
      <c r="AP24" s="1368">
        <f>R24/'Alumnado Activo'!J21</f>
        <v>7.8508341511285568E-3</v>
      </c>
      <c r="AQ24" s="703">
        <f>S24/'Alumnado Activo'!C21</f>
        <v>5.8479532163742687E-3</v>
      </c>
      <c r="AR24" s="703">
        <f>T24/'Alumnado Activo'!D21</f>
        <v>4.2372881355932203E-3</v>
      </c>
      <c r="AS24" s="703">
        <f>U24/'Alumnado Activo'!E21</f>
        <v>2.1276595744680851E-2</v>
      </c>
      <c r="AT24" s="703">
        <f>V24/'Alumnado Activo'!F21</f>
        <v>5.6155507559395246E-2</v>
      </c>
      <c r="AU24" s="703">
        <f>W24/'Alumnado Activo'!G21</f>
        <v>3.9249146757679182E-2</v>
      </c>
      <c r="AV24" s="703">
        <f>X24/'Alumnado Activo'!H21</f>
        <v>2.8315946348733235E-2</v>
      </c>
      <c r="AW24" s="1368">
        <f>Y24/'Alumnado Activo'!I21</f>
        <v>3.7166085946573751E-2</v>
      </c>
      <c r="AX24" s="1368">
        <f>Z24/'Alumnado Activo'!J21</f>
        <v>2.9440628066732092E-2</v>
      </c>
    </row>
    <row r="25" spans="1:98" s="166" customFormat="1" ht="20.25" customHeight="1">
      <c r="B25" s="235"/>
      <c r="C25" s="244"/>
      <c r="D25" s="244"/>
      <c r="E25" s="244"/>
      <c r="F25" s="244"/>
      <c r="G25" s="244"/>
      <c r="H25" s="233"/>
      <c r="I25" s="233"/>
      <c r="J25" s="233"/>
      <c r="K25" s="243"/>
    </row>
    <row r="27" spans="1:98" ht="13.8" thickBot="1">
      <c r="B27" s="249"/>
      <c r="C27" s="248"/>
      <c r="D27" s="248"/>
      <c r="E27" s="248"/>
      <c r="F27" s="248"/>
    </row>
    <row r="28" spans="1:98">
      <c r="F28" s="236"/>
    </row>
  </sheetData>
  <mergeCells count="12">
    <mergeCell ref="CE7:CL7"/>
    <mergeCell ref="CM7:CT7"/>
    <mergeCell ref="AI7:AP7"/>
    <mergeCell ref="AQ7:AX7"/>
    <mergeCell ref="AY7:BF7"/>
    <mergeCell ref="BG7:BN7"/>
    <mergeCell ref="BO7:BV7"/>
    <mergeCell ref="C7:J7"/>
    <mergeCell ref="K7:R7"/>
    <mergeCell ref="S7:Z7"/>
    <mergeCell ref="AA7:AH7"/>
    <mergeCell ref="BW7:CD7"/>
  </mergeCells>
  <hyperlinks>
    <hyperlink ref="A1" location="Índice!A1" display="ÍNDICE" xr:uid="{00000000-0004-0000-16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I20:I21"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D25A8"/>
  </sheetPr>
  <dimension ref="A1:AX23"/>
  <sheetViews>
    <sheetView showGridLines="0" zoomScaleNormal="100" workbookViewId="0">
      <selection activeCell="AV34" sqref="AV34"/>
    </sheetView>
  </sheetViews>
  <sheetFormatPr baseColWidth="10" defaultRowHeight="13.2"/>
  <cols>
    <col min="3" max="3" width="4.88671875" bestFit="1" customWidth="1"/>
    <col min="4" max="4" width="5.5546875" bestFit="1" customWidth="1"/>
    <col min="5" max="5" width="4.88671875" bestFit="1" customWidth="1"/>
    <col min="6" max="6" width="5.5546875" bestFit="1" customWidth="1"/>
    <col min="7" max="7" width="4.88671875" bestFit="1" customWidth="1"/>
    <col min="8" max="8" width="5.5546875" bestFit="1" customWidth="1"/>
    <col min="9" max="9" width="4.88671875" bestFit="1" customWidth="1"/>
    <col min="10" max="10" width="5.5546875" bestFit="1" customWidth="1"/>
    <col min="11" max="11" width="4.88671875" bestFit="1" customWidth="1"/>
    <col min="12" max="12" width="5.5546875" bestFit="1" customWidth="1"/>
    <col min="13" max="13" width="4.88671875" bestFit="1" customWidth="1"/>
    <col min="14" max="14" width="5.5546875" bestFit="1" customWidth="1"/>
    <col min="15" max="15" width="4.88671875" bestFit="1" customWidth="1"/>
    <col min="16" max="16" width="5.5546875" bestFit="1" customWidth="1"/>
    <col min="17" max="17" width="4.88671875" bestFit="1" customWidth="1"/>
    <col min="18" max="18" width="5.5546875" bestFit="1" customWidth="1"/>
    <col min="19" max="19" width="5.109375" bestFit="1" customWidth="1"/>
    <col min="20" max="20" width="5.88671875" bestFit="1" customWidth="1"/>
    <col min="21" max="21" width="5.109375" bestFit="1" customWidth="1"/>
    <col min="22" max="22" width="5.88671875" bestFit="1" customWidth="1"/>
    <col min="23" max="23" width="5.109375" bestFit="1" customWidth="1"/>
    <col min="24" max="24" width="5.88671875" bestFit="1" customWidth="1"/>
    <col min="25" max="25" width="5.109375" bestFit="1" customWidth="1"/>
    <col min="26" max="26" width="5.88671875" bestFit="1" customWidth="1"/>
    <col min="27" max="27" width="5.109375" bestFit="1" customWidth="1"/>
    <col min="28" max="28" width="5.88671875" bestFit="1" customWidth="1"/>
    <col min="29" max="29" width="5.109375" bestFit="1" customWidth="1"/>
    <col min="30" max="30" width="5.88671875" bestFit="1" customWidth="1"/>
    <col min="31" max="31" width="5.109375" bestFit="1" customWidth="1"/>
    <col min="32" max="32" width="5.88671875" bestFit="1" customWidth="1"/>
    <col min="33" max="33" width="5.109375" bestFit="1" customWidth="1"/>
    <col min="34" max="34" width="5.5546875" bestFit="1" customWidth="1"/>
    <col min="35" max="35" width="5.109375" bestFit="1" customWidth="1"/>
    <col min="36" max="36" width="5.88671875" bestFit="1" customWidth="1"/>
    <col min="37" max="37" width="5.109375" bestFit="1" customWidth="1"/>
    <col min="38" max="38" width="5.88671875" bestFit="1" customWidth="1"/>
    <col min="39" max="39" width="5.109375" bestFit="1" customWidth="1"/>
    <col min="40" max="40" width="5.88671875" bestFit="1" customWidth="1"/>
    <col min="41" max="41" width="5.109375" bestFit="1" customWidth="1"/>
    <col min="42" max="42" width="5.88671875" bestFit="1" customWidth="1"/>
    <col min="43" max="43" width="5.109375" bestFit="1" customWidth="1"/>
    <col min="44" max="44" width="5.88671875" bestFit="1" customWidth="1"/>
    <col min="45" max="45" width="5.109375" bestFit="1" customWidth="1"/>
    <col min="46" max="46" width="5.88671875" bestFit="1" customWidth="1"/>
    <col min="47" max="47" width="5.109375" bestFit="1" customWidth="1"/>
    <col min="48" max="48" width="5.88671875" bestFit="1" customWidth="1"/>
    <col min="49" max="49" width="5.109375" bestFit="1" customWidth="1"/>
    <col min="50" max="50" width="5.88671875" bestFit="1" customWidth="1"/>
  </cols>
  <sheetData>
    <row r="1" spans="1:50">
      <c r="A1" s="320" t="s">
        <v>1447</v>
      </c>
    </row>
    <row r="2" spans="1:50" ht="18">
      <c r="A2" s="965" t="s">
        <v>2720</v>
      </c>
    </row>
    <row r="3" spans="1:50">
      <c r="A3" s="2" t="s">
        <v>43</v>
      </c>
    </row>
    <row r="4" spans="1:50">
      <c r="A4" s="30" t="s">
        <v>44</v>
      </c>
    </row>
    <row r="5" spans="1:50">
      <c r="A5" s="261" t="s">
        <v>1519</v>
      </c>
    </row>
    <row r="6" spans="1:50">
      <c r="A6" s="261"/>
    </row>
    <row r="7" spans="1:50" ht="14.4">
      <c r="B7" s="1403"/>
      <c r="C7" s="2671" t="s">
        <v>1155</v>
      </c>
      <c r="D7" s="2672"/>
      <c r="E7" s="2672"/>
      <c r="F7" s="2672"/>
      <c r="G7" s="2672"/>
      <c r="H7" s="2672"/>
      <c r="I7" s="2672"/>
      <c r="J7" s="2672"/>
      <c r="K7" s="2672"/>
      <c r="L7" s="2672"/>
      <c r="M7" s="2672"/>
      <c r="N7" s="2672"/>
      <c r="O7" s="2672"/>
      <c r="P7" s="2672"/>
      <c r="Q7" s="2672"/>
      <c r="R7" s="2673"/>
      <c r="S7" s="2671" t="s">
        <v>1156</v>
      </c>
      <c r="T7" s="2672"/>
      <c r="U7" s="2672"/>
      <c r="V7" s="2672"/>
      <c r="W7" s="2672"/>
      <c r="X7" s="2672"/>
      <c r="Y7" s="2672"/>
      <c r="Z7" s="2672"/>
      <c r="AA7" s="2672"/>
      <c r="AB7" s="2672"/>
      <c r="AC7" s="2672"/>
      <c r="AD7" s="2672"/>
      <c r="AE7" s="2672"/>
      <c r="AF7" s="2672"/>
      <c r="AG7" s="2672"/>
      <c r="AH7" s="2673"/>
      <c r="AI7" s="2656" t="s">
        <v>1157</v>
      </c>
      <c r="AJ7" s="2657"/>
      <c r="AK7" s="2657"/>
      <c r="AL7" s="2657"/>
      <c r="AM7" s="2657"/>
      <c r="AN7" s="2657"/>
      <c r="AO7" s="2657"/>
      <c r="AP7" s="2657"/>
      <c r="AQ7" s="2657"/>
      <c r="AR7" s="2657"/>
      <c r="AS7" s="2657"/>
      <c r="AT7" s="2657"/>
      <c r="AU7" s="2657"/>
      <c r="AV7" s="2657"/>
      <c r="AW7" s="2657"/>
      <c r="AX7" s="2657"/>
    </row>
    <row r="8" spans="1:50" ht="14.4">
      <c r="B8" s="668"/>
      <c r="C8" s="2674">
        <v>2011</v>
      </c>
      <c r="D8" s="2675"/>
      <c r="E8" s="2674">
        <v>2012</v>
      </c>
      <c r="F8" s="2675"/>
      <c r="G8" s="2674">
        <v>2013</v>
      </c>
      <c r="H8" s="2675"/>
      <c r="I8" s="2674">
        <v>2014</v>
      </c>
      <c r="J8" s="2675"/>
      <c r="K8" s="2674">
        <v>2015</v>
      </c>
      <c r="L8" s="2675"/>
      <c r="M8" s="2674">
        <v>2016</v>
      </c>
      <c r="N8" s="2675"/>
      <c r="O8" s="2674">
        <v>2017</v>
      </c>
      <c r="P8" s="2675"/>
      <c r="Q8" s="2674">
        <v>2018</v>
      </c>
      <c r="R8" s="2675"/>
      <c r="S8" s="2674">
        <v>2011</v>
      </c>
      <c r="T8" s="2675"/>
      <c r="U8" s="2674">
        <v>2012</v>
      </c>
      <c r="V8" s="2675"/>
      <c r="W8" s="2674">
        <v>2013</v>
      </c>
      <c r="X8" s="2675"/>
      <c r="Y8" s="2674">
        <v>2014</v>
      </c>
      <c r="Z8" s="2675"/>
      <c r="AA8" s="2674">
        <v>2015</v>
      </c>
      <c r="AB8" s="2675"/>
      <c r="AC8" s="2674">
        <v>2016</v>
      </c>
      <c r="AD8" s="2675"/>
      <c r="AE8" s="2674">
        <v>2017</v>
      </c>
      <c r="AF8" s="2675"/>
      <c r="AG8" s="2674">
        <v>2018</v>
      </c>
      <c r="AH8" s="2675"/>
      <c r="AI8" s="2674">
        <v>2011</v>
      </c>
      <c r="AJ8" s="2675"/>
      <c r="AK8" s="2674">
        <v>2012</v>
      </c>
      <c r="AL8" s="2675"/>
      <c r="AM8" s="2674">
        <v>2013</v>
      </c>
      <c r="AN8" s="2675"/>
      <c r="AO8" s="2674">
        <v>2014</v>
      </c>
      <c r="AP8" s="2675"/>
      <c r="AQ8" s="2674">
        <v>2015</v>
      </c>
      <c r="AR8" s="2675"/>
      <c r="AS8" s="2674">
        <v>2016</v>
      </c>
      <c r="AT8" s="2675"/>
      <c r="AU8" s="2674">
        <v>2017</v>
      </c>
      <c r="AV8" s="2675"/>
      <c r="AW8" s="2674">
        <v>2018</v>
      </c>
      <c r="AX8" s="2675"/>
    </row>
    <row r="9" spans="1:50" ht="14.4">
      <c r="B9" s="668"/>
      <c r="C9" s="1287" t="s">
        <v>2718</v>
      </c>
      <c r="D9" s="1287" t="s">
        <v>2719</v>
      </c>
      <c r="E9" s="1287" t="s">
        <v>2718</v>
      </c>
      <c r="F9" s="1287" t="s">
        <v>2719</v>
      </c>
      <c r="G9" s="1287" t="s">
        <v>2718</v>
      </c>
      <c r="H9" s="1287" t="s">
        <v>2719</v>
      </c>
      <c r="I9" s="1287" t="s">
        <v>2718</v>
      </c>
      <c r="J9" s="1287" t="s">
        <v>2719</v>
      </c>
      <c r="K9" s="1287" t="s">
        <v>2718</v>
      </c>
      <c r="L9" s="1287" t="s">
        <v>2719</v>
      </c>
      <c r="M9" s="1287" t="s">
        <v>2718</v>
      </c>
      <c r="N9" s="1287" t="s">
        <v>2719</v>
      </c>
      <c r="O9" s="1287" t="s">
        <v>2718</v>
      </c>
      <c r="P9" s="1287" t="s">
        <v>2719</v>
      </c>
      <c r="Q9" s="1287" t="s">
        <v>2718</v>
      </c>
      <c r="R9" s="1287" t="s">
        <v>2719</v>
      </c>
      <c r="S9" s="1287" t="s">
        <v>2718</v>
      </c>
      <c r="T9" s="1287" t="s">
        <v>2719</v>
      </c>
      <c r="U9" s="1287" t="s">
        <v>2718</v>
      </c>
      <c r="V9" s="1287" t="s">
        <v>2719</v>
      </c>
      <c r="W9" s="1287" t="s">
        <v>2718</v>
      </c>
      <c r="X9" s="1287" t="s">
        <v>2719</v>
      </c>
      <c r="Y9" s="1287" t="s">
        <v>2718</v>
      </c>
      <c r="Z9" s="1287" t="s">
        <v>2719</v>
      </c>
      <c r="AA9" s="1287" t="s">
        <v>2718</v>
      </c>
      <c r="AB9" s="1287" t="s">
        <v>2719</v>
      </c>
      <c r="AC9" s="1287" t="s">
        <v>2718</v>
      </c>
      <c r="AD9" s="1287" t="s">
        <v>2719</v>
      </c>
      <c r="AE9" s="1287" t="s">
        <v>2718</v>
      </c>
      <c r="AF9" s="1287" t="s">
        <v>2719</v>
      </c>
      <c r="AG9" s="1287" t="s">
        <v>2718</v>
      </c>
      <c r="AH9" s="1287" t="s">
        <v>2719</v>
      </c>
      <c r="AI9" s="1287" t="s">
        <v>2718</v>
      </c>
      <c r="AJ9" s="1287" t="s">
        <v>2719</v>
      </c>
      <c r="AK9" s="1287" t="s">
        <v>2718</v>
      </c>
      <c r="AL9" s="1287" t="s">
        <v>2719</v>
      </c>
      <c r="AM9" s="1287" t="s">
        <v>2718</v>
      </c>
      <c r="AN9" s="1287" t="s">
        <v>2719</v>
      </c>
      <c r="AO9" s="1287" t="s">
        <v>2718</v>
      </c>
      <c r="AP9" s="1287" t="s">
        <v>2719</v>
      </c>
      <c r="AQ9" s="1287" t="s">
        <v>2718</v>
      </c>
      <c r="AR9" s="1287" t="s">
        <v>2719</v>
      </c>
      <c r="AS9" s="1287" t="s">
        <v>2718</v>
      </c>
      <c r="AT9" s="1287" t="s">
        <v>2719</v>
      </c>
      <c r="AU9" s="1287" t="s">
        <v>2718</v>
      </c>
      <c r="AV9" s="1287" t="s">
        <v>2719</v>
      </c>
      <c r="AW9" s="1287" t="s">
        <v>2718</v>
      </c>
      <c r="AX9" s="1287" t="s">
        <v>2719</v>
      </c>
    </row>
    <row r="10" spans="1:50" ht="14.4">
      <c r="B10" s="1400" t="s">
        <v>833</v>
      </c>
      <c r="C10" s="686"/>
      <c r="D10" s="686"/>
      <c r="E10" s="686"/>
      <c r="F10" s="686"/>
      <c r="G10" s="686"/>
      <c r="H10" s="686">
        <v>1</v>
      </c>
      <c r="I10" s="686">
        <v>6</v>
      </c>
      <c r="J10" s="686">
        <v>7</v>
      </c>
      <c r="K10" s="686">
        <v>6</v>
      </c>
      <c r="L10" s="686">
        <v>7</v>
      </c>
      <c r="M10" s="686">
        <v>3</v>
      </c>
      <c r="N10" s="686">
        <v>1</v>
      </c>
      <c r="O10" s="686">
        <v>2</v>
      </c>
      <c r="P10" s="686">
        <v>6</v>
      </c>
      <c r="Q10" s="1276">
        <v>1</v>
      </c>
      <c r="R10" s="1276">
        <v>2</v>
      </c>
      <c r="S10" s="686"/>
      <c r="T10" s="686"/>
      <c r="U10" s="686"/>
      <c r="V10" s="686"/>
      <c r="W10" s="686"/>
      <c r="X10" s="686">
        <v>3</v>
      </c>
      <c r="Y10" s="686">
        <v>1</v>
      </c>
      <c r="Z10" s="686">
        <v>3</v>
      </c>
      <c r="AA10" s="686">
        <v>1</v>
      </c>
      <c r="AB10" s="686">
        <v>3</v>
      </c>
      <c r="AC10" s="686"/>
      <c r="AD10" s="686">
        <v>3</v>
      </c>
      <c r="AE10" s="686"/>
      <c r="AF10" s="686"/>
      <c r="AG10" s="1276">
        <v>1</v>
      </c>
      <c r="AH10" s="1276"/>
      <c r="AI10" s="686">
        <f>C10+S10</f>
        <v>0</v>
      </c>
      <c r="AJ10" s="686">
        <f t="shared" ref="AJ10:AX18" si="0">D10+T10</f>
        <v>0</v>
      </c>
      <c r="AK10" s="686">
        <f t="shared" si="0"/>
        <v>0</v>
      </c>
      <c r="AL10" s="686">
        <f t="shared" si="0"/>
        <v>0</v>
      </c>
      <c r="AM10" s="686">
        <f t="shared" si="0"/>
        <v>0</v>
      </c>
      <c r="AN10" s="686">
        <f t="shared" si="0"/>
        <v>4</v>
      </c>
      <c r="AO10" s="686">
        <f t="shared" si="0"/>
        <v>7</v>
      </c>
      <c r="AP10" s="686">
        <f t="shared" si="0"/>
        <v>10</v>
      </c>
      <c r="AQ10" s="686">
        <f t="shared" si="0"/>
        <v>7</v>
      </c>
      <c r="AR10" s="686">
        <f t="shared" si="0"/>
        <v>10</v>
      </c>
      <c r="AS10" s="686">
        <f t="shared" si="0"/>
        <v>3</v>
      </c>
      <c r="AT10" s="686">
        <f t="shared" si="0"/>
        <v>4</v>
      </c>
      <c r="AU10" s="686">
        <f t="shared" si="0"/>
        <v>2</v>
      </c>
      <c r="AV10" s="686">
        <f t="shared" si="0"/>
        <v>6</v>
      </c>
      <c r="AW10" s="1276">
        <f>Q10+AG10</f>
        <v>2</v>
      </c>
      <c r="AX10" s="1276">
        <f>R10+AH10</f>
        <v>2</v>
      </c>
    </row>
    <row r="11" spans="1:50" ht="14.4">
      <c r="B11" s="1400" t="s">
        <v>1986</v>
      </c>
      <c r="C11" s="686"/>
      <c r="D11" s="686"/>
      <c r="E11" s="686"/>
      <c r="F11" s="686"/>
      <c r="G11" s="686"/>
      <c r="H11" s="686"/>
      <c r="I11" s="686"/>
      <c r="J11" s="686"/>
      <c r="K11" s="686"/>
      <c r="L11" s="686"/>
      <c r="M11" s="686"/>
      <c r="N11" s="686"/>
      <c r="O11" s="686"/>
      <c r="P11" s="686"/>
      <c r="Q11" s="1276">
        <v>1</v>
      </c>
      <c r="R11" s="1276">
        <v>2</v>
      </c>
      <c r="S11" s="686"/>
      <c r="T11" s="686"/>
      <c r="U11" s="686"/>
      <c r="V11" s="686"/>
      <c r="W11" s="686"/>
      <c r="X11" s="686"/>
      <c r="Y11" s="686"/>
      <c r="Z11" s="686"/>
      <c r="AA11" s="686"/>
      <c r="AB11" s="686"/>
      <c r="AC11" s="686"/>
      <c r="AD11" s="686"/>
      <c r="AE11" s="686"/>
      <c r="AF11" s="686"/>
      <c r="AG11" s="1276"/>
      <c r="AH11" s="1276"/>
      <c r="AI11" s="686">
        <f t="shared" ref="AI11:AI18" si="1">C11+S11</f>
        <v>0</v>
      </c>
      <c r="AJ11" s="686">
        <f t="shared" si="0"/>
        <v>0</v>
      </c>
      <c r="AK11" s="686">
        <f t="shared" si="0"/>
        <v>0</v>
      </c>
      <c r="AL11" s="686">
        <f t="shared" si="0"/>
        <v>0</v>
      </c>
      <c r="AM11" s="686">
        <f t="shared" si="0"/>
        <v>0</v>
      </c>
      <c r="AN11" s="686">
        <f t="shared" si="0"/>
        <v>0</v>
      </c>
      <c r="AO11" s="686">
        <f t="shared" si="0"/>
        <v>0</v>
      </c>
      <c r="AP11" s="686">
        <f t="shared" si="0"/>
        <v>0</v>
      </c>
      <c r="AQ11" s="686">
        <f t="shared" si="0"/>
        <v>0</v>
      </c>
      <c r="AR11" s="686">
        <f t="shared" si="0"/>
        <v>0</v>
      </c>
      <c r="AS11" s="686">
        <f t="shared" si="0"/>
        <v>0</v>
      </c>
      <c r="AT11" s="686">
        <f t="shared" si="0"/>
        <v>0</v>
      </c>
      <c r="AU11" s="686">
        <f t="shared" si="0"/>
        <v>0</v>
      </c>
      <c r="AV11" s="686">
        <f t="shared" si="0"/>
        <v>0</v>
      </c>
      <c r="AW11" s="1276">
        <f t="shared" si="0"/>
        <v>1</v>
      </c>
      <c r="AX11" s="1276">
        <f t="shared" si="0"/>
        <v>2</v>
      </c>
    </row>
    <row r="12" spans="1:50" ht="14.4">
      <c r="B12" s="1400" t="s">
        <v>2698</v>
      </c>
      <c r="C12" s="686"/>
      <c r="D12" s="686"/>
      <c r="E12" s="686"/>
      <c r="F12" s="686"/>
      <c r="G12" s="686"/>
      <c r="H12" s="686"/>
      <c r="I12" s="686"/>
      <c r="J12" s="686"/>
      <c r="K12" s="686"/>
      <c r="L12" s="686"/>
      <c r="M12" s="686"/>
      <c r="N12" s="686"/>
      <c r="O12" s="686"/>
      <c r="P12" s="686"/>
      <c r="Q12" s="1276"/>
      <c r="R12" s="1276"/>
      <c r="S12" s="686"/>
      <c r="T12" s="686"/>
      <c r="U12" s="686"/>
      <c r="V12" s="686"/>
      <c r="W12" s="686"/>
      <c r="X12" s="686"/>
      <c r="Y12" s="686"/>
      <c r="Z12" s="686"/>
      <c r="AA12" s="686"/>
      <c r="AB12" s="686"/>
      <c r="AC12" s="686"/>
      <c r="AD12" s="686"/>
      <c r="AE12" s="686"/>
      <c r="AF12" s="686"/>
      <c r="AG12" s="1276"/>
      <c r="AH12" s="1276"/>
      <c r="AI12" s="686">
        <f t="shared" si="1"/>
        <v>0</v>
      </c>
      <c r="AJ12" s="686">
        <f t="shared" si="0"/>
        <v>0</v>
      </c>
      <c r="AK12" s="686">
        <f t="shared" si="0"/>
        <v>0</v>
      </c>
      <c r="AL12" s="686">
        <f t="shared" si="0"/>
        <v>0</v>
      </c>
      <c r="AM12" s="686">
        <f t="shared" si="0"/>
        <v>0</v>
      </c>
      <c r="AN12" s="686">
        <f t="shared" si="0"/>
        <v>0</v>
      </c>
      <c r="AO12" s="686">
        <f t="shared" si="0"/>
        <v>0</v>
      </c>
      <c r="AP12" s="686">
        <f t="shared" si="0"/>
        <v>0</v>
      </c>
      <c r="AQ12" s="686">
        <f t="shared" si="0"/>
        <v>0</v>
      </c>
      <c r="AR12" s="686">
        <f t="shared" si="0"/>
        <v>0</v>
      </c>
      <c r="AS12" s="686">
        <f t="shared" si="0"/>
        <v>0</v>
      </c>
      <c r="AT12" s="686">
        <f t="shared" si="0"/>
        <v>0</v>
      </c>
      <c r="AU12" s="686">
        <f t="shared" si="0"/>
        <v>0</v>
      </c>
      <c r="AV12" s="686">
        <f t="shared" si="0"/>
        <v>0</v>
      </c>
      <c r="AW12" s="1276">
        <f t="shared" si="0"/>
        <v>0</v>
      </c>
      <c r="AX12" s="1276">
        <f t="shared" si="0"/>
        <v>0</v>
      </c>
    </row>
    <row r="13" spans="1:50" ht="14.4">
      <c r="B13" s="1400" t="s">
        <v>835</v>
      </c>
      <c r="C13" s="686">
        <v>1</v>
      </c>
      <c r="D13" s="686"/>
      <c r="E13" s="686">
        <v>1</v>
      </c>
      <c r="F13" s="686"/>
      <c r="G13" s="686">
        <v>2</v>
      </c>
      <c r="H13" s="686">
        <v>1</v>
      </c>
      <c r="I13" s="686">
        <v>3</v>
      </c>
      <c r="J13" s="686"/>
      <c r="K13" s="686"/>
      <c r="L13" s="686"/>
      <c r="M13" s="686">
        <v>6</v>
      </c>
      <c r="N13" s="686">
        <v>2</v>
      </c>
      <c r="O13" s="686">
        <v>7</v>
      </c>
      <c r="P13" s="686">
        <v>5</v>
      </c>
      <c r="Q13" s="1276">
        <v>4</v>
      </c>
      <c r="R13" s="1276">
        <v>3</v>
      </c>
      <c r="S13" s="686"/>
      <c r="T13" s="686"/>
      <c r="U13" s="686"/>
      <c r="V13" s="686"/>
      <c r="W13" s="686"/>
      <c r="X13" s="686">
        <v>1</v>
      </c>
      <c r="Y13" s="686"/>
      <c r="Z13" s="686">
        <v>2</v>
      </c>
      <c r="AA13" s="686"/>
      <c r="AB13" s="686">
        <v>1</v>
      </c>
      <c r="AC13" s="686"/>
      <c r="AD13" s="686"/>
      <c r="AE13" s="686"/>
      <c r="AF13" s="686"/>
      <c r="AG13" s="1276">
        <v>3</v>
      </c>
      <c r="AH13" s="1276">
        <v>1</v>
      </c>
      <c r="AI13" s="686">
        <f t="shared" si="1"/>
        <v>1</v>
      </c>
      <c r="AJ13" s="686">
        <f t="shared" si="0"/>
        <v>0</v>
      </c>
      <c r="AK13" s="686">
        <f t="shared" si="0"/>
        <v>1</v>
      </c>
      <c r="AL13" s="686">
        <f t="shared" si="0"/>
        <v>0</v>
      </c>
      <c r="AM13" s="686">
        <f t="shared" si="0"/>
        <v>2</v>
      </c>
      <c r="AN13" s="686">
        <f t="shared" si="0"/>
        <v>2</v>
      </c>
      <c r="AO13" s="686">
        <f t="shared" si="0"/>
        <v>3</v>
      </c>
      <c r="AP13" s="686">
        <f t="shared" si="0"/>
        <v>2</v>
      </c>
      <c r="AQ13" s="686">
        <f t="shared" si="0"/>
        <v>0</v>
      </c>
      <c r="AR13" s="686">
        <f t="shared" si="0"/>
        <v>1</v>
      </c>
      <c r="AS13" s="686">
        <f t="shared" si="0"/>
        <v>6</v>
      </c>
      <c r="AT13" s="686">
        <f t="shared" si="0"/>
        <v>2</v>
      </c>
      <c r="AU13" s="686">
        <f t="shared" si="0"/>
        <v>7</v>
      </c>
      <c r="AV13" s="686">
        <f t="shared" si="0"/>
        <v>5</v>
      </c>
      <c r="AW13" s="1276">
        <f t="shared" si="0"/>
        <v>7</v>
      </c>
      <c r="AX13" s="1276">
        <f t="shared" si="0"/>
        <v>4</v>
      </c>
    </row>
    <row r="14" spans="1:50" ht="14.4">
      <c r="B14" s="1400" t="s">
        <v>1987</v>
      </c>
      <c r="C14" s="686"/>
      <c r="D14" s="686"/>
      <c r="E14" s="686"/>
      <c r="F14" s="686"/>
      <c r="G14" s="686"/>
      <c r="H14" s="686"/>
      <c r="I14" s="686"/>
      <c r="J14" s="686"/>
      <c r="K14" s="686"/>
      <c r="L14" s="686"/>
      <c r="M14" s="686"/>
      <c r="N14" s="686"/>
      <c r="O14" s="686"/>
      <c r="P14" s="686"/>
      <c r="Q14" s="1276">
        <v>1</v>
      </c>
      <c r="R14" s="1276"/>
      <c r="S14" s="686"/>
      <c r="T14" s="686"/>
      <c r="U14" s="686"/>
      <c r="V14" s="686"/>
      <c r="W14" s="686"/>
      <c r="X14" s="686"/>
      <c r="Y14" s="686"/>
      <c r="Z14" s="686"/>
      <c r="AA14" s="686"/>
      <c r="AB14" s="686"/>
      <c r="AC14" s="686"/>
      <c r="AD14" s="686"/>
      <c r="AE14" s="686"/>
      <c r="AF14" s="686"/>
      <c r="AG14" s="1276">
        <v>1</v>
      </c>
      <c r="AH14" s="1276"/>
      <c r="AI14" s="686">
        <f t="shared" si="1"/>
        <v>0</v>
      </c>
      <c r="AJ14" s="686">
        <f t="shared" si="0"/>
        <v>0</v>
      </c>
      <c r="AK14" s="686">
        <f t="shared" si="0"/>
        <v>0</v>
      </c>
      <c r="AL14" s="686">
        <f t="shared" si="0"/>
        <v>0</v>
      </c>
      <c r="AM14" s="686">
        <f t="shared" si="0"/>
        <v>0</v>
      </c>
      <c r="AN14" s="686">
        <f t="shared" si="0"/>
        <v>0</v>
      </c>
      <c r="AO14" s="686">
        <f t="shared" si="0"/>
        <v>0</v>
      </c>
      <c r="AP14" s="686">
        <f t="shared" si="0"/>
        <v>0</v>
      </c>
      <c r="AQ14" s="686">
        <f t="shared" si="0"/>
        <v>0</v>
      </c>
      <c r="AR14" s="686">
        <f t="shared" si="0"/>
        <v>0</v>
      </c>
      <c r="AS14" s="686">
        <f t="shared" si="0"/>
        <v>0</v>
      </c>
      <c r="AT14" s="686">
        <f t="shared" si="0"/>
        <v>0</v>
      </c>
      <c r="AU14" s="686">
        <f t="shared" si="0"/>
        <v>0</v>
      </c>
      <c r="AV14" s="686">
        <f t="shared" si="0"/>
        <v>0</v>
      </c>
      <c r="AW14" s="1276">
        <f t="shared" si="0"/>
        <v>2</v>
      </c>
      <c r="AX14" s="1276">
        <f t="shared" si="0"/>
        <v>0</v>
      </c>
    </row>
    <row r="15" spans="1:50" ht="14.4">
      <c r="B15" s="1400" t="s">
        <v>2700</v>
      </c>
      <c r="C15" s="686"/>
      <c r="D15" s="686"/>
      <c r="E15" s="686"/>
      <c r="F15" s="686"/>
      <c r="G15" s="686"/>
      <c r="H15" s="686"/>
      <c r="I15" s="686"/>
      <c r="J15" s="686"/>
      <c r="K15" s="686"/>
      <c r="L15" s="686"/>
      <c r="M15" s="686"/>
      <c r="N15" s="686"/>
      <c r="O15" s="686"/>
      <c r="P15" s="686"/>
      <c r="Q15" s="1276"/>
      <c r="R15" s="1276"/>
      <c r="S15" s="686"/>
      <c r="T15" s="686"/>
      <c r="U15" s="686"/>
      <c r="V15" s="686"/>
      <c r="W15" s="686"/>
      <c r="X15" s="686"/>
      <c r="Y15" s="686"/>
      <c r="Z15" s="686"/>
      <c r="AA15" s="686"/>
      <c r="AB15" s="686"/>
      <c r="AC15" s="686"/>
      <c r="AD15" s="686"/>
      <c r="AE15" s="686"/>
      <c r="AF15" s="686"/>
      <c r="AG15" s="1276"/>
      <c r="AH15" s="1276"/>
      <c r="AI15" s="686">
        <f t="shared" si="1"/>
        <v>0</v>
      </c>
      <c r="AJ15" s="686">
        <f t="shared" si="0"/>
        <v>0</v>
      </c>
      <c r="AK15" s="686">
        <f t="shared" si="0"/>
        <v>0</v>
      </c>
      <c r="AL15" s="686">
        <f t="shared" si="0"/>
        <v>0</v>
      </c>
      <c r="AM15" s="686">
        <f t="shared" si="0"/>
        <v>0</v>
      </c>
      <c r="AN15" s="686">
        <f t="shared" si="0"/>
        <v>0</v>
      </c>
      <c r="AO15" s="686">
        <f t="shared" si="0"/>
        <v>0</v>
      </c>
      <c r="AP15" s="686">
        <f t="shared" si="0"/>
        <v>0</v>
      </c>
      <c r="AQ15" s="686">
        <f t="shared" si="0"/>
        <v>0</v>
      </c>
      <c r="AR15" s="686">
        <f t="shared" si="0"/>
        <v>0</v>
      </c>
      <c r="AS15" s="686">
        <f t="shared" si="0"/>
        <v>0</v>
      </c>
      <c r="AT15" s="686">
        <f t="shared" si="0"/>
        <v>0</v>
      </c>
      <c r="AU15" s="686">
        <f t="shared" si="0"/>
        <v>0</v>
      </c>
      <c r="AV15" s="686">
        <f t="shared" si="0"/>
        <v>0</v>
      </c>
      <c r="AW15" s="1276">
        <f t="shared" si="0"/>
        <v>0</v>
      </c>
      <c r="AX15" s="1276">
        <f t="shared" si="0"/>
        <v>0</v>
      </c>
    </row>
    <row r="16" spans="1:50" ht="14.4">
      <c r="B16" s="1400" t="s">
        <v>834</v>
      </c>
      <c r="C16" s="692"/>
      <c r="D16" s="692"/>
      <c r="E16" s="692"/>
      <c r="F16" s="692"/>
      <c r="G16" s="686"/>
      <c r="H16" s="686"/>
      <c r="I16" s="686"/>
      <c r="J16" s="686"/>
      <c r="K16" s="686">
        <v>1</v>
      </c>
      <c r="L16" s="686">
        <v>2</v>
      </c>
      <c r="M16" s="686">
        <v>1</v>
      </c>
      <c r="N16" s="686"/>
      <c r="O16" s="686">
        <v>2</v>
      </c>
      <c r="P16" s="686">
        <v>1</v>
      </c>
      <c r="Q16" s="1276">
        <v>1</v>
      </c>
      <c r="R16" s="1276"/>
      <c r="S16" s="692"/>
      <c r="T16" s="692"/>
      <c r="U16" s="692"/>
      <c r="V16" s="692"/>
      <c r="W16" s="686"/>
      <c r="X16" s="686"/>
      <c r="Y16" s="686"/>
      <c r="Z16" s="686"/>
      <c r="AA16" s="686"/>
      <c r="AB16" s="686"/>
      <c r="AC16" s="686"/>
      <c r="AD16" s="686"/>
      <c r="AE16" s="686"/>
      <c r="AF16" s="686"/>
      <c r="AG16" s="1276"/>
      <c r="AH16" s="1276"/>
      <c r="AI16" s="686">
        <f t="shared" si="1"/>
        <v>0</v>
      </c>
      <c r="AJ16" s="692">
        <f t="shared" si="0"/>
        <v>0</v>
      </c>
      <c r="AK16" s="692">
        <f t="shared" si="0"/>
        <v>0</v>
      </c>
      <c r="AL16" s="692">
        <f t="shared" si="0"/>
        <v>0</v>
      </c>
      <c r="AM16" s="686">
        <f t="shared" si="0"/>
        <v>0</v>
      </c>
      <c r="AN16" s="686">
        <f t="shared" si="0"/>
        <v>0</v>
      </c>
      <c r="AO16" s="686">
        <f t="shared" si="0"/>
        <v>0</v>
      </c>
      <c r="AP16" s="686">
        <f t="shared" si="0"/>
        <v>0</v>
      </c>
      <c r="AQ16" s="686">
        <f t="shared" si="0"/>
        <v>1</v>
      </c>
      <c r="AR16" s="686">
        <f t="shared" si="0"/>
        <v>2</v>
      </c>
      <c r="AS16" s="686">
        <f t="shared" si="0"/>
        <v>1</v>
      </c>
      <c r="AT16" s="686">
        <f t="shared" si="0"/>
        <v>0</v>
      </c>
      <c r="AU16" s="686">
        <f t="shared" si="0"/>
        <v>2</v>
      </c>
      <c r="AV16" s="686">
        <f t="shared" si="0"/>
        <v>1</v>
      </c>
      <c r="AW16" s="1276">
        <f t="shared" si="0"/>
        <v>1</v>
      </c>
      <c r="AX16" s="1276">
        <f t="shared" si="0"/>
        <v>0</v>
      </c>
    </row>
    <row r="17" spans="2:50" ht="14.4">
      <c r="B17" s="1400" t="s">
        <v>259</v>
      </c>
      <c r="C17" s="686"/>
      <c r="D17" s="686"/>
      <c r="E17" s="686"/>
      <c r="F17" s="686"/>
      <c r="G17" s="686"/>
      <c r="H17" s="686"/>
      <c r="I17" s="686">
        <v>1</v>
      </c>
      <c r="J17" s="686">
        <v>2</v>
      </c>
      <c r="K17" s="686">
        <v>2</v>
      </c>
      <c r="L17" s="686"/>
      <c r="M17" s="686">
        <v>1</v>
      </c>
      <c r="N17" s="686">
        <v>2</v>
      </c>
      <c r="O17" s="686">
        <v>6</v>
      </c>
      <c r="P17" s="686">
        <v>3</v>
      </c>
      <c r="Q17" s="1276">
        <v>1</v>
      </c>
      <c r="R17" s="1276">
        <v>5</v>
      </c>
      <c r="S17" s="686"/>
      <c r="T17" s="686"/>
      <c r="U17" s="686"/>
      <c r="V17" s="686"/>
      <c r="W17" s="686"/>
      <c r="X17" s="686"/>
      <c r="Y17" s="686"/>
      <c r="Z17" s="686">
        <v>1</v>
      </c>
      <c r="AA17" s="686"/>
      <c r="AB17" s="686"/>
      <c r="AC17" s="686"/>
      <c r="AD17" s="686"/>
      <c r="AE17" s="686"/>
      <c r="AF17" s="686"/>
      <c r="AG17" s="1276">
        <v>1</v>
      </c>
      <c r="AH17" s="1276">
        <v>1</v>
      </c>
      <c r="AI17" s="686">
        <f t="shared" si="1"/>
        <v>0</v>
      </c>
      <c r="AJ17" s="686">
        <f t="shared" si="0"/>
        <v>0</v>
      </c>
      <c r="AK17" s="686">
        <f t="shared" si="0"/>
        <v>0</v>
      </c>
      <c r="AL17" s="686">
        <f t="shared" si="0"/>
        <v>0</v>
      </c>
      <c r="AM17" s="686">
        <f t="shared" si="0"/>
        <v>0</v>
      </c>
      <c r="AN17" s="686">
        <f t="shared" si="0"/>
        <v>0</v>
      </c>
      <c r="AO17" s="686">
        <f t="shared" si="0"/>
        <v>1</v>
      </c>
      <c r="AP17" s="686">
        <f t="shared" si="0"/>
        <v>3</v>
      </c>
      <c r="AQ17" s="686">
        <f t="shared" si="0"/>
        <v>2</v>
      </c>
      <c r="AR17" s="686">
        <f t="shared" si="0"/>
        <v>0</v>
      </c>
      <c r="AS17" s="686">
        <f t="shared" si="0"/>
        <v>1</v>
      </c>
      <c r="AT17" s="686">
        <f t="shared" si="0"/>
        <v>2</v>
      </c>
      <c r="AU17" s="686">
        <f t="shared" si="0"/>
        <v>6</v>
      </c>
      <c r="AV17" s="686">
        <f t="shared" si="0"/>
        <v>3</v>
      </c>
      <c r="AW17" s="1276">
        <f t="shared" si="0"/>
        <v>2</v>
      </c>
      <c r="AX17" s="1276">
        <f t="shared" si="0"/>
        <v>6</v>
      </c>
    </row>
    <row r="18" spans="2:50" ht="14.4">
      <c r="B18" s="1400" t="s">
        <v>2699</v>
      </c>
      <c r="C18" s="686"/>
      <c r="D18" s="686"/>
      <c r="E18" s="686"/>
      <c r="F18" s="686"/>
      <c r="G18" s="686"/>
      <c r="H18" s="686"/>
      <c r="I18" s="686"/>
      <c r="J18" s="686"/>
      <c r="K18" s="686"/>
      <c r="L18" s="686"/>
      <c r="M18" s="686"/>
      <c r="N18" s="686"/>
      <c r="O18" s="686"/>
      <c r="P18" s="686"/>
      <c r="Q18" s="1276"/>
      <c r="R18" s="1276">
        <v>1</v>
      </c>
      <c r="S18" s="686"/>
      <c r="T18" s="686"/>
      <c r="U18" s="686"/>
      <c r="V18" s="686"/>
      <c r="W18" s="686"/>
      <c r="X18" s="686"/>
      <c r="Y18" s="686"/>
      <c r="Z18" s="686"/>
      <c r="AA18" s="686"/>
      <c r="AB18" s="686"/>
      <c r="AC18" s="686"/>
      <c r="AD18" s="686"/>
      <c r="AE18" s="686"/>
      <c r="AF18" s="686"/>
      <c r="AG18" s="1276"/>
      <c r="AH18" s="1276"/>
      <c r="AI18" s="686">
        <f t="shared" si="1"/>
        <v>0</v>
      </c>
      <c r="AJ18" s="686">
        <f t="shared" si="0"/>
        <v>0</v>
      </c>
      <c r="AK18" s="686">
        <f t="shared" si="0"/>
        <v>0</v>
      </c>
      <c r="AL18" s="686">
        <f t="shared" si="0"/>
        <v>0</v>
      </c>
      <c r="AM18" s="686">
        <f t="shared" si="0"/>
        <v>0</v>
      </c>
      <c r="AN18" s="686">
        <f t="shared" si="0"/>
        <v>0</v>
      </c>
      <c r="AO18" s="686">
        <f t="shared" si="0"/>
        <v>0</v>
      </c>
      <c r="AP18" s="686">
        <f t="shared" si="0"/>
        <v>0</v>
      </c>
      <c r="AQ18" s="686">
        <f t="shared" si="0"/>
        <v>0</v>
      </c>
      <c r="AR18" s="686">
        <f t="shared" si="0"/>
        <v>0</v>
      </c>
      <c r="AS18" s="686">
        <f t="shared" si="0"/>
        <v>0</v>
      </c>
      <c r="AT18" s="686">
        <f t="shared" si="0"/>
        <v>0</v>
      </c>
      <c r="AU18" s="686">
        <f t="shared" si="0"/>
        <v>0</v>
      </c>
      <c r="AV18" s="686">
        <f t="shared" si="0"/>
        <v>0</v>
      </c>
      <c r="AW18" s="1276">
        <f t="shared" si="0"/>
        <v>0</v>
      </c>
      <c r="AX18" s="1276">
        <f t="shared" si="0"/>
        <v>1</v>
      </c>
    </row>
    <row r="19" spans="2:50" ht="14.4">
      <c r="B19" s="1401"/>
      <c r="C19" s="670"/>
      <c r="D19" s="670"/>
      <c r="E19" s="670"/>
      <c r="F19" s="670"/>
      <c r="G19" s="670"/>
      <c r="H19" s="670"/>
      <c r="I19" s="670"/>
      <c r="J19" s="670"/>
      <c r="K19" s="670"/>
      <c r="L19" s="670"/>
      <c r="M19" s="670"/>
      <c r="N19" s="670"/>
      <c r="O19" s="233"/>
      <c r="P19" s="233"/>
      <c r="Q19" s="233"/>
      <c r="R19" s="233"/>
      <c r="S19" s="670"/>
      <c r="T19" s="670"/>
      <c r="U19" s="670"/>
      <c r="V19" s="670"/>
      <c r="W19" s="670"/>
      <c r="X19" s="670"/>
      <c r="Y19" s="670"/>
      <c r="Z19" s="670"/>
      <c r="AA19" s="670"/>
      <c r="AB19" s="670"/>
      <c r="AC19" s="670"/>
      <c r="AD19" s="670"/>
      <c r="AE19" s="233"/>
      <c r="AF19" s="233"/>
      <c r="AG19" s="233"/>
      <c r="AH19" s="233"/>
      <c r="AI19" s="670"/>
      <c r="AJ19" s="670"/>
      <c r="AK19" s="670"/>
      <c r="AL19" s="670"/>
      <c r="AM19" s="670"/>
      <c r="AN19" s="670"/>
      <c r="AO19" s="670"/>
      <c r="AP19" s="670"/>
      <c r="AQ19" s="670"/>
      <c r="AR19" s="670"/>
      <c r="AS19" s="670"/>
      <c r="AT19" s="670"/>
      <c r="AU19" s="233"/>
      <c r="AV19" s="233"/>
      <c r="AW19" s="233"/>
      <c r="AX19" s="15"/>
    </row>
    <row r="20" spans="2:50" ht="14.4">
      <c r="B20" s="1400" t="s">
        <v>1</v>
      </c>
      <c r="C20" s="686">
        <f>SUM(C10:C12)</f>
        <v>0</v>
      </c>
      <c r="D20" s="686">
        <f>SUM(D10:D12)</f>
        <v>0</v>
      </c>
      <c r="E20" s="686">
        <f>SUM(E10:E12)</f>
        <v>0</v>
      </c>
      <c r="F20" s="686">
        <f t="shared" ref="F20:O20" si="2">SUM(F10:F12)</f>
        <v>0</v>
      </c>
      <c r="G20" s="686">
        <f t="shared" si="2"/>
        <v>0</v>
      </c>
      <c r="H20" s="686">
        <f t="shared" si="2"/>
        <v>1</v>
      </c>
      <c r="I20" s="686">
        <f t="shared" si="2"/>
        <v>6</v>
      </c>
      <c r="J20" s="686">
        <f t="shared" si="2"/>
        <v>7</v>
      </c>
      <c r="K20" s="686">
        <f t="shared" si="2"/>
        <v>6</v>
      </c>
      <c r="L20" s="686">
        <f t="shared" si="2"/>
        <v>7</v>
      </c>
      <c r="M20" s="686">
        <f t="shared" si="2"/>
        <v>3</v>
      </c>
      <c r="N20" s="686">
        <f t="shared" si="2"/>
        <v>1</v>
      </c>
      <c r="O20" s="686">
        <f t="shared" si="2"/>
        <v>2</v>
      </c>
      <c r="P20" s="686">
        <f>SUM(P10:P12)</f>
        <v>6</v>
      </c>
      <c r="Q20" s="1276">
        <f>SUM(Q10:Q12)</f>
        <v>2</v>
      </c>
      <c r="R20" s="1276">
        <f>SUM(R10:R12)</f>
        <v>4</v>
      </c>
      <c r="S20" s="686">
        <f>SUM(S10:S12)</f>
        <v>0</v>
      </c>
      <c r="T20" s="686">
        <f t="shared" ref="T20:AD20" si="3">SUM(T10:T12)</f>
        <v>0</v>
      </c>
      <c r="U20" s="686">
        <f t="shared" si="3"/>
        <v>0</v>
      </c>
      <c r="V20" s="686">
        <f t="shared" si="3"/>
        <v>0</v>
      </c>
      <c r="W20" s="686">
        <f t="shared" si="3"/>
        <v>0</v>
      </c>
      <c r="X20" s="686">
        <f t="shared" si="3"/>
        <v>3</v>
      </c>
      <c r="Y20" s="686">
        <f t="shared" si="3"/>
        <v>1</v>
      </c>
      <c r="Z20" s="686">
        <f t="shared" si="3"/>
        <v>3</v>
      </c>
      <c r="AA20" s="686">
        <f t="shared" si="3"/>
        <v>1</v>
      </c>
      <c r="AB20" s="686">
        <f t="shared" si="3"/>
        <v>3</v>
      </c>
      <c r="AC20" s="686">
        <f t="shared" si="3"/>
        <v>0</v>
      </c>
      <c r="AD20" s="686">
        <f t="shared" si="3"/>
        <v>3</v>
      </c>
      <c r="AE20" s="686">
        <f>SUM(AE10:AE12)</f>
        <v>0</v>
      </c>
      <c r="AF20" s="686">
        <f>SUM(AF10:AF12)</f>
        <v>0</v>
      </c>
      <c r="AG20" s="1276">
        <f>SUM(AG10:AG12)</f>
        <v>1</v>
      </c>
      <c r="AH20" s="1276">
        <f>SUM(AH10:AH12)</f>
        <v>0</v>
      </c>
      <c r="AI20" s="686">
        <f>SUM(AI10:AI12)</f>
        <v>0</v>
      </c>
      <c r="AJ20" s="686">
        <f t="shared" ref="AJ20:AV20" si="4">SUM(AJ10:AJ12)</f>
        <v>0</v>
      </c>
      <c r="AK20" s="686">
        <f t="shared" si="4"/>
        <v>0</v>
      </c>
      <c r="AL20" s="686">
        <f t="shared" si="4"/>
        <v>0</v>
      </c>
      <c r="AM20" s="686">
        <f t="shared" si="4"/>
        <v>0</v>
      </c>
      <c r="AN20" s="686">
        <f t="shared" si="4"/>
        <v>4</v>
      </c>
      <c r="AO20" s="686">
        <f t="shared" si="4"/>
        <v>7</v>
      </c>
      <c r="AP20" s="686">
        <f t="shared" si="4"/>
        <v>10</v>
      </c>
      <c r="AQ20" s="686">
        <f t="shared" si="4"/>
        <v>7</v>
      </c>
      <c r="AR20" s="686">
        <f t="shared" si="4"/>
        <v>10</v>
      </c>
      <c r="AS20" s="686">
        <f t="shared" si="4"/>
        <v>3</v>
      </c>
      <c r="AT20" s="686">
        <f t="shared" si="4"/>
        <v>4</v>
      </c>
      <c r="AU20" s="686">
        <f t="shared" si="4"/>
        <v>2</v>
      </c>
      <c r="AV20" s="686">
        <f t="shared" si="4"/>
        <v>6</v>
      </c>
      <c r="AW20" s="1276">
        <f>SUM(AW10:AW12)</f>
        <v>3</v>
      </c>
      <c r="AX20" s="1276">
        <f>SUM(AX10:AX12)</f>
        <v>4</v>
      </c>
    </row>
    <row r="21" spans="2:50" ht="14.4">
      <c r="B21" s="1400" t="s">
        <v>3</v>
      </c>
      <c r="C21" s="686">
        <f>SUM(C13:C15)</f>
        <v>1</v>
      </c>
      <c r="D21" s="686">
        <f t="shared" ref="D21:O21" si="5">SUM(D13:D15)</f>
        <v>0</v>
      </c>
      <c r="E21" s="686">
        <f t="shared" si="5"/>
        <v>1</v>
      </c>
      <c r="F21" s="686">
        <f t="shared" si="5"/>
        <v>0</v>
      </c>
      <c r="G21" s="686">
        <f t="shared" si="5"/>
        <v>2</v>
      </c>
      <c r="H21" s="686">
        <f t="shared" si="5"/>
        <v>1</v>
      </c>
      <c r="I21" s="686">
        <f t="shared" si="5"/>
        <v>3</v>
      </c>
      <c r="J21" s="686">
        <f t="shared" si="5"/>
        <v>0</v>
      </c>
      <c r="K21" s="686">
        <f t="shared" si="5"/>
        <v>0</v>
      </c>
      <c r="L21" s="686">
        <f t="shared" si="5"/>
        <v>0</v>
      </c>
      <c r="M21" s="686">
        <f t="shared" si="5"/>
        <v>6</v>
      </c>
      <c r="N21" s="686">
        <f t="shared" si="5"/>
        <v>2</v>
      </c>
      <c r="O21" s="686">
        <f t="shared" si="5"/>
        <v>7</v>
      </c>
      <c r="P21" s="686">
        <f>SUM(P13:P15)</f>
        <v>5</v>
      </c>
      <c r="Q21" s="1276">
        <f>SUM(Q13:Q15)</f>
        <v>5</v>
      </c>
      <c r="R21" s="1276">
        <f>SUM(R13:R15)</f>
        <v>3</v>
      </c>
      <c r="S21" s="686">
        <f>SUM(S13:S15)</f>
        <v>0</v>
      </c>
      <c r="T21" s="686">
        <f t="shared" ref="T21:AF21" si="6">SUM(T13:T15)</f>
        <v>0</v>
      </c>
      <c r="U21" s="686">
        <f t="shared" si="6"/>
        <v>0</v>
      </c>
      <c r="V21" s="686">
        <f t="shared" si="6"/>
        <v>0</v>
      </c>
      <c r="W21" s="686">
        <f t="shared" si="6"/>
        <v>0</v>
      </c>
      <c r="X21" s="686">
        <f t="shared" si="6"/>
        <v>1</v>
      </c>
      <c r="Y21" s="686">
        <f t="shared" si="6"/>
        <v>0</v>
      </c>
      <c r="Z21" s="686">
        <f t="shared" si="6"/>
        <v>2</v>
      </c>
      <c r="AA21" s="686">
        <f t="shared" si="6"/>
        <v>0</v>
      </c>
      <c r="AB21" s="686">
        <f t="shared" si="6"/>
        <v>1</v>
      </c>
      <c r="AC21" s="686">
        <f t="shared" si="6"/>
        <v>0</v>
      </c>
      <c r="AD21" s="686">
        <f t="shared" si="6"/>
        <v>0</v>
      </c>
      <c r="AE21" s="686">
        <f t="shared" si="6"/>
        <v>0</v>
      </c>
      <c r="AF21" s="686">
        <f t="shared" si="6"/>
        <v>0</v>
      </c>
      <c r="AG21" s="1276">
        <f>SUM(AG13:AG15)</f>
        <v>4</v>
      </c>
      <c r="AH21" s="1276">
        <f>SUM(AH13:AH15)</f>
        <v>1</v>
      </c>
      <c r="AI21" s="686">
        <f>SUM(AI13:AI15)</f>
        <v>1</v>
      </c>
      <c r="AJ21" s="686">
        <f t="shared" ref="AJ21:AV21" si="7">SUM(AJ13:AJ15)</f>
        <v>0</v>
      </c>
      <c r="AK21" s="686">
        <f t="shared" si="7"/>
        <v>1</v>
      </c>
      <c r="AL21" s="686">
        <f t="shared" si="7"/>
        <v>0</v>
      </c>
      <c r="AM21" s="686">
        <f t="shared" si="7"/>
        <v>2</v>
      </c>
      <c r="AN21" s="686">
        <f t="shared" si="7"/>
        <v>2</v>
      </c>
      <c r="AO21" s="686">
        <f t="shared" si="7"/>
        <v>3</v>
      </c>
      <c r="AP21" s="686">
        <f t="shared" si="7"/>
        <v>2</v>
      </c>
      <c r="AQ21" s="686">
        <f t="shared" si="7"/>
        <v>0</v>
      </c>
      <c r="AR21" s="686">
        <f t="shared" si="7"/>
        <v>1</v>
      </c>
      <c r="AS21" s="686">
        <f t="shared" si="7"/>
        <v>6</v>
      </c>
      <c r="AT21" s="686">
        <f t="shared" si="7"/>
        <v>2</v>
      </c>
      <c r="AU21" s="686">
        <f t="shared" si="7"/>
        <v>7</v>
      </c>
      <c r="AV21" s="686">
        <f t="shared" si="7"/>
        <v>5</v>
      </c>
      <c r="AW21" s="1276">
        <f>SUM(AW13:AW15)</f>
        <v>9</v>
      </c>
      <c r="AX21" s="1276">
        <f>SUM(AX13:AX15)</f>
        <v>4</v>
      </c>
    </row>
    <row r="22" spans="2:50" ht="14.4">
      <c r="B22" s="1400" t="s">
        <v>2</v>
      </c>
      <c r="C22" s="686">
        <f>SUM(C16:C18)</f>
        <v>0</v>
      </c>
      <c r="D22" s="686">
        <f t="shared" ref="D22:O22" si="8">SUM(D16:D18)</f>
        <v>0</v>
      </c>
      <c r="E22" s="686">
        <f t="shared" si="8"/>
        <v>0</v>
      </c>
      <c r="F22" s="686">
        <f t="shared" si="8"/>
        <v>0</v>
      </c>
      <c r="G22" s="686">
        <f t="shared" si="8"/>
        <v>0</v>
      </c>
      <c r="H22" s="686">
        <f t="shared" si="8"/>
        <v>0</v>
      </c>
      <c r="I22" s="686">
        <f t="shared" si="8"/>
        <v>1</v>
      </c>
      <c r="J22" s="686">
        <f t="shared" si="8"/>
        <v>2</v>
      </c>
      <c r="K22" s="686">
        <f t="shared" si="8"/>
        <v>3</v>
      </c>
      <c r="L22" s="686">
        <f t="shared" si="8"/>
        <v>2</v>
      </c>
      <c r="M22" s="686">
        <f t="shared" si="8"/>
        <v>2</v>
      </c>
      <c r="N22" s="686">
        <f t="shared" si="8"/>
        <v>2</v>
      </c>
      <c r="O22" s="686">
        <f t="shared" si="8"/>
        <v>8</v>
      </c>
      <c r="P22" s="686">
        <f>SUM(P16:P18)</f>
        <v>4</v>
      </c>
      <c r="Q22" s="1276">
        <f>SUM(Q16:Q18)</f>
        <v>2</v>
      </c>
      <c r="R22" s="1276">
        <f>SUM(R16:R18)</f>
        <v>6</v>
      </c>
      <c r="S22" s="686">
        <f>SUM(S16:S18)</f>
        <v>0</v>
      </c>
      <c r="T22" s="686">
        <f t="shared" ref="T22:AF22" si="9">SUM(T16:T18)</f>
        <v>0</v>
      </c>
      <c r="U22" s="686">
        <f t="shared" si="9"/>
        <v>0</v>
      </c>
      <c r="V22" s="686">
        <f t="shared" si="9"/>
        <v>0</v>
      </c>
      <c r="W22" s="686">
        <f t="shared" si="9"/>
        <v>0</v>
      </c>
      <c r="X22" s="686">
        <f t="shared" si="9"/>
        <v>0</v>
      </c>
      <c r="Y22" s="686">
        <f t="shared" si="9"/>
        <v>0</v>
      </c>
      <c r="Z22" s="686">
        <f t="shared" si="9"/>
        <v>1</v>
      </c>
      <c r="AA22" s="686">
        <f t="shared" si="9"/>
        <v>0</v>
      </c>
      <c r="AB22" s="686">
        <f t="shared" si="9"/>
        <v>0</v>
      </c>
      <c r="AC22" s="686">
        <f t="shared" si="9"/>
        <v>0</v>
      </c>
      <c r="AD22" s="686">
        <f t="shared" si="9"/>
        <v>0</v>
      </c>
      <c r="AE22" s="686">
        <f t="shared" si="9"/>
        <v>0</v>
      </c>
      <c r="AF22" s="686">
        <f t="shared" si="9"/>
        <v>0</v>
      </c>
      <c r="AG22" s="1276">
        <f>SUM(AG16:AG18)</f>
        <v>1</v>
      </c>
      <c r="AH22" s="1276">
        <f>SUM(AH16:AH18)</f>
        <v>1</v>
      </c>
      <c r="AI22" s="686">
        <f>SUM(AI16:AI18)</f>
        <v>0</v>
      </c>
      <c r="AJ22" s="686">
        <f t="shared" ref="AJ22:AV22" si="10">SUM(AJ16:AJ18)</f>
        <v>0</v>
      </c>
      <c r="AK22" s="686">
        <f t="shared" si="10"/>
        <v>0</v>
      </c>
      <c r="AL22" s="686">
        <f t="shared" si="10"/>
        <v>0</v>
      </c>
      <c r="AM22" s="686">
        <f t="shared" si="10"/>
        <v>0</v>
      </c>
      <c r="AN22" s="686">
        <f t="shared" si="10"/>
        <v>0</v>
      </c>
      <c r="AO22" s="686">
        <f t="shared" si="10"/>
        <v>1</v>
      </c>
      <c r="AP22" s="686">
        <f t="shared" si="10"/>
        <v>3</v>
      </c>
      <c r="AQ22" s="686">
        <f t="shared" si="10"/>
        <v>3</v>
      </c>
      <c r="AR22" s="686">
        <f t="shared" si="10"/>
        <v>2</v>
      </c>
      <c r="AS22" s="686">
        <f t="shared" si="10"/>
        <v>2</v>
      </c>
      <c r="AT22" s="686">
        <f t="shared" si="10"/>
        <v>2</v>
      </c>
      <c r="AU22" s="686">
        <f t="shared" si="10"/>
        <v>8</v>
      </c>
      <c r="AV22" s="686">
        <f t="shared" si="10"/>
        <v>4</v>
      </c>
      <c r="AW22" s="1276">
        <f>SUM(AW16:AW18)</f>
        <v>3</v>
      </c>
      <c r="AX22" s="1276">
        <f>SUM(AX16:AX18)</f>
        <v>7</v>
      </c>
    </row>
    <row r="23" spans="2:50" ht="14.4">
      <c r="B23" s="1402" t="s">
        <v>460</v>
      </c>
      <c r="C23" s="1291">
        <f>SUM(C20:C22)</f>
        <v>1</v>
      </c>
      <c r="D23" s="1291">
        <f t="shared" ref="D23:O23" si="11">SUM(D20:D22)</f>
        <v>0</v>
      </c>
      <c r="E23" s="1291">
        <f t="shared" si="11"/>
        <v>1</v>
      </c>
      <c r="F23" s="1291">
        <f t="shared" si="11"/>
        <v>0</v>
      </c>
      <c r="G23" s="1291">
        <f t="shared" si="11"/>
        <v>2</v>
      </c>
      <c r="H23" s="1291">
        <f t="shared" si="11"/>
        <v>2</v>
      </c>
      <c r="I23" s="1291">
        <f t="shared" si="11"/>
        <v>10</v>
      </c>
      <c r="J23" s="1291">
        <f t="shared" si="11"/>
        <v>9</v>
      </c>
      <c r="K23" s="1291">
        <f t="shared" si="11"/>
        <v>9</v>
      </c>
      <c r="L23" s="1291">
        <f t="shared" si="11"/>
        <v>9</v>
      </c>
      <c r="M23" s="1291">
        <f t="shared" si="11"/>
        <v>11</v>
      </c>
      <c r="N23" s="1291">
        <f t="shared" si="11"/>
        <v>5</v>
      </c>
      <c r="O23" s="1291">
        <f t="shared" si="11"/>
        <v>17</v>
      </c>
      <c r="P23" s="1291">
        <f>SUM(P20:P22)</f>
        <v>15</v>
      </c>
      <c r="Q23" s="1291">
        <f>SUM(Q20:Q22)</f>
        <v>9</v>
      </c>
      <c r="R23" s="1291">
        <f>SUM(R20:R22)</f>
        <v>13</v>
      </c>
      <c r="S23" s="1291">
        <f>SUM(S20:S22)</f>
        <v>0</v>
      </c>
      <c r="T23" s="1291">
        <f t="shared" ref="T23:AF23" si="12">SUM(T20:T22)</f>
        <v>0</v>
      </c>
      <c r="U23" s="1291">
        <f t="shared" si="12"/>
        <v>0</v>
      </c>
      <c r="V23" s="1291">
        <f t="shared" si="12"/>
        <v>0</v>
      </c>
      <c r="W23" s="1291">
        <f t="shared" si="12"/>
        <v>0</v>
      </c>
      <c r="X23" s="1291">
        <f t="shared" si="12"/>
        <v>4</v>
      </c>
      <c r="Y23" s="1291">
        <f t="shared" si="12"/>
        <v>1</v>
      </c>
      <c r="Z23" s="1291">
        <f t="shared" si="12"/>
        <v>6</v>
      </c>
      <c r="AA23" s="1291">
        <f t="shared" si="12"/>
        <v>1</v>
      </c>
      <c r="AB23" s="1291">
        <f t="shared" si="12"/>
        <v>4</v>
      </c>
      <c r="AC23" s="1291">
        <f t="shared" si="12"/>
        <v>0</v>
      </c>
      <c r="AD23" s="1291">
        <f t="shared" si="12"/>
        <v>3</v>
      </c>
      <c r="AE23" s="1291">
        <f t="shared" si="12"/>
        <v>0</v>
      </c>
      <c r="AF23" s="1291">
        <f t="shared" si="12"/>
        <v>0</v>
      </c>
      <c r="AG23" s="1291">
        <f>SUM(AG20:AG22)</f>
        <v>6</v>
      </c>
      <c r="AH23" s="1291">
        <f>SUM(AH20:AH22)</f>
        <v>2</v>
      </c>
      <c r="AI23" s="1291">
        <f>SUM(AI20:AI22)</f>
        <v>1</v>
      </c>
      <c r="AJ23" s="1291">
        <f t="shared" ref="AJ23:AV23" si="13">SUM(AJ20:AJ22)</f>
        <v>0</v>
      </c>
      <c r="AK23" s="1291">
        <f t="shared" si="13"/>
        <v>1</v>
      </c>
      <c r="AL23" s="1291">
        <f t="shared" si="13"/>
        <v>0</v>
      </c>
      <c r="AM23" s="1291">
        <f t="shared" si="13"/>
        <v>2</v>
      </c>
      <c r="AN23" s="1291">
        <f t="shared" si="13"/>
        <v>6</v>
      </c>
      <c r="AO23" s="1291">
        <f t="shared" si="13"/>
        <v>11</v>
      </c>
      <c r="AP23" s="1291">
        <f t="shared" si="13"/>
        <v>15</v>
      </c>
      <c r="AQ23" s="1291">
        <f t="shared" si="13"/>
        <v>10</v>
      </c>
      <c r="AR23" s="1291">
        <f t="shared" si="13"/>
        <v>13</v>
      </c>
      <c r="AS23" s="1291">
        <f t="shared" si="13"/>
        <v>11</v>
      </c>
      <c r="AT23" s="1291">
        <f t="shared" si="13"/>
        <v>8</v>
      </c>
      <c r="AU23" s="1291">
        <f t="shared" si="13"/>
        <v>17</v>
      </c>
      <c r="AV23" s="1291">
        <f t="shared" si="13"/>
        <v>15</v>
      </c>
      <c r="AW23" s="1291">
        <f>SUM(AW20:AW22)</f>
        <v>15</v>
      </c>
      <c r="AX23" s="1291">
        <f>SUM(AX20:AX22)</f>
        <v>15</v>
      </c>
    </row>
  </sheetData>
  <mergeCells count="27">
    <mergeCell ref="AE8:AF8"/>
    <mergeCell ref="AG8:AH8"/>
    <mergeCell ref="AI8:AJ8"/>
    <mergeCell ref="AI7:AX7"/>
    <mergeCell ref="AM8:AN8"/>
    <mergeCell ref="AO8:AP8"/>
    <mergeCell ref="AQ8:AR8"/>
    <mergeCell ref="AS8:AT8"/>
    <mergeCell ref="AU8:AV8"/>
    <mergeCell ref="AW8:AX8"/>
    <mergeCell ref="AK8:AL8"/>
    <mergeCell ref="Y8:Z8"/>
    <mergeCell ref="S7:AH7"/>
    <mergeCell ref="C8:D8"/>
    <mergeCell ref="E8:F8"/>
    <mergeCell ref="G8:H8"/>
    <mergeCell ref="I8:J8"/>
    <mergeCell ref="K8:L8"/>
    <mergeCell ref="M8:N8"/>
    <mergeCell ref="O8:P8"/>
    <mergeCell ref="Q8:R8"/>
    <mergeCell ref="C7:R7"/>
    <mergeCell ref="S8:T8"/>
    <mergeCell ref="U8:V8"/>
    <mergeCell ref="W8:X8"/>
    <mergeCell ref="AA8:AB8"/>
    <mergeCell ref="AC8:AD8"/>
  </mergeCells>
  <hyperlinks>
    <hyperlink ref="A1" location="Índice!A1" display="ÍNDICE" xr:uid="{00000000-0004-0000-17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D25A8"/>
  </sheetPr>
  <dimension ref="A1:V24"/>
  <sheetViews>
    <sheetView showGridLines="0" zoomScaleNormal="100" workbookViewId="0"/>
  </sheetViews>
  <sheetFormatPr baseColWidth="10" defaultRowHeight="13.2"/>
  <cols>
    <col min="1" max="1" width="10.88671875" style="248" customWidth="1"/>
    <col min="2" max="2" width="28.6640625" style="248" bestFit="1" customWidth="1"/>
    <col min="3" max="8" width="5.5546875" style="248" bestFit="1" customWidth="1"/>
    <col min="9" max="10" width="5.5546875" style="248" customWidth="1"/>
    <col min="11" max="11" width="5.5546875" style="248" bestFit="1" customWidth="1"/>
    <col min="12" max="12" width="11.44140625" style="248"/>
    <col min="13" max="13" width="10.88671875" style="248" customWidth="1"/>
    <col min="14" max="14" width="28.6640625" style="248" bestFit="1" customWidth="1"/>
    <col min="15" max="15" width="5" style="248" bestFit="1" customWidth="1"/>
    <col min="16" max="16" width="5.44140625" style="248" bestFit="1" customWidth="1"/>
    <col min="17" max="17" width="5" style="248" bestFit="1" customWidth="1"/>
    <col min="18" max="20" width="5.5546875" style="248" bestFit="1" customWidth="1"/>
    <col min="21" max="22" width="5.5546875" style="248" customWidth="1"/>
    <col min="23" max="23" width="7.6640625" style="248" customWidth="1"/>
    <col min="24" max="206" width="11.44140625" style="248"/>
    <col min="207" max="207" width="0.33203125" style="248" customWidth="1"/>
    <col min="208" max="208" width="19" style="248" customWidth="1"/>
    <col min="209" max="209" width="7.109375" style="248" customWidth="1"/>
    <col min="210" max="210" width="41.33203125" style="248" customWidth="1"/>
    <col min="211" max="212" width="9" style="248" customWidth="1"/>
    <col min="213" max="213" width="10.5546875" style="248" customWidth="1"/>
    <col min="214" max="214" width="9.44140625" style="248" customWidth="1"/>
    <col min="215" max="215" width="9.88671875" style="248" customWidth="1"/>
    <col min="216" max="216" width="10.5546875" style="248" customWidth="1"/>
    <col min="217" max="218" width="9.44140625" style="248" customWidth="1"/>
    <col min="219" max="219" width="10.5546875" style="248" customWidth="1"/>
    <col min="220" max="221" width="9" style="248" customWidth="1"/>
    <col min="222" max="222" width="10.5546875" style="248" customWidth="1"/>
    <col min="223" max="224" width="9.44140625" style="248" customWidth="1"/>
    <col min="225" max="225" width="10.5546875" style="248" customWidth="1"/>
    <col min="226" max="226" width="9.44140625" style="248" customWidth="1"/>
    <col min="227" max="227" width="9.88671875" style="248" customWidth="1"/>
    <col min="228" max="228" width="10.5546875" style="248" customWidth="1"/>
    <col min="229" max="229" width="9" style="248" customWidth="1"/>
    <col min="230" max="230" width="9.88671875" style="248" customWidth="1"/>
    <col min="231" max="231" width="12" style="248" customWidth="1"/>
    <col min="232" max="462" width="11.44140625" style="248"/>
    <col min="463" max="463" width="0.33203125" style="248" customWidth="1"/>
    <col min="464" max="464" width="19" style="248" customWidth="1"/>
    <col min="465" max="465" width="7.109375" style="248" customWidth="1"/>
    <col min="466" max="466" width="41.33203125" style="248" customWidth="1"/>
    <col min="467" max="468" width="9" style="248" customWidth="1"/>
    <col min="469" max="469" width="10.5546875" style="248" customWidth="1"/>
    <col min="470" max="470" width="9.44140625" style="248" customWidth="1"/>
    <col min="471" max="471" width="9.88671875" style="248" customWidth="1"/>
    <col min="472" max="472" width="10.5546875" style="248" customWidth="1"/>
    <col min="473" max="474" width="9.44140625" style="248" customWidth="1"/>
    <col min="475" max="475" width="10.5546875" style="248" customWidth="1"/>
    <col min="476" max="477" width="9" style="248" customWidth="1"/>
    <col min="478" max="478" width="10.5546875" style="248" customWidth="1"/>
    <col min="479" max="480" width="9.44140625" style="248" customWidth="1"/>
    <col min="481" max="481" width="10.5546875" style="248" customWidth="1"/>
    <col min="482" max="482" width="9.44140625" style="248" customWidth="1"/>
    <col min="483" max="483" width="9.88671875" style="248" customWidth="1"/>
    <col min="484" max="484" width="10.5546875" style="248" customWidth="1"/>
    <col min="485" max="485" width="9" style="248" customWidth="1"/>
    <col min="486" max="486" width="9.88671875" style="248" customWidth="1"/>
    <col min="487" max="487" width="12" style="248" customWidth="1"/>
    <col min="488" max="718" width="11.44140625" style="248"/>
    <col min="719" max="719" width="0.33203125" style="248" customWidth="1"/>
    <col min="720" max="720" width="19" style="248" customWidth="1"/>
    <col min="721" max="721" width="7.109375" style="248" customWidth="1"/>
    <col min="722" max="722" width="41.33203125" style="248" customWidth="1"/>
    <col min="723" max="724" width="9" style="248" customWidth="1"/>
    <col min="725" max="725" width="10.5546875" style="248" customWidth="1"/>
    <col min="726" max="726" width="9.44140625" style="248" customWidth="1"/>
    <col min="727" max="727" width="9.88671875" style="248" customWidth="1"/>
    <col min="728" max="728" width="10.5546875" style="248" customWidth="1"/>
    <col min="729" max="730" width="9.44140625" style="248" customWidth="1"/>
    <col min="731" max="731" width="10.5546875" style="248" customWidth="1"/>
    <col min="732" max="733" width="9" style="248" customWidth="1"/>
    <col min="734" max="734" width="10.5546875" style="248" customWidth="1"/>
    <col min="735" max="736" width="9.44140625" style="248" customWidth="1"/>
    <col min="737" max="737" width="10.5546875" style="248" customWidth="1"/>
    <col min="738" max="738" width="9.44140625" style="248" customWidth="1"/>
    <col min="739" max="739" width="9.88671875" style="248" customWidth="1"/>
    <col min="740" max="740" width="10.5546875" style="248" customWidth="1"/>
    <col min="741" max="741" width="9" style="248" customWidth="1"/>
    <col min="742" max="742" width="9.88671875" style="248" customWidth="1"/>
    <col min="743" max="743" width="12" style="248" customWidth="1"/>
    <col min="744" max="974" width="11.44140625" style="248"/>
    <col min="975" max="975" width="0.33203125" style="248" customWidth="1"/>
    <col min="976" max="976" width="19" style="248" customWidth="1"/>
    <col min="977" max="977" width="7.109375" style="248" customWidth="1"/>
    <col min="978" max="978" width="41.33203125" style="248" customWidth="1"/>
    <col min="979" max="980" width="9" style="248" customWidth="1"/>
    <col min="981" max="981" width="10.5546875" style="248" customWidth="1"/>
    <col min="982" max="982" width="9.44140625" style="248" customWidth="1"/>
    <col min="983" max="983" width="9.88671875" style="248" customWidth="1"/>
    <col min="984" max="984" width="10.5546875" style="248" customWidth="1"/>
    <col min="985" max="986" width="9.44140625" style="248" customWidth="1"/>
    <col min="987" max="987" width="10.5546875" style="248" customWidth="1"/>
    <col min="988" max="989" width="9" style="248" customWidth="1"/>
    <col min="990" max="990" width="10.5546875" style="248" customWidth="1"/>
    <col min="991" max="992" width="9.44140625" style="248" customWidth="1"/>
    <col min="993" max="993" width="10.5546875" style="248" customWidth="1"/>
    <col min="994" max="994" width="9.44140625" style="248" customWidth="1"/>
    <col min="995" max="995" width="9.88671875" style="248" customWidth="1"/>
    <col min="996" max="996" width="10.5546875" style="248" customWidth="1"/>
    <col min="997" max="997" width="9" style="248" customWidth="1"/>
    <col min="998" max="998" width="9.88671875" style="248" customWidth="1"/>
    <col min="999" max="999" width="12" style="248" customWidth="1"/>
    <col min="1000" max="1230" width="11.44140625" style="248"/>
    <col min="1231" max="1231" width="0.33203125" style="248" customWidth="1"/>
    <col min="1232" max="1232" width="19" style="248" customWidth="1"/>
    <col min="1233" max="1233" width="7.109375" style="248" customWidth="1"/>
    <col min="1234" max="1234" width="41.33203125" style="248" customWidth="1"/>
    <col min="1235" max="1236" width="9" style="248" customWidth="1"/>
    <col min="1237" max="1237" width="10.5546875" style="248" customWidth="1"/>
    <col min="1238" max="1238" width="9.44140625" style="248" customWidth="1"/>
    <col min="1239" max="1239" width="9.88671875" style="248" customWidth="1"/>
    <col min="1240" max="1240" width="10.5546875" style="248" customWidth="1"/>
    <col min="1241" max="1242" width="9.44140625" style="248" customWidth="1"/>
    <col min="1243" max="1243" width="10.5546875" style="248" customWidth="1"/>
    <col min="1244" max="1245" width="9" style="248" customWidth="1"/>
    <col min="1246" max="1246" width="10.5546875" style="248" customWidth="1"/>
    <col min="1247" max="1248" width="9.44140625" style="248" customWidth="1"/>
    <col min="1249" max="1249" width="10.5546875" style="248" customWidth="1"/>
    <col min="1250" max="1250" width="9.44140625" style="248" customWidth="1"/>
    <col min="1251" max="1251" width="9.88671875" style="248" customWidth="1"/>
    <col min="1252" max="1252" width="10.5546875" style="248" customWidth="1"/>
    <col min="1253" max="1253" width="9" style="248" customWidth="1"/>
    <col min="1254" max="1254" width="9.88671875" style="248" customWidth="1"/>
    <col min="1255" max="1255" width="12" style="248" customWidth="1"/>
    <col min="1256" max="1486" width="11.44140625" style="248"/>
    <col min="1487" max="1487" width="0.33203125" style="248" customWidth="1"/>
    <col min="1488" max="1488" width="19" style="248" customWidth="1"/>
    <col min="1489" max="1489" width="7.109375" style="248" customWidth="1"/>
    <col min="1490" max="1490" width="41.33203125" style="248" customWidth="1"/>
    <col min="1491" max="1492" width="9" style="248" customWidth="1"/>
    <col min="1493" max="1493" width="10.5546875" style="248" customWidth="1"/>
    <col min="1494" max="1494" width="9.44140625" style="248" customWidth="1"/>
    <col min="1495" max="1495" width="9.88671875" style="248" customWidth="1"/>
    <col min="1496" max="1496" width="10.5546875" style="248" customWidth="1"/>
    <col min="1497" max="1498" width="9.44140625" style="248" customWidth="1"/>
    <col min="1499" max="1499" width="10.5546875" style="248" customWidth="1"/>
    <col min="1500" max="1501" width="9" style="248" customWidth="1"/>
    <col min="1502" max="1502" width="10.5546875" style="248" customWidth="1"/>
    <col min="1503" max="1504" width="9.44140625" style="248" customWidth="1"/>
    <col min="1505" max="1505" width="10.5546875" style="248" customWidth="1"/>
    <col min="1506" max="1506" width="9.44140625" style="248" customWidth="1"/>
    <col min="1507" max="1507" width="9.88671875" style="248" customWidth="1"/>
    <col min="1508" max="1508" width="10.5546875" style="248" customWidth="1"/>
    <col min="1509" max="1509" width="9" style="248" customWidth="1"/>
    <col min="1510" max="1510" width="9.88671875" style="248" customWidth="1"/>
    <col min="1511" max="1511" width="12" style="248" customWidth="1"/>
    <col min="1512" max="1742" width="11.44140625" style="248"/>
    <col min="1743" max="1743" width="0.33203125" style="248" customWidth="1"/>
    <col min="1744" max="1744" width="19" style="248" customWidth="1"/>
    <col min="1745" max="1745" width="7.109375" style="248" customWidth="1"/>
    <col min="1746" max="1746" width="41.33203125" style="248" customWidth="1"/>
    <col min="1747" max="1748" width="9" style="248" customWidth="1"/>
    <col min="1749" max="1749" width="10.5546875" style="248" customWidth="1"/>
    <col min="1750" max="1750" width="9.44140625" style="248" customWidth="1"/>
    <col min="1751" max="1751" width="9.88671875" style="248" customWidth="1"/>
    <col min="1752" max="1752" width="10.5546875" style="248" customWidth="1"/>
    <col min="1753" max="1754" width="9.44140625" style="248" customWidth="1"/>
    <col min="1755" max="1755" width="10.5546875" style="248" customWidth="1"/>
    <col min="1756" max="1757" width="9" style="248" customWidth="1"/>
    <col min="1758" max="1758" width="10.5546875" style="248" customWidth="1"/>
    <col min="1759" max="1760" width="9.44140625" style="248" customWidth="1"/>
    <col min="1761" max="1761" width="10.5546875" style="248" customWidth="1"/>
    <col min="1762" max="1762" width="9.44140625" style="248" customWidth="1"/>
    <col min="1763" max="1763" width="9.88671875" style="248" customWidth="1"/>
    <col min="1764" max="1764" width="10.5546875" style="248" customWidth="1"/>
    <col min="1765" max="1765" width="9" style="248" customWidth="1"/>
    <col min="1766" max="1766" width="9.88671875" style="248" customWidth="1"/>
    <col min="1767" max="1767" width="12" style="248" customWidth="1"/>
    <col min="1768" max="1998" width="11.44140625" style="248"/>
    <col min="1999" max="1999" width="0.33203125" style="248" customWidth="1"/>
    <col min="2000" max="2000" width="19" style="248" customWidth="1"/>
    <col min="2001" max="2001" width="7.109375" style="248" customWidth="1"/>
    <col min="2002" max="2002" width="41.33203125" style="248" customWidth="1"/>
    <col min="2003" max="2004" width="9" style="248" customWidth="1"/>
    <col min="2005" max="2005" width="10.5546875" style="248" customWidth="1"/>
    <col min="2006" max="2006" width="9.44140625" style="248" customWidth="1"/>
    <col min="2007" max="2007" width="9.88671875" style="248" customWidth="1"/>
    <col min="2008" max="2008" width="10.5546875" style="248" customWidth="1"/>
    <col min="2009" max="2010" width="9.44140625" style="248" customWidth="1"/>
    <col min="2011" max="2011" width="10.5546875" style="248" customWidth="1"/>
    <col min="2012" max="2013" width="9" style="248" customWidth="1"/>
    <col min="2014" max="2014" width="10.5546875" style="248" customWidth="1"/>
    <col min="2015" max="2016" width="9.44140625" style="248" customWidth="1"/>
    <col min="2017" max="2017" width="10.5546875" style="248" customWidth="1"/>
    <col min="2018" max="2018" width="9.44140625" style="248" customWidth="1"/>
    <col min="2019" max="2019" width="9.88671875" style="248" customWidth="1"/>
    <col min="2020" max="2020" width="10.5546875" style="248" customWidth="1"/>
    <col min="2021" max="2021" width="9" style="248" customWidth="1"/>
    <col min="2022" max="2022" width="9.88671875" style="248" customWidth="1"/>
    <col min="2023" max="2023" width="12" style="248" customWidth="1"/>
    <col min="2024" max="2254" width="11.44140625" style="248"/>
    <col min="2255" max="2255" width="0.33203125" style="248" customWidth="1"/>
    <col min="2256" max="2256" width="19" style="248" customWidth="1"/>
    <col min="2257" max="2257" width="7.109375" style="248" customWidth="1"/>
    <col min="2258" max="2258" width="41.33203125" style="248" customWidth="1"/>
    <col min="2259" max="2260" width="9" style="248" customWidth="1"/>
    <col min="2261" max="2261" width="10.5546875" style="248" customWidth="1"/>
    <col min="2262" max="2262" width="9.44140625" style="248" customWidth="1"/>
    <col min="2263" max="2263" width="9.88671875" style="248" customWidth="1"/>
    <col min="2264" max="2264" width="10.5546875" style="248" customWidth="1"/>
    <col min="2265" max="2266" width="9.44140625" style="248" customWidth="1"/>
    <col min="2267" max="2267" width="10.5546875" style="248" customWidth="1"/>
    <col min="2268" max="2269" width="9" style="248" customWidth="1"/>
    <col min="2270" max="2270" width="10.5546875" style="248" customWidth="1"/>
    <col min="2271" max="2272" width="9.44140625" style="248" customWidth="1"/>
    <col min="2273" max="2273" width="10.5546875" style="248" customWidth="1"/>
    <col min="2274" max="2274" width="9.44140625" style="248" customWidth="1"/>
    <col min="2275" max="2275" width="9.88671875" style="248" customWidth="1"/>
    <col min="2276" max="2276" width="10.5546875" style="248" customWidth="1"/>
    <col min="2277" max="2277" width="9" style="248" customWidth="1"/>
    <col min="2278" max="2278" width="9.88671875" style="248" customWidth="1"/>
    <col min="2279" max="2279" width="12" style="248" customWidth="1"/>
    <col min="2280" max="2510" width="11.44140625" style="248"/>
    <col min="2511" max="2511" width="0.33203125" style="248" customWidth="1"/>
    <col min="2512" max="2512" width="19" style="248" customWidth="1"/>
    <col min="2513" max="2513" width="7.109375" style="248" customWidth="1"/>
    <col min="2514" max="2514" width="41.33203125" style="248" customWidth="1"/>
    <col min="2515" max="2516" width="9" style="248" customWidth="1"/>
    <col min="2517" max="2517" width="10.5546875" style="248" customWidth="1"/>
    <col min="2518" max="2518" width="9.44140625" style="248" customWidth="1"/>
    <col min="2519" max="2519" width="9.88671875" style="248" customWidth="1"/>
    <col min="2520" max="2520" width="10.5546875" style="248" customWidth="1"/>
    <col min="2521" max="2522" width="9.44140625" style="248" customWidth="1"/>
    <col min="2523" max="2523" width="10.5546875" style="248" customWidth="1"/>
    <col min="2524" max="2525" width="9" style="248" customWidth="1"/>
    <col min="2526" max="2526" width="10.5546875" style="248" customWidth="1"/>
    <col min="2527" max="2528" width="9.44140625" style="248" customWidth="1"/>
    <col min="2529" max="2529" width="10.5546875" style="248" customWidth="1"/>
    <col min="2530" max="2530" width="9.44140625" style="248" customWidth="1"/>
    <col min="2531" max="2531" width="9.88671875" style="248" customWidth="1"/>
    <col min="2532" max="2532" width="10.5546875" style="248" customWidth="1"/>
    <col min="2533" max="2533" width="9" style="248" customWidth="1"/>
    <col min="2534" max="2534" width="9.88671875" style="248" customWidth="1"/>
    <col min="2535" max="2535" width="12" style="248" customWidth="1"/>
    <col min="2536" max="2766" width="11.44140625" style="248"/>
    <col min="2767" max="2767" width="0.33203125" style="248" customWidth="1"/>
    <col min="2768" max="2768" width="19" style="248" customWidth="1"/>
    <col min="2769" max="2769" width="7.109375" style="248" customWidth="1"/>
    <col min="2770" max="2770" width="41.33203125" style="248" customWidth="1"/>
    <col min="2771" max="2772" width="9" style="248" customWidth="1"/>
    <col min="2773" max="2773" width="10.5546875" style="248" customWidth="1"/>
    <col min="2774" max="2774" width="9.44140625" style="248" customWidth="1"/>
    <col min="2775" max="2775" width="9.88671875" style="248" customWidth="1"/>
    <col min="2776" max="2776" width="10.5546875" style="248" customWidth="1"/>
    <col min="2777" max="2778" width="9.44140625" style="248" customWidth="1"/>
    <col min="2779" max="2779" width="10.5546875" style="248" customWidth="1"/>
    <col min="2780" max="2781" width="9" style="248" customWidth="1"/>
    <col min="2782" max="2782" width="10.5546875" style="248" customWidth="1"/>
    <col min="2783" max="2784" width="9.44140625" style="248" customWidth="1"/>
    <col min="2785" max="2785" width="10.5546875" style="248" customWidth="1"/>
    <col min="2786" max="2786" width="9.44140625" style="248" customWidth="1"/>
    <col min="2787" max="2787" width="9.88671875" style="248" customWidth="1"/>
    <col min="2788" max="2788" width="10.5546875" style="248" customWidth="1"/>
    <col min="2789" max="2789" width="9" style="248" customWidth="1"/>
    <col min="2790" max="2790" width="9.88671875" style="248" customWidth="1"/>
    <col min="2791" max="2791" width="12" style="248" customWidth="1"/>
    <col min="2792" max="3022" width="11.44140625" style="248"/>
    <col min="3023" max="3023" width="0.33203125" style="248" customWidth="1"/>
    <col min="3024" max="3024" width="19" style="248" customWidth="1"/>
    <col min="3025" max="3025" width="7.109375" style="248" customWidth="1"/>
    <col min="3026" max="3026" width="41.33203125" style="248" customWidth="1"/>
    <col min="3027" max="3028" width="9" style="248" customWidth="1"/>
    <col min="3029" max="3029" width="10.5546875" style="248" customWidth="1"/>
    <col min="3030" max="3030" width="9.44140625" style="248" customWidth="1"/>
    <col min="3031" max="3031" width="9.88671875" style="248" customWidth="1"/>
    <col min="3032" max="3032" width="10.5546875" style="248" customWidth="1"/>
    <col min="3033" max="3034" width="9.44140625" style="248" customWidth="1"/>
    <col min="3035" max="3035" width="10.5546875" style="248" customWidth="1"/>
    <col min="3036" max="3037" width="9" style="248" customWidth="1"/>
    <col min="3038" max="3038" width="10.5546875" style="248" customWidth="1"/>
    <col min="3039" max="3040" width="9.44140625" style="248" customWidth="1"/>
    <col min="3041" max="3041" width="10.5546875" style="248" customWidth="1"/>
    <col min="3042" max="3042" width="9.44140625" style="248" customWidth="1"/>
    <col min="3043" max="3043" width="9.88671875" style="248" customWidth="1"/>
    <col min="3044" max="3044" width="10.5546875" style="248" customWidth="1"/>
    <col min="3045" max="3045" width="9" style="248" customWidth="1"/>
    <col min="3046" max="3046" width="9.88671875" style="248" customWidth="1"/>
    <col min="3047" max="3047" width="12" style="248" customWidth="1"/>
    <col min="3048" max="3278" width="11.44140625" style="248"/>
    <col min="3279" max="3279" width="0.33203125" style="248" customWidth="1"/>
    <col min="3280" max="3280" width="19" style="248" customWidth="1"/>
    <col min="3281" max="3281" width="7.109375" style="248" customWidth="1"/>
    <col min="3282" max="3282" width="41.33203125" style="248" customWidth="1"/>
    <col min="3283" max="3284" width="9" style="248" customWidth="1"/>
    <col min="3285" max="3285" width="10.5546875" style="248" customWidth="1"/>
    <col min="3286" max="3286" width="9.44140625" style="248" customWidth="1"/>
    <col min="3287" max="3287" width="9.88671875" style="248" customWidth="1"/>
    <col min="3288" max="3288" width="10.5546875" style="248" customWidth="1"/>
    <col min="3289" max="3290" width="9.44140625" style="248" customWidth="1"/>
    <col min="3291" max="3291" width="10.5546875" style="248" customWidth="1"/>
    <col min="3292" max="3293" width="9" style="248" customWidth="1"/>
    <col min="3294" max="3294" width="10.5546875" style="248" customWidth="1"/>
    <col min="3295" max="3296" width="9.44140625" style="248" customWidth="1"/>
    <col min="3297" max="3297" width="10.5546875" style="248" customWidth="1"/>
    <col min="3298" max="3298" width="9.44140625" style="248" customWidth="1"/>
    <col min="3299" max="3299" width="9.88671875" style="248" customWidth="1"/>
    <col min="3300" max="3300" width="10.5546875" style="248" customWidth="1"/>
    <col min="3301" max="3301" width="9" style="248" customWidth="1"/>
    <col min="3302" max="3302" width="9.88671875" style="248" customWidth="1"/>
    <col min="3303" max="3303" width="12" style="248" customWidth="1"/>
    <col min="3304" max="3534" width="11.44140625" style="248"/>
    <col min="3535" max="3535" width="0.33203125" style="248" customWidth="1"/>
    <col min="3536" max="3536" width="19" style="248" customWidth="1"/>
    <col min="3537" max="3537" width="7.109375" style="248" customWidth="1"/>
    <col min="3538" max="3538" width="41.33203125" style="248" customWidth="1"/>
    <col min="3539" max="3540" width="9" style="248" customWidth="1"/>
    <col min="3541" max="3541" width="10.5546875" style="248" customWidth="1"/>
    <col min="3542" max="3542" width="9.44140625" style="248" customWidth="1"/>
    <col min="3543" max="3543" width="9.88671875" style="248" customWidth="1"/>
    <col min="3544" max="3544" width="10.5546875" style="248" customWidth="1"/>
    <col min="3545" max="3546" width="9.44140625" style="248" customWidth="1"/>
    <col min="3547" max="3547" width="10.5546875" style="248" customWidth="1"/>
    <col min="3548" max="3549" width="9" style="248" customWidth="1"/>
    <col min="3550" max="3550" width="10.5546875" style="248" customWidth="1"/>
    <col min="3551" max="3552" width="9.44140625" style="248" customWidth="1"/>
    <col min="3553" max="3553" width="10.5546875" style="248" customWidth="1"/>
    <col min="3554" max="3554" width="9.44140625" style="248" customWidth="1"/>
    <col min="3555" max="3555" width="9.88671875" style="248" customWidth="1"/>
    <col min="3556" max="3556" width="10.5546875" style="248" customWidth="1"/>
    <col min="3557" max="3557" width="9" style="248" customWidth="1"/>
    <col min="3558" max="3558" width="9.88671875" style="248" customWidth="1"/>
    <col min="3559" max="3559" width="12" style="248" customWidth="1"/>
    <col min="3560" max="3790" width="11.44140625" style="248"/>
    <col min="3791" max="3791" width="0.33203125" style="248" customWidth="1"/>
    <col min="3792" max="3792" width="19" style="248" customWidth="1"/>
    <col min="3793" max="3793" width="7.109375" style="248" customWidth="1"/>
    <col min="3794" max="3794" width="41.33203125" style="248" customWidth="1"/>
    <col min="3795" max="3796" width="9" style="248" customWidth="1"/>
    <col min="3797" max="3797" width="10.5546875" style="248" customWidth="1"/>
    <col min="3798" max="3798" width="9.44140625" style="248" customWidth="1"/>
    <col min="3799" max="3799" width="9.88671875" style="248" customWidth="1"/>
    <col min="3800" max="3800" width="10.5546875" style="248" customWidth="1"/>
    <col min="3801" max="3802" width="9.44140625" style="248" customWidth="1"/>
    <col min="3803" max="3803" width="10.5546875" style="248" customWidth="1"/>
    <col min="3804" max="3805" width="9" style="248" customWidth="1"/>
    <col min="3806" max="3806" width="10.5546875" style="248" customWidth="1"/>
    <col min="3807" max="3808" width="9.44140625" style="248" customWidth="1"/>
    <col min="3809" max="3809" width="10.5546875" style="248" customWidth="1"/>
    <col min="3810" max="3810" width="9.44140625" style="248" customWidth="1"/>
    <col min="3811" max="3811" width="9.88671875" style="248" customWidth="1"/>
    <col min="3812" max="3812" width="10.5546875" style="248" customWidth="1"/>
    <col min="3813" max="3813" width="9" style="248" customWidth="1"/>
    <col min="3814" max="3814" width="9.88671875" style="248" customWidth="1"/>
    <col min="3815" max="3815" width="12" style="248" customWidth="1"/>
    <col min="3816" max="4046" width="11.44140625" style="248"/>
    <col min="4047" max="4047" width="0.33203125" style="248" customWidth="1"/>
    <col min="4048" max="4048" width="19" style="248" customWidth="1"/>
    <col min="4049" max="4049" width="7.109375" style="248" customWidth="1"/>
    <col min="4050" max="4050" width="41.33203125" style="248" customWidth="1"/>
    <col min="4051" max="4052" width="9" style="248" customWidth="1"/>
    <col min="4053" max="4053" width="10.5546875" style="248" customWidth="1"/>
    <col min="4054" max="4054" width="9.44140625" style="248" customWidth="1"/>
    <col min="4055" max="4055" width="9.88671875" style="248" customWidth="1"/>
    <col min="4056" max="4056" width="10.5546875" style="248" customWidth="1"/>
    <col min="4057" max="4058" width="9.44140625" style="248" customWidth="1"/>
    <col min="4059" max="4059" width="10.5546875" style="248" customWidth="1"/>
    <col min="4060" max="4061" width="9" style="248" customWidth="1"/>
    <col min="4062" max="4062" width="10.5546875" style="248" customWidth="1"/>
    <col min="4063" max="4064" width="9.44140625" style="248" customWidth="1"/>
    <col min="4065" max="4065" width="10.5546875" style="248" customWidth="1"/>
    <col min="4066" max="4066" width="9.44140625" style="248" customWidth="1"/>
    <col min="4067" max="4067" width="9.88671875" style="248" customWidth="1"/>
    <col min="4068" max="4068" width="10.5546875" style="248" customWidth="1"/>
    <col min="4069" max="4069" width="9" style="248" customWidth="1"/>
    <col min="4070" max="4070" width="9.88671875" style="248" customWidth="1"/>
    <col min="4071" max="4071" width="12" style="248" customWidth="1"/>
    <col min="4072" max="4302" width="11.44140625" style="248"/>
    <col min="4303" max="4303" width="0.33203125" style="248" customWidth="1"/>
    <col min="4304" max="4304" width="19" style="248" customWidth="1"/>
    <col min="4305" max="4305" width="7.109375" style="248" customWidth="1"/>
    <col min="4306" max="4306" width="41.33203125" style="248" customWidth="1"/>
    <col min="4307" max="4308" width="9" style="248" customWidth="1"/>
    <col min="4309" max="4309" width="10.5546875" style="248" customWidth="1"/>
    <col min="4310" max="4310" width="9.44140625" style="248" customWidth="1"/>
    <col min="4311" max="4311" width="9.88671875" style="248" customWidth="1"/>
    <col min="4312" max="4312" width="10.5546875" style="248" customWidth="1"/>
    <col min="4313" max="4314" width="9.44140625" style="248" customWidth="1"/>
    <col min="4315" max="4315" width="10.5546875" style="248" customWidth="1"/>
    <col min="4316" max="4317" width="9" style="248" customWidth="1"/>
    <col min="4318" max="4318" width="10.5546875" style="248" customWidth="1"/>
    <col min="4319" max="4320" width="9.44140625" style="248" customWidth="1"/>
    <col min="4321" max="4321" width="10.5546875" style="248" customWidth="1"/>
    <col min="4322" max="4322" width="9.44140625" style="248" customWidth="1"/>
    <col min="4323" max="4323" width="9.88671875" style="248" customWidth="1"/>
    <col min="4324" max="4324" width="10.5546875" style="248" customWidth="1"/>
    <col min="4325" max="4325" width="9" style="248" customWidth="1"/>
    <col min="4326" max="4326" width="9.88671875" style="248" customWidth="1"/>
    <col min="4327" max="4327" width="12" style="248" customWidth="1"/>
    <col min="4328" max="4558" width="11.44140625" style="248"/>
    <col min="4559" max="4559" width="0.33203125" style="248" customWidth="1"/>
    <col min="4560" max="4560" width="19" style="248" customWidth="1"/>
    <col min="4561" max="4561" width="7.109375" style="248" customWidth="1"/>
    <col min="4562" max="4562" width="41.33203125" style="248" customWidth="1"/>
    <col min="4563" max="4564" width="9" style="248" customWidth="1"/>
    <col min="4565" max="4565" width="10.5546875" style="248" customWidth="1"/>
    <col min="4566" max="4566" width="9.44140625" style="248" customWidth="1"/>
    <col min="4567" max="4567" width="9.88671875" style="248" customWidth="1"/>
    <col min="4568" max="4568" width="10.5546875" style="248" customWidth="1"/>
    <col min="4569" max="4570" width="9.44140625" style="248" customWidth="1"/>
    <col min="4571" max="4571" width="10.5546875" style="248" customWidth="1"/>
    <col min="4572" max="4573" width="9" style="248" customWidth="1"/>
    <col min="4574" max="4574" width="10.5546875" style="248" customWidth="1"/>
    <col min="4575" max="4576" width="9.44140625" style="248" customWidth="1"/>
    <col min="4577" max="4577" width="10.5546875" style="248" customWidth="1"/>
    <col min="4578" max="4578" width="9.44140625" style="248" customWidth="1"/>
    <col min="4579" max="4579" width="9.88671875" style="248" customWidth="1"/>
    <col min="4580" max="4580" width="10.5546875" style="248" customWidth="1"/>
    <col min="4581" max="4581" width="9" style="248" customWidth="1"/>
    <col min="4582" max="4582" width="9.88671875" style="248" customWidth="1"/>
    <col min="4583" max="4583" width="12" style="248" customWidth="1"/>
    <col min="4584" max="4814" width="11.44140625" style="248"/>
    <col min="4815" max="4815" width="0.33203125" style="248" customWidth="1"/>
    <col min="4816" max="4816" width="19" style="248" customWidth="1"/>
    <col min="4817" max="4817" width="7.109375" style="248" customWidth="1"/>
    <col min="4818" max="4818" width="41.33203125" style="248" customWidth="1"/>
    <col min="4819" max="4820" width="9" style="248" customWidth="1"/>
    <col min="4821" max="4821" width="10.5546875" style="248" customWidth="1"/>
    <col min="4822" max="4822" width="9.44140625" style="248" customWidth="1"/>
    <col min="4823" max="4823" width="9.88671875" style="248" customWidth="1"/>
    <col min="4824" max="4824" width="10.5546875" style="248" customWidth="1"/>
    <col min="4825" max="4826" width="9.44140625" style="248" customWidth="1"/>
    <col min="4827" max="4827" width="10.5546875" style="248" customWidth="1"/>
    <col min="4828" max="4829" width="9" style="248" customWidth="1"/>
    <col min="4830" max="4830" width="10.5546875" style="248" customWidth="1"/>
    <col min="4831" max="4832" width="9.44140625" style="248" customWidth="1"/>
    <col min="4833" max="4833" width="10.5546875" style="248" customWidth="1"/>
    <col min="4834" max="4834" width="9.44140625" style="248" customWidth="1"/>
    <col min="4835" max="4835" width="9.88671875" style="248" customWidth="1"/>
    <col min="4836" max="4836" width="10.5546875" style="248" customWidth="1"/>
    <col min="4837" max="4837" width="9" style="248" customWidth="1"/>
    <col min="4838" max="4838" width="9.88671875" style="248" customWidth="1"/>
    <col min="4839" max="4839" width="12" style="248" customWidth="1"/>
    <col min="4840" max="5070" width="11.44140625" style="248"/>
    <col min="5071" max="5071" width="0.33203125" style="248" customWidth="1"/>
    <col min="5072" max="5072" width="19" style="248" customWidth="1"/>
    <col min="5073" max="5073" width="7.109375" style="248" customWidth="1"/>
    <col min="5074" max="5074" width="41.33203125" style="248" customWidth="1"/>
    <col min="5075" max="5076" width="9" style="248" customWidth="1"/>
    <col min="5077" max="5077" width="10.5546875" style="248" customWidth="1"/>
    <col min="5078" max="5078" width="9.44140625" style="248" customWidth="1"/>
    <col min="5079" max="5079" width="9.88671875" style="248" customWidth="1"/>
    <col min="5080" max="5080" width="10.5546875" style="248" customWidth="1"/>
    <col min="5081" max="5082" width="9.44140625" style="248" customWidth="1"/>
    <col min="5083" max="5083" width="10.5546875" style="248" customWidth="1"/>
    <col min="5084" max="5085" width="9" style="248" customWidth="1"/>
    <col min="5086" max="5086" width="10.5546875" style="248" customWidth="1"/>
    <col min="5087" max="5088" width="9.44140625" style="248" customWidth="1"/>
    <col min="5089" max="5089" width="10.5546875" style="248" customWidth="1"/>
    <col min="5090" max="5090" width="9.44140625" style="248" customWidth="1"/>
    <col min="5091" max="5091" width="9.88671875" style="248" customWidth="1"/>
    <col min="5092" max="5092" width="10.5546875" style="248" customWidth="1"/>
    <col min="5093" max="5093" width="9" style="248" customWidth="1"/>
    <col min="5094" max="5094" width="9.88671875" style="248" customWidth="1"/>
    <col min="5095" max="5095" width="12" style="248" customWidth="1"/>
    <col min="5096" max="5326" width="11.44140625" style="248"/>
    <col min="5327" max="5327" width="0.33203125" style="248" customWidth="1"/>
    <col min="5328" max="5328" width="19" style="248" customWidth="1"/>
    <col min="5329" max="5329" width="7.109375" style="248" customWidth="1"/>
    <col min="5330" max="5330" width="41.33203125" style="248" customWidth="1"/>
    <col min="5331" max="5332" width="9" style="248" customWidth="1"/>
    <col min="5333" max="5333" width="10.5546875" style="248" customWidth="1"/>
    <col min="5334" max="5334" width="9.44140625" style="248" customWidth="1"/>
    <col min="5335" max="5335" width="9.88671875" style="248" customWidth="1"/>
    <col min="5336" max="5336" width="10.5546875" style="248" customWidth="1"/>
    <col min="5337" max="5338" width="9.44140625" style="248" customWidth="1"/>
    <col min="5339" max="5339" width="10.5546875" style="248" customWidth="1"/>
    <col min="5340" max="5341" width="9" style="248" customWidth="1"/>
    <col min="5342" max="5342" width="10.5546875" style="248" customWidth="1"/>
    <col min="5343" max="5344" width="9.44140625" style="248" customWidth="1"/>
    <col min="5345" max="5345" width="10.5546875" style="248" customWidth="1"/>
    <col min="5346" max="5346" width="9.44140625" style="248" customWidth="1"/>
    <col min="5347" max="5347" width="9.88671875" style="248" customWidth="1"/>
    <col min="5348" max="5348" width="10.5546875" style="248" customWidth="1"/>
    <col min="5349" max="5349" width="9" style="248" customWidth="1"/>
    <col min="5350" max="5350" width="9.88671875" style="248" customWidth="1"/>
    <col min="5351" max="5351" width="12" style="248" customWidth="1"/>
    <col min="5352" max="5582" width="11.44140625" style="248"/>
    <col min="5583" max="5583" width="0.33203125" style="248" customWidth="1"/>
    <col min="5584" max="5584" width="19" style="248" customWidth="1"/>
    <col min="5585" max="5585" width="7.109375" style="248" customWidth="1"/>
    <col min="5586" max="5586" width="41.33203125" style="248" customWidth="1"/>
    <col min="5587" max="5588" width="9" style="248" customWidth="1"/>
    <col min="5589" max="5589" width="10.5546875" style="248" customWidth="1"/>
    <col min="5590" max="5590" width="9.44140625" style="248" customWidth="1"/>
    <col min="5591" max="5591" width="9.88671875" style="248" customWidth="1"/>
    <col min="5592" max="5592" width="10.5546875" style="248" customWidth="1"/>
    <col min="5593" max="5594" width="9.44140625" style="248" customWidth="1"/>
    <col min="5595" max="5595" width="10.5546875" style="248" customWidth="1"/>
    <col min="5596" max="5597" width="9" style="248" customWidth="1"/>
    <col min="5598" max="5598" width="10.5546875" style="248" customWidth="1"/>
    <col min="5599" max="5600" width="9.44140625" style="248" customWidth="1"/>
    <col min="5601" max="5601" width="10.5546875" style="248" customWidth="1"/>
    <col min="5602" max="5602" width="9.44140625" style="248" customWidth="1"/>
    <col min="5603" max="5603" width="9.88671875" style="248" customWidth="1"/>
    <col min="5604" max="5604" width="10.5546875" style="248" customWidth="1"/>
    <col min="5605" max="5605" width="9" style="248" customWidth="1"/>
    <col min="5606" max="5606" width="9.88671875" style="248" customWidth="1"/>
    <col min="5607" max="5607" width="12" style="248" customWidth="1"/>
    <col min="5608" max="5838" width="11.44140625" style="248"/>
    <col min="5839" max="5839" width="0.33203125" style="248" customWidth="1"/>
    <col min="5840" max="5840" width="19" style="248" customWidth="1"/>
    <col min="5841" max="5841" width="7.109375" style="248" customWidth="1"/>
    <col min="5842" max="5842" width="41.33203125" style="248" customWidth="1"/>
    <col min="5843" max="5844" width="9" style="248" customWidth="1"/>
    <col min="5845" max="5845" width="10.5546875" style="248" customWidth="1"/>
    <col min="5846" max="5846" width="9.44140625" style="248" customWidth="1"/>
    <col min="5847" max="5847" width="9.88671875" style="248" customWidth="1"/>
    <col min="5848" max="5848" width="10.5546875" style="248" customWidth="1"/>
    <col min="5849" max="5850" width="9.44140625" style="248" customWidth="1"/>
    <col min="5851" max="5851" width="10.5546875" style="248" customWidth="1"/>
    <col min="5852" max="5853" width="9" style="248" customWidth="1"/>
    <col min="5854" max="5854" width="10.5546875" style="248" customWidth="1"/>
    <col min="5855" max="5856" width="9.44140625" style="248" customWidth="1"/>
    <col min="5857" max="5857" width="10.5546875" style="248" customWidth="1"/>
    <col min="5858" max="5858" width="9.44140625" style="248" customWidth="1"/>
    <col min="5859" max="5859" width="9.88671875" style="248" customWidth="1"/>
    <col min="5860" max="5860" width="10.5546875" style="248" customWidth="1"/>
    <col min="5861" max="5861" width="9" style="248" customWidth="1"/>
    <col min="5862" max="5862" width="9.88671875" style="248" customWidth="1"/>
    <col min="5863" max="5863" width="12" style="248" customWidth="1"/>
    <col min="5864" max="6094" width="11.44140625" style="248"/>
    <col min="6095" max="6095" width="0.33203125" style="248" customWidth="1"/>
    <col min="6096" max="6096" width="19" style="248" customWidth="1"/>
    <col min="6097" max="6097" width="7.109375" style="248" customWidth="1"/>
    <col min="6098" max="6098" width="41.33203125" style="248" customWidth="1"/>
    <col min="6099" max="6100" width="9" style="248" customWidth="1"/>
    <col min="6101" max="6101" width="10.5546875" style="248" customWidth="1"/>
    <col min="6102" max="6102" width="9.44140625" style="248" customWidth="1"/>
    <col min="6103" max="6103" width="9.88671875" style="248" customWidth="1"/>
    <col min="6104" max="6104" width="10.5546875" style="248" customWidth="1"/>
    <col min="6105" max="6106" width="9.44140625" style="248" customWidth="1"/>
    <col min="6107" max="6107" width="10.5546875" style="248" customWidth="1"/>
    <col min="6108" max="6109" width="9" style="248" customWidth="1"/>
    <col min="6110" max="6110" width="10.5546875" style="248" customWidth="1"/>
    <col min="6111" max="6112" width="9.44140625" style="248" customWidth="1"/>
    <col min="6113" max="6113" width="10.5546875" style="248" customWidth="1"/>
    <col min="6114" max="6114" width="9.44140625" style="248" customWidth="1"/>
    <col min="6115" max="6115" width="9.88671875" style="248" customWidth="1"/>
    <col min="6116" max="6116" width="10.5546875" style="248" customWidth="1"/>
    <col min="6117" max="6117" width="9" style="248" customWidth="1"/>
    <col min="6118" max="6118" width="9.88671875" style="248" customWidth="1"/>
    <col min="6119" max="6119" width="12" style="248" customWidth="1"/>
    <col min="6120" max="6350" width="11.44140625" style="248"/>
    <col min="6351" max="6351" width="0.33203125" style="248" customWidth="1"/>
    <col min="6352" max="6352" width="19" style="248" customWidth="1"/>
    <col min="6353" max="6353" width="7.109375" style="248" customWidth="1"/>
    <col min="6354" max="6354" width="41.33203125" style="248" customWidth="1"/>
    <col min="6355" max="6356" width="9" style="248" customWidth="1"/>
    <col min="6357" max="6357" width="10.5546875" style="248" customWidth="1"/>
    <col min="6358" max="6358" width="9.44140625" style="248" customWidth="1"/>
    <col min="6359" max="6359" width="9.88671875" style="248" customWidth="1"/>
    <col min="6360" max="6360" width="10.5546875" style="248" customWidth="1"/>
    <col min="6361" max="6362" width="9.44140625" style="248" customWidth="1"/>
    <col min="6363" max="6363" width="10.5546875" style="248" customWidth="1"/>
    <col min="6364" max="6365" width="9" style="248" customWidth="1"/>
    <col min="6366" max="6366" width="10.5546875" style="248" customWidth="1"/>
    <col min="6367" max="6368" width="9.44140625" style="248" customWidth="1"/>
    <col min="6369" max="6369" width="10.5546875" style="248" customWidth="1"/>
    <col min="6370" max="6370" width="9.44140625" style="248" customWidth="1"/>
    <col min="6371" max="6371" width="9.88671875" style="248" customWidth="1"/>
    <col min="6372" max="6372" width="10.5546875" style="248" customWidth="1"/>
    <col min="6373" max="6373" width="9" style="248" customWidth="1"/>
    <col min="6374" max="6374" width="9.88671875" style="248" customWidth="1"/>
    <col min="6375" max="6375" width="12" style="248" customWidth="1"/>
    <col min="6376" max="6606" width="11.44140625" style="248"/>
    <col min="6607" max="6607" width="0.33203125" style="248" customWidth="1"/>
    <col min="6608" max="6608" width="19" style="248" customWidth="1"/>
    <col min="6609" max="6609" width="7.109375" style="248" customWidth="1"/>
    <col min="6610" max="6610" width="41.33203125" style="248" customWidth="1"/>
    <col min="6611" max="6612" width="9" style="248" customWidth="1"/>
    <col min="6613" max="6613" width="10.5546875" style="248" customWidth="1"/>
    <col min="6614" max="6614" width="9.44140625" style="248" customWidth="1"/>
    <col min="6615" max="6615" width="9.88671875" style="248" customWidth="1"/>
    <col min="6616" max="6616" width="10.5546875" style="248" customWidth="1"/>
    <col min="6617" max="6618" width="9.44140625" style="248" customWidth="1"/>
    <col min="6619" max="6619" width="10.5546875" style="248" customWidth="1"/>
    <col min="6620" max="6621" width="9" style="248" customWidth="1"/>
    <col min="6622" max="6622" width="10.5546875" style="248" customWidth="1"/>
    <col min="6623" max="6624" width="9.44140625" style="248" customWidth="1"/>
    <col min="6625" max="6625" width="10.5546875" style="248" customWidth="1"/>
    <col min="6626" max="6626" width="9.44140625" style="248" customWidth="1"/>
    <col min="6627" max="6627" width="9.88671875" style="248" customWidth="1"/>
    <col min="6628" max="6628" width="10.5546875" style="248" customWidth="1"/>
    <col min="6629" max="6629" width="9" style="248" customWidth="1"/>
    <col min="6630" max="6630" width="9.88671875" style="248" customWidth="1"/>
    <col min="6631" max="6631" width="12" style="248" customWidth="1"/>
    <col min="6632" max="6862" width="11.44140625" style="248"/>
    <col min="6863" max="6863" width="0.33203125" style="248" customWidth="1"/>
    <col min="6864" max="6864" width="19" style="248" customWidth="1"/>
    <col min="6865" max="6865" width="7.109375" style="248" customWidth="1"/>
    <col min="6866" max="6866" width="41.33203125" style="248" customWidth="1"/>
    <col min="6867" max="6868" width="9" style="248" customWidth="1"/>
    <col min="6869" max="6869" width="10.5546875" style="248" customWidth="1"/>
    <col min="6870" max="6870" width="9.44140625" style="248" customWidth="1"/>
    <col min="6871" max="6871" width="9.88671875" style="248" customWidth="1"/>
    <col min="6872" max="6872" width="10.5546875" style="248" customWidth="1"/>
    <col min="6873" max="6874" width="9.44140625" style="248" customWidth="1"/>
    <col min="6875" max="6875" width="10.5546875" style="248" customWidth="1"/>
    <col min="6876" max="6877" width="9" style="248" customWidth="1"/>
    <col min="6878" max="6878" width="10.5546875" style="248" customWidth="1"/>
    <col min="6879" max="6880" width="9.44140625" style="248" customWidth="1"/>
    <col min="6881" max="6881" width="10.5546875" style="248" customWidth="1"/>
    <col min="6882" max="6882" width="9.44140625" style="248" customWidth="1"/>
    <col min="6883" max="6883" width="9.88671875" style="248" customWidth="1"/>
    <col min="6884" max="6884" width="10.5546875" style="248" customWidth="1"/>
    <col min="6885" max="6885" width="9" style="248" customWidth="1"/>
    <col min="6886" max="6886" width="9.88671875" style="248" customWidth="1"/>
    <col min="6887" max="6887" width="12" style="248" customWidth="1"/>
    <col min="6888" max="7118" width="11.44140625" style="248"/>
    <col min="7119" max="7119" width="0.33203125" style="248" customWidth="1"/>
    <col min="7120" max="7120" width="19" style="248" customWidth="1"/>
    <col min="7121" max="7121" width="7.109375" style="248" customWidth="1"/>
    <col min="7122" max="7122" width="41.33203125" style="248" customWidth="1"/>
    <col min="7123" max="7124" width="9" style="248" customWidth="1"/>
    <col min="7125" max="7125" width="10.5546875" style="248" customWidth="1"/>
    <col min="7126" max="7126" width="9.44140625" style="248" customWidth="1"/>
    <col min="7127" max="7127" width="9.88671875" style="248" customWidth="1"/>
    <col min="7128" max="7128" width="10.5546875" style="248" customWidth="1"/>
    <col min="7129" max="7130" width="9.44140625" style="248" customWidth="1"/>
    <col min="7131" max="7131" width="10.5546875" style="248" customWidth="1"/>
    <col min="7132" max="7133" width="9" style="248" customWidth="1"/>
    <col min="7134" max="7134" width="10.5546875" style="248" customWidth="1"/>
    <col min="7135" max="7136" width="9.44140625" style="248" customWidth="1"/>
    <col min="7137" max="7137" width="10.5546875" style="248" customWidth="1"/>
    <col min="7138" max="7138" width="9.44140625" style="248" customWidth="1"/>
    <col min="7139" max="7139" width="9.88671875" style="248" customWidth="1"/>
    <col min="7140" max="7140" width="10.5546875" style="248" customWidth="1"/>
    <col min="7141" max="7141" width="9" style="248" customWidth="1"/>
    <col min="7142" max="7142" width="9.88671875" style="248" customWidth="1"/>
    <col min="7143" max="7143" width="12" style="248" customWidth="1"/>
    <col min="7144" max="7374" width="11.44140625" style="248"/>
    <col min="7375" max="7375" width="0.33203125" style="248" customWidth="1"/>
    <col min="7376" max="7376" width="19" style="248" customWidth="1"/>
    <col min="7377" max="7377" width="7.109375" style="248" customWidth="1"/>
    <col min="7378" max="7378" width="41.33203125" style="248" customWidth="1"/>
    <col min="7379" max="7380" width="9" style="248" customWidth="1"/>
    <col min="7381" max="7381" width="10.5546875" style="248" customWidth="1"/>
    <col min="7382" max="7382" width="9.44140625" style="248" customWidth="1"/>
    <col min="7383" max="7383" width="9.88671875" style="248" customWidth="1"/>
    <col min="7384" max="7384" width="10.5546875" style="248" customWidth="1"/>
    <col min="7385" max="7386" width="9.44140625" style="248" customWidth="1"/>
    <col min="7387" max="7387" width="10.5546875" style="248" customWidth="1"/>
    <col min="7388" max="7389" width="9" style="248" customWidth="1"/>
    <col min="7390" max="7390" width="10.5546875" style="248" customWidth="1"/>
    <col min="7391" max="7392" width="9.44140625" style="248" customWidth="1"/>
    <col min="7393" max="7393" width="10.5546875" style="248" customWidth="1"/>
    <col min="7394" max="7394" width="9.44140625" style="248" customWidth="1"/>
    <col min="7395" max="7395" width="9.88671875" style="248" customWidth="1"/>
    <col min="7396" max="7396" width="10.5546875" style="248" customWidth="1"/>
    <col min="7397" max="7397" width="9" style="248" customWidth="1"/>
    <col min="7398" max="7398" width="9.88671875" style="248" customWidth="1"/>
    <col min="7399" max="7399" width="12" style="248" customWidth="1"/>
    <col min="7400" max="7630" width="11.44140625" style="248"/>
    <col min="7631" max="7631" width="0.33203125" style="248" customWidth="1"/>
    <col min="7632" max="7632" width="19" style="248" customWidth="1"/>
    <col min="7633" max="7633" width="7.109375" style="248" customWidth="1"/>
    <col min="7634" max="7634" width="41.33203125" style="248" customWidth="1"/>
    <col min="7635" max="7636" width="9" style="248" customWidth="1"/>
    <col min="7637" max="7637" width="10.5546875" style="248" customWidth="1"/>
    <col min="7638" max="7638" width="9.44140625" style="248" customWidth="1"/>
    <col min="7639" max="7639" width="9.88671875" style="248" customWidth="1"/>
    <col min="7640" max="7640" width="10.5546875" style="248" customWidth="1"/>
    <col min="7641" max="7642" width="9.44140625" style="248" customWidth="1"/>
    <col min="7643" max="7643" width="10.5546875" style="248" customWidth="1"/>
    <col min="7644" max="7645" width="9" style="248" customWidth="1"/>
    <col min="7646" max="7646" width="10.5546875" style="248" customWidth="1"/>
    <col min="7647" max="7648" width="9.44140625" style="248" customWidth="1"/>
    <col min="7649" max="7649" width="10.5546875" style="248" customWidth="1"/>
    <col min="7650" max="7650" width="9.44140625" style="248" customWidth="1"/>
    <col min="7651" max="7651" width="9.88671875" style="248" customWidth="1"/>
    <col min="7652" max="7652" width="10.5546875" style="248" customWidth="1"/>
    <col min="7653" max="7653" width="9" style="248" customWidth="1"/>
    <col min="7654" max="7654" width="9.88671875" style="248" customWidth="1"/>
    <col min="7655" max="7655" width="12" style="248" customWidth="1"/>
    <col min="7656" max="7886" width="11.44140625" style="248"/>
    <col min="7887" max="7887" width="0.33203125" style="248" customWidth="1"/>
    <col min="7888" max="7888" width="19" style="248" customWidth="1"/>
    <col min="7889" max="7889" width="7.109375" style="248" customWidth="1"/>
    <col min="7890" max="7890" width="41.33203125" style="248" customWidth="1"/>
    <col min="7891" max="7892" width="9" style="248" customWidth="1"/>
    <col min="7893" max="7893" width="10.5546875" style="248" customWidth="1"/>
    <col min="7894" max="7894" width="9.44140625" style="248" customWidth="1"/>
    <col min="7895" max="7895" width="9.88671875" style="248" customWidth="1"/>
    <col min="7896" max="7896" width="10.5546875" style="248" customWidth="1"/>
    <col min="7897" max="7898" width="9.44140625" style="248" customWidth="1"/>
    <col min="7899" max="7899" width="10.5546875" style="248" customWidth="1"/>
    <col min="7900" max="7901" width="9" style="248" customWidth="1"/>
    <col min="7902" max="7902" width="10.5546875" style="248" customWidth="1"/>
    <col min="7903" max="7904" width="9.44140625" style="248" customWidth="1"/>
    <col min="7905" max="7905" width="10.5546875" style="248" customWidth="1"/>
    <col min="7906" max="7906" width="9.44140625" style="248" customWidth="1"/>
    <col min="7907" max="7907" width="9.88671875" style="248" customWidth="1"/>
    <col min="7908" max="7908" width="10.5546875" style="248" customWidth="1"/>
    <col min="7909" max="7909" width="9" style="248" customWidth="1"/>
    <col min="7910" max="7910" width="9.88671875" style="248" customWidth="1"/>
    <col min="7911" max="7911" width="12" style="248" customWidth="1"/>
    <col min="7912" max="8142" width="11.44140625" style="248"/>
    <col min="8143" max="8143" width="0.33203125" style="248" customWidth="1"/>
    <col min="8144" max="8144" width="19" style="248" customWidth="1"/>
    <col min="8145" max="8145" width="7.109375" style="248" customWidth="1"/>
    <col min="8146" max="8146" width="41.33203125" style="248" customWidth="1"/>
    <col min="8147" max="8148" width="9" style="248" customWidth="1"/>
    <col min="8149" max="8149" width="10.5546875" style="248" customWidth="1"/>
    <col min="8150" max="8150" width="9.44140625" style="248" customWidth="1"/>
    <col min="8151" max="8151" width="9.88671875" style="248" customWidth="1"/>
    <col min="8152" max="8152" width="10.5546875" style="248" customWidth="1"/>
    <col min="8153" max="8154" width="9.44140625" style="248" customWidth="1"/>
    <col min="8155" max="8155" width="10.5546875" style="248" customWidth="1"/>
    <col min="8156" max="8157" width="9" style="248" customWidth="1"/>
    <col min="8158" max="8158" width="10.5546875" style="248" customWidth="1"/>
    <col min="8159" max="8160" width="9.44140625" style="248" customWidth="1"/>
    <col min="8161" max="8161" width="10.5546875" style="248" customWidth="1"/>
    <col min="8162" max="8162" width="9.44140625" style="248" customWidth="1"/>
    <col min="8163" max="8163" width="9.88671875" style="248" customWidth="1"/>
    <col min="8164" max="8164" width="10.5546875" style="248" customWidth="1"/>
    <col min="8165" max="8165" width="9" style="248" customWidth="1"/>
    <col min="8166" max="8166" width="9.88671875" style="248" customWidth="1"/>
    <col min="8167" max="8167" width="12" style="248" customWidth="1"/>
    <col min="8168" max="8398" width="11.44140625" style="248"/>
    <col min="8399" max="8399" width="0.33203125" style="248" customWidth="1"/>
    <col min="8400" max="8400" width="19" style="248" customWidth="1"/>
    <col min="8401" max="8401" width="7.109375" style="248" customWidth="1"/>
    <col min="8402" max="8402" width="41.33203125" style="248" customWidth="1"/>
    <col min="8403" max="8404" width="9" style="248" customWidth="1"/>
    <col min="8405" max="8405" width="10.5546875" style="248" customWidth="1"/>
    <col min="8406" max="8406" width="9.44140625" style="248" customWidth="1"/>
    <col min="8407" max="8407" width="9.88671875" style="248" customWidth="1"/>
    <col min="8408" max="8408" width="10.5546875" style="248" customWidth="1"/>
    <col min="8409" max="8410" width="9.44140625" style="248" customWidth="1"/>
    <col min="8411" max="8411" width="10.5546875" style="248" customWidth="1"/>
    <col min="8412" max="8413" width="9" style="248" customWidth="1"/>
    <col min="8414" max="8414" width="10.5546875" style="248" customWidth="1"/>
    <col min="8415" max="8416" width="9.44140625" style="248" customWidth="1"/>
    <col min="8417" max="8417" width="10.5546875" style="248" customWidth="1"/>
    <col min="8418" max="8418" width="9.44140625" style="248" customWidth="1"/>
    <col min="8419" max="8419" width="9.88671875" style="248" customWidth="1"/>
    <col min="8420" max="8420" width="10.5546875" style="248" customWidth="1"/>
    <col min="8421" max="8421" width="9" style="248" customWidth="1"/>
    <col min="8422" max="8422" width="9.88671875" style="248" customWidth="1"/>
    <col min="8423" max="8423" width="12" style="248" customWidth="1"/>
    <col min="8424" max="8654" width="11.44140625" style="248"/>
    <col min="8655" max="8655" width="0.33203125" style="248" customWidth="1"/>
    <col min="8656" max="8656" width="19" style="248" customWidth="1"/>
    <col min="8657" max="8657" width="7.109375" style="248" customWidth="1"/>
    <col min="8658" max="8658" width="41.33203125" style="248" customWidth="1"/>
    <col min="8659" max="8660" width="9" style="248" customWidth="1"/>
    <col min="8661" max="8661" width="10.5546875" style="248" customWidth="1"/>
    <col min="8662" max="8662" width="9.44140625" style="248" customWidth="1"/>
    <col min="8663" max="8663" width="9.88671875" style="248" customWidth="1"/>
    <col min="8664" max="8664" width="10.5546875" style="248" customWidth="1"/>
    <col min="8665" max="8666" width="9.44140625" style="248" customWidth="1"/>
    <col min="8667" max="8667" width="10.5546875" style="248" customWidth="1"/>
    <col min="8668" max="8669" width="9" style="248" customWidth="1"/>
    <col min="8670" max="8670" width="10.5546875" style="248" customWidth="1"/>
    <col min="8671" max="8672" width="9.44140625" style="248" customWidth="1"/>
    <col min="8673" max="8673" width="10.5546875" style="248" customWidth="1"/>
    <col min="8674" max="8674" width="9.44140625" style="248" customWidth="1"/>
    <col min="8675" max="8675" width="9.88671875" style="248" customWidth="1"/>
    <col min="8676" max="8676" width="10.5546875" style="248" customWidth="1"/>
    <col min="8677" max="8677" width="9" style="248" customWidth="1"/>
    <col min="8678" max="8678" width="9.88671875" style="248" customWidth="1"/>
    <col min="8679" max="8679" width="12" style="248" customWidth="1"/>
    <col min="8680" max="8910" width="11.44140625" style="248"/>
    <col min="8911" max="8911" width="0.33203125" style="248" customWidth="1"/>
    <col min="8912" max="8912" width="19" style="248" customWidth="1"/>
    <col min="8913" max="8913" width="7.109375" style="248" customWidth="1"/>
    <col min="8914" max="8914" width="41.33203125" style="248" customWidth="1"/>
    <col min="8915" max="8916" width="9" style="248" customWidth="1"/>
    <col min="8917" max="8917" width="10.5546875" style="248" customWidth="1"/>
    <col min="8918" max="8918" width="9.44140625" style="248" customWidth="1"/>
    <col min="8919" max="8919" width="9.88671875" style="248" customWidth="1"/>
    <col min="8920" max="8920" width="10.5546875" style="248" customWidth="1"/>
    <col min="8921" max="8922" width="9.44140625" style="248" customWidth="1"/>
    <col min="8923" max="8923" width="10.5546875" style="248" customWidth="1"/>
    <col min="8924" max="8925" width="9" style="248" customWidth="1"/>
    <col min="8926" max="8926" width="10.5546875" style="248" customWidth="1"/>
    <col min="8927" max="8928" width="9.44140625" style="248" customWidth="1"/>
    <col min="8929" max="8929" width="10.5546875" style="248" customWidth="1"/>
    <col min="8930" max="8930" width="9.44140625" style="248" customWidth="1"/>
    <col min="8931" max="8931" width="9.88671875" style="248" customWidth="1"/>
    <col min="8932" max="8932" width="10.5546875" style="248" customWidth="1"/>
    <col min="8933" max="8933" width="9" style="248" customWidth="1"/>
    <col min="8934" max="8934" width="9.88671875" style="248" customWidth="1"/>
    <col min="8935" max="8935" width="12" style="248" customWidth="1"/>
    <col min="8936" max="9166" width="11.44140625" style="248"/>
    <col min="9167" max="9167" width="0.33203125" style="248" customWidth="1"/>
    <col min="9168" max="9168" width="19" style="248" customWidth="1"/>
    <col min="9169" max="9169" width="7.109375" style="248" customWidth="1"/>
    <col min="9170" max="9170" width="41.33203125" style="248" customWidth="1"/>
    <col min="9171" max="9172" width="9" style="248" customWidth="1"/>
    <col min="9173" max="9173" width="10.5546875" style="248" customWidth="1"/>
    <col min="9174" max="9174" width="9.44140625" style="248" customWidth="1"/>
    <col min="9175" max="9175" width="9.88671875" style="248" customWidth="1"/>
    <col min="9176" max="9176" width="10.5546875" style="248" customWidth="1"/>
    <col min="9177" max="9178" width="9.44140625" style="248" customWidth="1"/>
    <col min="9179" max="9179" width="10.5546875" style="248" customWidth="1"/>
    <col min="9180" max="9181" width="9" style="248" customWidth="1"/>
    <col min="9182" max="9182" width="10.5546875" style="248" customWidth="1"/>
    <col min="9183" max="9184" width="9.44140625" style="248" customWidth="1"/>
    <col min="9185" max="9185" width="10.5546875" style="248" customWidth="1"/>
    <col min="9186" max="9186" width="9.44140625" style="248" customWidth="1"/>
    <col min="9187" max="9187" width="9.88671875" style="248" customWidth="1"/>
    <col min="9188" max="9188" width="10.5546875" style="248" customWidth="1"/>
    <col min="9189" max="9189" width="9" style="248" customWidth="1"/>
    <col min="9190" max="9190" width="9.88671875" style="248" customWidth="1"/>
    <col min="9191" max="9191" width="12" style="248" customWidth="1"/>
    <col min="9192" max="9422" width="11.44140625" style="248"/>
    <col min="9423" max="9423" width="0.33203125" style="248" customWidth="1"/>
    <col min="9424" max="9424" width="19" style="248" customWidth="1"/>
    <col min="9425" max="9425" width="7.109375" style="248" customWidth="1"/>
    <col min="9426" max="9426" width="41.33203125" style="248" customWidth="1"/>
    <col min="9427" max="9428" width="9" style="248" customWidth="1"/>
    <col min="9429" max="9429" width="10.5546875" style="248" customWidth="1"/>
    <col min="9430" max="9430" width="9.44140625" style="248" customWidth="1"/>
    <col min="9431" max="9431" width="9.88671875" style="248" customWidth="1"/>
    <col min="9432" max="9432" width="10.5546875" style="248" customWidth="1"/>
    <col min="9433" max="9434" width="9.44140625" style="248" customWidth="1"/>
    <col min="9435" max="9435" width="10.5546875" style="248" customWidth="1"/>
    <col min="9436" max="9437" width="9" style="248" customWidth="1"/>
    <col min="9438" max="9438" width="10.5546875" style="248" customWidth="1"/>
    <col min="9439" max="9440" width="9.44140625" style="248" customWidth="1"/>
    <col min="9441" max="9441" width="10.5546875" style="248" customWidth="1"/>
    <col min="9442" max="9442" width="9.44140625" style="248" customWidth="1"/>
    <col min="9443" max="9443" width="9.88671875" style="248" customWidth="1"/>
    <col min="9444" max="9444" width="10.5546875" style="248" customWidth="1"/>
    <col min="9445" max="9445" width="9" style="248" customWidth="1"/>
    <col min="9446" max="9446" width="9.88671875" style="248" customWidth="1"/>
    <col min="9447" max="9447" width="12" style="248" customWidth="1"/>
    <col min="9448" max="9678" width="11.44140625" style="248"/>
    <col min="9679" max="9679" width="0.33203125" style="248" customWidth="1"/>
    <col min="9680" max="9680" width="19" style="248" customWidth="1"/>
    <col min="9681" max="9681" width="7.109375" style="248" customWidth="1"/>
    <col min="9682" max="9682" width="41.33203125" style="248" customWidth="1"/>
    <col min="9683" max="9684" width="9" style="248" customWidth="1"/>
    <col min="9685" max="9685" width="10.5546875" style="248" customWidth="1"/>
    <col min="9686" max="9686" width="9.44140625" style="248" customWidth="1"/>
    <col min="9687" max="9687" width="9.88671875" style="248" customWidth="1"/>
    <col min="9688" max="9688" width="10.5546875" style="248" customWidth="1"/>
    <col min="9689" max="9690" width="9.44140625" style="248" customWidth="1"/>
    <col min="9691" max="9691" width="10.5546875" style="248" customWidth="1"/>
    <col min="9692" max="9693" width="9" style="248" customWidth="1"/>
    <col min="9694" max="9694" width="10.5546875" style="248" customWidth="1"/>
    <col min="9695" max="9696" width="9.44140625" style="248" customWidth="1"/>
    <col min="9697" max="9697" width="10.5546875" style="248" customWidth="1"/>
    <col min="9698" max="9698" width="9.44140625" style="248" customWidth="1"/>
    <col min="9699" max="9699" width="9.88671875" style="248" customWidth="1"/>
    <col min="9700" max="9700" width="10.5546875" style="248" customWidth="1"/>
    <col min="9701" max="9701" width="9" style="248" customWidth="1"/>
    <col min="9702" max="9702" width="9.88671875" style="248" customWidth="1"/>
    <col min="9703" max="9703" width="12" style="248" customWidth="1"/>
    <col min="9704" max="9934" width="11.44140625" style="248"/>
    <col min="9935" max="9935" width="0.33203125" style="248" customWidth="1"/>
    <col min="9936" max="9936" width="19" style="248" customWidth="1"/>
    <col min="9937" max="9937" width="7.109375" style="248" customWidth="1"/>
    <col min="9938" max="9938" width="41.33203125" style="248" customWidth="1"/>
    <col min="9939" max="9940" width="9" style="248" customWidth="1"/>
    <col min="9941" max="9941" width="10.5546875" style="248" customWidth="1"/>
    <col min="9942" max="9942" width="9.44140625" style="248" customWidth="1"/>
    <col min="9943" max="9943" width="9.88671875" style="248" customWidth="1"/>
    <col min="9944" max="9944" width="10.5546875" style="248" customWidth="1"/>
    <col min="9945" max="9946" width="9.44140625" style="248" customWidth="1"/>
    <col min="9947" max="9947" width="10.5546875" style="248" customWidth="1"/>
    <col min="9948" max="9949" width="9" style="248" customWidth="1"/>
    <col min="9950" max="9950" width="10.5546875" style="248" customWidth="1"/>
    <col min="9951" max="9952" width="9.44140625" style="248" customWidth="1"/>
    <col min="9953" max="9953" width="10.5546875" style="248" customWidth="1"/>
    <col min="9954" max="9954" width="9.44140625" style="248" customWidth="1"/>
    <col min="9955" max="9955" width="9.88671875" style="248" customWidth="1"/>
    <col min="9956" max="9956" width="10.5546875" style="248" customWidth="1"/>
    <col min="9957" max="9957" width="9" style="248" customWidth="1"/>
    <col min="9958" max="9958" width="9.88671875" style="248" customWidth="1"/>
    <col min="9959" max="9959" width="12" style="248" customWidth="1"/>
    <col min="9960" max="10190" width="11.44140625" style="248"/>
    <col min="10191" max="10191" width="0.33203125" style="248" customWidth="1"/>
    <col min="10192" max="10192" width="19" style="248" customWidth="1"/>
    <col min="10193" max="10193" width="7.109375" style="248" customWidth="1"/>
    <col min="10194" max="10194" width="41.33203125" style="248" customWidth="1"/>
    <col min="10195" max="10196" width="9" style="248" customWidth="1"/>
    <col min="10197" max="10197" width="10.5546875" style="248" customWidth="1"/>
    <col min="10198" max="10198" width="9.44140625" style="248" customWidth="1"/>
    <col min="10199" max="10199" width="9.88671875" style="248" customWidth="1"/>
    <col min="10200" max="10200" width="10.5546875" style="248" customWidth="1"/>
    <col min="10201" max="10202" width="9.44140625" style="248" customWidth="1"/>
    <col min="10203" max="10203" width="10.5546875" style="248" customWidth="1"/>
    <col min="10204" max="10205" width="9" style="248" customWidth="1"/>
    <col min="10206" max="10206" width="10.5546875" style="248" customWidth="1"/>
    <col min="10207" max="10208" width="9.44140625" style="248" customWidth="1"/>
    <col min="10209" max="10209" width="10.5546875" style="248" customWidth="1"/>
    <col min="10210" max="10210" width="9.44140625" style="248" customWidth="1"/>
    <col min="10211" max="10211" width="9.88671875" style="248" customWidth="1"/>
    <col min="10212" max="10212" width="10.5546875" style="248" customWidth="1"/>
    <col min="10213" max="10213" width="9" style="248" customWidth="1"/>
    <col min="10214" max="10214" width="9.88671875" style="248" customWidth="1"/>
    <col min="10215" max="10215" width="12" style="248" customWidth="1"/>
    <col min="10216" max="10446" width="11.44140625" style="248"/>
    <col min="10447" max="10447" width="0.33203125" style="248" customWidth="1"/>
    <col min="10448" max="10448" width="19" style="248" customWidth="1"/>
    <col min="10449" max="10449" width="7.109375" style="248" customWidth="1"/>
    <col min="10450" max="10450" width="41.33203125" style="248" customWidth="1"/>
    <col min="10451" max="10452" width="9" style="248" customWidth="1"/>
    <col min="10453" max="10453" width="10.5546875" style="248" customWidth="1"/>
    <col min="10454" max="10454" width="9.44140625" style="248" customWidth="1"/>
    <col min="10455" max="10455" width="9.88671875" style="248" customWidth="1"/>
    <col min="10456" max="10456" width="10.5546875" style="248" customWidth="1"/>
    <col min="10457" max="10458" width="9.44140625" style="248" customWidth="1"/>
    <col min="10459" max="10459" width="10.5546875" style="248" customWidth="1"/>
    <col min="10460" max="10461" width="9" style="248" customWidth="1"/>
    <col min="10462" max="10462" width="10.5546875" style="248" customWidth="1"/>
    <col min="10463" max="10464" width="9.44140625" style="248" customWidth="1"/>
    <col min="10465" max="10465" width="10.5546875" style="248" customWidth="1"/>
    <col min="10466" max="10466" width="9.44140625" style="248" customWidth="1"/>
    <col min="10467" max="10467" width="9.88671875" style="248" customWidth="1"/>
    <col min="10468" max="10468" width="10.5546875" style="248" customWidth="1"/>
    <col min="10469" max="10469" width="9" style="248" customWidth="1"/>
    <col min="10470" max="10470" width="9.88671875" style="248" customWidth="1"/>
    <col min="10471" max="10471" width="12" style="248" customWidth="1"/>
    <col min="10472" max="10702" width="11.44140625" style="248"/>
    <col min="10703" max="10703" width="0.33203125" style="248" customWidth="1"/>
    <col min="10704" max="10704" width="19" style="248" customWidth="1"/>
    <col min="10705" max="10705" width="7.109375" style="248" customWidth="1"/>
    <col min="10706" max="10706" width="41.33203125" style="248" customWidth="1"/>
    <col min="10707" max="10708" width="9" style="248" customWidth="1"/>
    <col min="10709" max="10709" width="10.5546875" style="248" customWidth="1"/>
    <col min="10710" max="10710" width="9.44140625" style="248" customWidth="1"/>
    <col min="10711" max="10711" width="9.88671875" style="248" customWidth="1"/>
    <col min="10712" max="10712" width="10.5546875" style="248" customWidth="1"/>
    <col min="10713" max="10714" width="9.44140625" style="248" customWidth="1"/>
    <col min="10715" max="10715" width="10.5546875" style="248" customWidth="1"/>
    <col min="10716" max="10717" width="9" style="248" customWidth="1"/>
    <col min="10718" max="10718" width="10.5546875" style="248" customWidth="1"/>
    <col min="10719" max="10720" width="9.44140625" style="248" customWidth="1"/>
    <col min="10721" max="10721" width="10.5546875" style="248" customWidth="1"/>
    <col min="10722" max="10722" width="9.44140625" style="248" customWidth="1"/>
    <col min="10723" max="10723" width="9.88671875" style="248" customWidth="1"/>
    <col min="10724" max="10724" width="10.5546875" style="248" customWidth="1"/>
    <col min="10725" max="10725" width="9" style="248" customWidth="1"/>
    <col min="10726" max="10726" width="9.88671875" style="248" customWidth="1"/>
    <col min="10727" max="10727" width="12" style="248" customWidth="1"/>
    <col min="10728" max="10958" width="11.44140625" style="248"/>
    <col min="10959" max="10959" width="0.33203125" style="248" customWidth="1"/>
    <col min="10960" max="10960" width="19" style="248" customWidth="1"/>
    <col min="10961" max="10961" width="7.109375" style="248" customWidth="1"/>
    <col min="10962" max="10962" width="41.33203125" style="248" customWidth="1"/>
    <col min="10963" max="10964" width="9" style="248" customWidth="1"/>
    <col min="10965" max="10965" width="10.5546875" style="248" customWidth="1"/>
    <col min="10966" max="10966" width="9.44140625" style="248" customWidth="1"/>
    <col min="10967" max="10967" width="9.88671875" style="248" customWidth="1"/>
    <col min="10968" max="10968" width="10.5546875" style="248" customWidth="1"/>
    <col min="10969" max="10970" width="9.44140625" style="248" customWidth="1"/>
    <col min="10971" max="10971" width="10.5546875" style="248" customWidth="1"/>
    <col min="10972" max="10973" width="9" style="248" customWidth="1"/>
    <col min="10974" max="10974" width="10.5546875" style="248" customWidth="1"/>
    <col min="10975" max="10976" width="9.44140625" style="248" customWidth="1"/>
    <col min="10977" max="10977" width="10.5546875" style="248" customWidth="1"/>
    <col min="10978" max="10978" width="9.44140625" style="248" customWidth="1"/>
    <col min="10979" max="10979" width="9.88671875" style="248" customWidth="1"/>
    <col min="10980" max="10980" width="10.5546875" style="248" customWidth="1"/>
    <col min="10981" max="10981" width="9" style="248" customWidth="1"/>
    <col min="10982" max="10982" width="9.88671875" style="248" customWidth="1"/>
    <col min="10983" max="10983" width="12" style="248" customWidth="1"/>
    <col min="10984" max="11214" width="11.44140625" style="248"/>
    <col min="11215" max="11215" width="0.33203125" style="248" customWidth="1"/>
    <col min="11216" max="11216" width="19" style="248" customWidth="1"/>
    <col min="11217" max="11217" width="7.109375" style="248" customWidth="1"/>
    <col min="11218" max="11218" width="41.33203125" style="248" customWidth="1"/>
    <col min="11219" max="11220" width="9" style="248" customWidth="1"/>
    <col min="11221" max="11221" width="10.5546875" style="248" customWidth="1"/>
    <col min="11222" max="11222" width="9.44140625" style="248" customWidth="1"/>
    <col min="11223" max="11223" width="9.88671875" style="248" customWidth="1"/>
    <col min="11224" max="11224" width="10.5546875" style="248" customWidth="1"/>
    <col min="11225" max="11226" width="9.44140625" style="248" customWidth="1"/>
    <col min="11227" max="11227" width="10.5546875" style="248" customWidth="1"/>
    <col min="11228" max="11229" width="9" style="248" customWidth="1"/>
    <col min="11230" max="11230" width="10.5546875" style="248" customWidth="1"/>
    <col min="11231" max="11232" width="9.44140625" style="248" customWidth="1"/>
    <col min="11233" max="11233" width="10.5546875" style="248" customWidth="1"/>
    <col min="11234" max="11234" width="9.44140625" style="248" customWidth="1"/>
    <col min="11235" max="11235" width="9.88671875" style="248" customWidth="1"/>
    <col min="11236" max="11236" width="10.5546875" style="248" customWidth="1"/>
    <col min="11237" max="11237" width="9" style="248" customWidth="1"/>
    <col min="11238" max="11238" width="9.88671875" style="248" customWidth="1"/>
    <col min="11239" max="11239" width="12" style="248" customWidth="1"/>
    <col min="11240" max="11470" width="11.44140625" style="248"/>
    <col min="11471" max="11471" width="0.33203125" style="248" customWidth="1"/>
    <col min="11472" max="11472" width="19" style="248" customWidth="1"/>
    <col min="11473" max="11473" width="7.109375" style="248" customWidth="1"/>
    <col min="11474" max="11474" width="41.33203125" style="248" customWidth="1"/>
    <col min="11475" max="11476" width="9" style="248" customWidth="1"/>
    <col min="11477" max="11477" width="10.5546875" style="248" customWidth="1"/>
    <col min="11478" max="11478" width="9.44140625" style="248" customWidth="1"/>
    <col min="11479" max="11479" width="9.88671875" style="248" customWidth="1"/>
    <col min="11480" max="11480" width="10.5546875" style="248" customWidth="1"/>
    <col min="11481" max="11482" width="9.44140625" style="248" customWidth="1"/>
    <col min="11483" max="11483" width="10.5546875" style="248" customWidth="1"/>
    <col min="11484" max="11485" width="9" style="248" customWidth="1"/>
    <col min="11486" max="11486" width="10.5546875" style="248" customWidth="1"/>
    <col min="11487" max="11488" width="9.44140625" style="248" customWidth="1"/>
    <col min="11489" max="11489" width="10.5546875" style="248" customWidth="1"/>
    <col min="11490" max="11490" width="9.44140625" style="248" customWidth="1"/>
    <col min="11491" max="11491" width="9.88671875" style="248" customWidth="1"/>
    <col min="11492" max="11492" width="10.5546875" style="248" customWidth="1"/>
    <col min="11493" max="11493" width="9" style="248" customWidth="1"/>
    <col min="11494" max="11494" width="9.88671875" style="248" customWidth="1"/>
    <col min="11495" max="11495" width="12" style="248" customWidth="1"/>
    <col min="11496" max="11726" width="11.44140625" style="248"/>
    <col min="11727" max="11727" width="0.33203125" style="248" customWidth="1"/>
    <col min="11728" max="11728" width="19" style="248" customWidth="1"/>
    <col min="11729" max="11729" width="7.109375" style="248" customWidth="1"/>
    <col min="11730" max="11730" width="41.33203125" style="248" customWidth="1"/>
    <col min="11731" max="11732" width="9" style="248" customWidth="1"/>
    <col min="11733" max="11733" width="10.5546875" style="248" customWidth="1"/>
    <col min="11734" max="11734" width="9.44140625" style="248" customWidth="1"/>
    <col min="11735" max="11735" width="9.88671875" style="248" customWidth="1"/>
    <col min="11736" max="11736" width="10.5546875" style="248" customWidth="1"/>
    <col min="11737" max="11738" width="9.44140625" style="248" customWidth="1"/>
    <col min="11739" max="11739" width="10.5546875" style="248" customWidth="1"/>
    <col min="11740" max="11741" width="9" style="248" customWidth="1"/>
    <col min="11742" max="11742" width="10.5546875" style="248" customWidth="1"/>
    <col min="11743" max="11744" width="9.44140625" style="248" customWidth="1"/>
    <col min="11745" max="11745" width="10.5546875" style="248" customWidth="1"/>
    <col min="11746" max="11746" width="9.44140625" style="248" customWidth="1"/>
    <col min="11747" max="11747" width="9.88671875" style="248" customWidth="1"/>
    <col min="11748" max="11748" width="10.5546875" style="248" customWidth="1"/>
    <col min="11749" max="11749" width="9" style="248" customWidth="1"/>
    <col min="11750" max="11750" width="9.88671875" style="248" customWidth="1"/>
    <col min="11751" max="11751" width="12" style="248" customWidth="1"/>
    <col min="11752" max="11982" width="11.44140625" style="248"/>
    <col min="11983" max="11983" width="0.33203125" style="248" customWidth="1"/>
    <col min="11984" max="11984" width="19" style="248" customWidth="1"/>
    <col min="11985" max="11985" width="7.109375" style="248" customWidth="1"/>
    <col min="11986" max="11986" width="41.33203125" style="248" customWidth="1"/>
    <col min="11987" max="11988" width="9" style="248" customWidth="1"/>
    <col min="11989" max="11989" width="10.5546875" style="248" customWidth="1"/>
    <col min="11990" max="11990" width="9.44140625" style="248" customWidth="1"/>
    <col min="11991" max="11991" width="9.88671875" style="248" customWidth="1"/>
    <col min="11992" max="11992" width="10.5546875" style="248" customWidth="1"/>
    <col min="11993" max="11994" width="9.44140625" style="248" customWidth="1"/>
    <col min="11995" max="11995" width="10.5546875" style="248" customWidth="1"/>
    <col min="11996" max="11997" width="9" style="248" customWidth="1"/>
    <col min="11998" max="11998" width="10.5546875" style="248" customWidth="1"/>
    <col min="11999" max="12000" width="9.44140625" style="248" customWidth="1"/>
    <col min="12001" max="12001" width="10.5546875" style="248" customWidth="1"/>
    <col min="12002" max="12002" width="9.44140625" style="248" customWidth="1"/>
    <col min="12003" max="12003" width="9.88671875" style="248" customWidth="1"/>
    <col min="12004" max="12004" width="10.5546875" style="248" customWidth="1"/>
    <col min="12005" max="12005" width="9" style="248" customWidth="1"/>
    <col min="12006" max="12006" width="9.88671875" style="248" customWidth="1"/>
    <col min="12007" max="12007" width="12" style="248" customWidth="1"/>
    <col min="12008" max="12238" width="11.44140625" style="248"/>
    <col min="12239" max="12239" width="0.33203125" style="248" customWidth="1"/>
    <col min="12240" max="12240" width="19" style="248" customWidth="1"/>
    <col min="12241" max="12241" width="7.109375" style="248" customWidth="1"/>
    <col min="12242" max="12242" width="41.33203125" style="248" customWidth="1"/>
    <col min="12243" max="12244" width="9" style="248" customWidth="1"/>
    <col min="12245" max="12245" width="10.5546875" style="248" customWidth="1"/>
    <col min="12246" max="12246" width="9.44140625" style="248" customWidth="1"/>
    <col min="12247" max="12247" width="9.88671875" style="248" customWidth="1"/>
    <col min="12248" max="12248" width="10.5546875" style="248" customWidth="1"/>
    <col min="12249" max="12250" width="9.44140625" style="248" customWidth="1"/>
    <col min="12251" max="12251" width="10.5546875" style="248" customWidth="1"/>
    <col min="12252" max="12253" width="9" style="248" customWidth="1"/>
    <col min="12254" max="12254" width="10.5546875" style="248" customWidth="1"/>
    <col min="12255" max="12256" width="9.44140625" style="248" customWidth="1"/>
    <col min="12257" max="12257" width="10.5546875" style="248" customWidth="1"/>
    <col min="12258" max="12258" width="9.44140625" style="248" customWidth="1"/>
    <col min="12259" max="12259" width="9.88671875" style="248" customWidth="1"/>
    <col min="12260" max="12260" width="10.5546875" style="248" customWidth="1"/>
    <col min="12261" max="12261" width="9" style="248" customWidth="1"/>
    <col min="12262" max="12262" width="9.88671875" style="248" customWidth="1"/>
    <col min="12263" max="12263" width="12" style="248" customWidth="1"/>
    <col min="12264" max="12494" width="11.44140625" style="248"/>
    <col min="12495" max="12495" width="0.33203125" style="248" customWidth="1"/>
    <col min="12496" max="12496" width="19" style="248" customWidth="1"/>
    <col min="12497" max="12497" width="7.109375" style="248" customWidth="1"/>
    <col min="12498" max="12498" width="41.33203125" style="248" customWidth="1"/>
    <col min="12499" max="12500" width="9" style="248" customWidth="1"/>
    <col min="12501" max="12501" width="10.5546875" style="248" customWidth="1"/>
    <col min="12502" max="12502" width="9.44140625" style="248" customWidth="1"/>
    <col min="12503" max="12503" width="9.88671875" style="248" customWidth="1"/>
    <col min="12504" max="12504" width="10.5546875" style="248" customWidth="1"/>
    <col min="12505" max="12506" width="9.44140625" style="248" customWidth="1"/>
    <col min="12507" max="12507" width="10.5546875" style="248" customWidth="1"/>
    <col min="12508" max="12509" width="9" style="248" customWidth="1"/>
    <col min="12510" max="12510" width="10.5546875" style="248" customWidth="1"/>
    <col min="12511" max="12512" width="9.44140625" style="248" customWidth="1"/>
    <col min="12513" max="12513" width="10.5546875" style="248" customWidth="1"/>
    <col min="12514" max="12514" width="9.44140625" style="248" customWidth="1"/>
    <col min="12515" max="12515" width="9.88671875" style="248" customWidth="1"/>
    <col min="12516" max="12516" width="10.5546875" style="248" customWidth="1"/>
    <col min="12517" max="12517" width="9" style="248" customWidth="1"/>
    <col min="12518" max="12518" width="9.88671875" style="248" customWidth="1"/>
    <col min="12519" max="12519" width="12" style="248" customWidth="1"/>
    <col min="12520" max="12750" width="11.44140625" style="248"/>
    <col min="12751" max="12751" width="0.33203125" style="248" customWidth="1"/>
    <col min="12752" max="12752" width="19" style="248" customWidth="1"/>
    <col min="12753" max="12753" width="7.109375" style="248" customWidth="1"/>
    <col min="12754" max="12754" width="41.33203125" style="248" customWidth="1"/>
    <col min="12755" max="12756" width="9" style="248" customWidth="1"/>
    <col min="12757" max="12757" width="10.5546875" style="248" customWidth="1"/>
    <col min="12758" max="12758" width="9.44140625" style="248" customWidth="1"/>
    <col min="12759" max="12759" width="9.88671875" style="248" customWidth="1"/>
    <col min="12760" max="12760" width="10.5546875" style="248" customWidth="1"/>
    <col min="12761" max="12762" width="9.44140625" style="248" customWidth="1"/>
    <col min="12763" max="12763" width="10.5546875" style="248" customWidth="1"/>
    <col min="12764" max="12765" width="9" style="248" customWidth="1"/>
    <col min="12766" max="12766" width="10.5546875" style="248" customWidth="1"/>
    <col min="12767" max="12768" width="9.44140625" style="248" customWidth="1"/>
    <col min="12769" max="12769" width="10.5546875" style="248" customWidth="1"/>
    <col min="12770" max="12770" width="9.44140625" style="248" customWidth="1"/>
    <col min="12771" max="12771" width="9.88671875" style="248" customWidth="1"/>
    <col min="12772" max="12772" width="10.5546875" style="248" customWidth="1"/>
    <col min="12773" max="12773" width="9" style="248" customWidth="1"/>
    <col min="12774" max="12774" width="9.88671875" style="248" customWidth="1"/>
    <col min="12775" max="12775" width="12" style="248" customWidth="1"/>
    <col min="12776" max="13006" width="11.44140625" style="248"/>
    <col min="13007" max="13007" width="0.33203125" style="248" customWidth="1"/>
    <col min="13008" max="13008" width="19" style="248" customWidth="1"/>
    <col min="13009" max="13009" width="7.109375" style="248" customWidth="1"/>
    <col min="13010" max="13010" width="41.33203125" style="248" customWidth="1"/>
    <col min="13011" max="13012" width="9" style="248" customWidth="1"/>
    <col min="13013" max="13013" width="10.5546875" style="248" customWidth="1"/>
    <col min="13014" max="13014" width="9.44140625" style="248" customWidth="1"/>
    <col min="13015" max="13015" width="9.88671875" style="248" customWidth="1"/>
    <col min="13016" max="13016" width="10.5546875" style="248" customWidth="1"/>
    <col min="13017" max="13018" width="9.44140625" style="248" customWidth="1"/>
    <col min="13019" max="13019" width="10.5546875" style="248" customWidth="1"/>
    <col min="13020" max="13021" width="9" style="248" customWidth="1"/>
    <col min="13022" max="13022" width="10.5546875" style="248" customWidth="1"/>
    <col min="13023" max="13024" width="9.44140625" style="248" customWidth="1"/>
    <col min="13025" max="13025" width="10.5546875" style="248" customWidth="1"/>
    <col min="13026" max="13026" width="9.44140625" style="248" customWidth="1"/>
    <col min="13027" max="13027" width="9.88671875" style="248" customWidth="1"/>
    <col min="13028" max="13028" width="10.5546875" style="248" customWidth="1"/>
    <col min="13029" max="13029" width="9" style="248" customWidth="1"/>
    <col min="13030" max="13030" width="9.88671875" style="248" customWidth="1"/>
    <col min="13031" max="13031" width="12" style="248" customWidth="1"/>
    <col min="13032" max="13262" width="11.44140625" style="248"/>
    <col min="13263" max="13263" width="0.33203125" style="248" customWidth="1"/>
    <col min="13264" max="13264" width="19" style="248" customWidth="1"/>
    <col min="13265" max="13265" width="7.109375" style="248" customWidth="1"/>
    <col min="13266" max="13266" width="41.33203125" style="248" customWidth="1"/>
    <col min="13267" max="13268" width="9" style="248" customWidth="1"/>
    <col min="13269" max="13269" width="10.5546875" style="248" customWidth="1"/>
    <col min="13270" max="13270" width="9.44140625" style="248" customWidth="1"/>
    <col min="13271" max="13271" width="9.88671875" style="248" customWidth="1"/>
    <col min="13272" max="13272" width="10.5546875" style="248" customWidth="1"/>
    <col min="13273" max="13274" width="9.44140625" style="248" customWidth="1"/>
    <col min="13275" max="13275" width="10.5546875" style="248" customWidth="1"/>
    <col min="13276" max="13277" width="9" style="248" customWidth="1"/>
    <col min="13278" max="13278" width="10.5546875" style="248" customWidth="1"/>
    <col min="13279" max="13280" width="9.44140625" style="248" customWidth="1"/>
    <col min="13281" max="13281" width="10.5546875" style="248" customWidth="1"/>
    <col min="13282" max="13282" width="9.44140625" style="248" customWidth="1"/>
    <col min="13283" max="13283" width="9.88671875" style="248" customWidth="1"/>
    <col min="13284" max="13284" width="10.5546875" style="248" customWidth="1"/>
    <col min="13285" max="13285" width="9" style="248" customWidth="1"/>
    <col min="13286" max="13286" width="9.88671875" style="248" customWidth="1"/>
    <col min="13287" max="13287" width="12" style="248" customWidth="1"/>
    <col min="13288" max="13518" width="11.44140625" style="248"/>
    <col min="13519" max="13519" width="0.33203125" style="248" customWidth="1"/>
    <col min="13520" max="13520" width="19" style="248" customWidth="1"/>
    <col min="13521" max="13521" width="7.109375" style="248" customWidth="1"/>
    <col min="13522" max="13522" width="41.33203125" style="248" customWidth="1"/>
    <col min="13523" max="13524" width="9" style="248" customWidth="1"/>
    <col min="13525" max="13525" width="10.5546875" style="248" customWidth="1"/>
    <col min="13526" max="13526" width="9.44140625" style="248" customWidth="1"/>
    <col min="13527" max="13527" width="9.88671875" style="248" customWidth="1"/>
    <col min="13528" max="13528" width="10.5546875" style="248" customWidth="1"/>
    <col min="13529" max="13530" width="9.44140625" style="248" customWidth="1"/>
    <col min="13531" max="13531" width="10.5546875" style="248" customWidth="1"/>
    <col min="13532" max="13533" width="9" style="248" customWidth="1"/>
    <col min="13534" max="13534" width="10.5546875" style="248" customWidth="1"/>
    <col min="13535" max="13536" width="9.44140625" style="248" customWidth="1"/>
    <col min="13537" max="13537" width="10.5546875" style="248" customWidth="1"/>
    <col min="13538" max="13538" width="9.44140625" style="248" customWidth="1"/>
    <col min="13539" max="13539" width="9.88671875" style="248" customWidth="1"/>
    <col min="13540" max="13540" width="10.5546875" style="248" customWidth="1"/>
    <col min="13541" max="13541" width="9" style="248" customWidth="1"/>
    <col min="13542" max="13542" width="9.88671875" style="248" customWidth="1"/>
    <col min="13543" max="13543" width="12" style="248" customWidth="1"/>
    <col min="13544" max="13774" width="11.44140625" style="248"/>
    <col min="13775" max="13775" width="0.33203125" style="248" customWidth="1"/>
    <col min="13776" max="13776" width="19" style="248" customWidth="1"/>
    <col min="13777" max="13777" width="7.109375" style="248" customWidth="1"/>
    <col min="13778" max="13778" width="41.33203125" style="248" customWidth="1"/>
    <col min="13779" max="13780" width="9" style="248" customWidth="1"/>
    <col min="13781" max="13781" width="10.5546875" style="248" customWidth="1"/>
    <col min="13782" max="13782" width="9.44140625" style="248" customWidth="1"/>
    <col min="13783" max="13783" width="9.88671875" style="248" customWidth="1"/>
    <col min="13784" max="13784" width="10.5546875" style="248" customWidth="1"/>
    <col min="13785" max="13786" width="9.44140625" style="248" customWidth="1"/>
    <col min="13787" max="13787" width="10.5546875" style="248" customWidth="1"/>
    <col min="13788" max="13789" width="9" style="248" customWidth="1"/>
    <col min="13790" max="13790" width="10.5546875" style="248" customWidth="1"/>
    <col min="13791" max="13792" width="9.44140625" style="248" customWidth="1"/>
    <col min="13793" max="13793" width="10.5546875" style="248" customWidth="1"/>
    <col min="13794" max="13794" width="9.44140625" style="248" customWidth="1"/>
    <col min="13795" max="13795" width="9.88671875" style="248" customWidth="1"/>
    <col min="13796" max="13796" width="10.5546875" style="248" customWidth="1"/>
    <col min="13797" max="13797" width="9" style="248" customWidth="1"/>
    <col min="13798" max="13798" width="9.88671875" style="248" customWidth="1"/>
    <col min="13799" max="13799" width="12" style="248" customWidth="1"/>
    <col min="13800" max="14030" width="11.44140625" style="248"/>
    <col min="14031" max="14031" width="0.33203125" style="248" customWidth="1"/>
    <col min="14032" max="14032" width="19" style="248" customWidth="1"/>
    <col min="14033" max="14033" width="7.109375" style="248" customWidth="1"/>
    <col min="14034" max="14034" width="41.33203125" style="248" customWidth="1"/>
    <col min="14035" max="14036" width="9" style="248" customWidth="1"/>
    <col min="14037" max="14037" width="10.5546875" style="248" customWidth="1"/>
    <col min="14038" max="14038" width="9.44140625" style="248" customWidth="1"/>
    <col min="14039" max="14039" width="9.88671875" style="248" customWidth="1"/>
    <col min="14040" max="14040" width="10.5546875" style="248" customWidth="1"/>
    <col min="14041" max="14042" width="9.44140625" style="248" customWidth="1"/>
    <col min="14043" max="14043" width="10.5546875" style="248" customWidth="1"/>
    <col min="14044" max="14045" width="9" style="248" customWidth="1"/>
    <col min="14046" max="14046" width="10.5546875" style="248" customWidth="1"/>
    <col min="14047" max="14048" width="9.44140625" style="248" customWidth="1"/>
    <col min="14049" max="14049" width="10.5546875" style="248" customWidth="1"/>
    <col min="14050" max="14050" width="9.44140625" style="248" customWidth="1"/>
    <col min="14051" max="14051" width="9.88671875" style="248" customWidth="1"/>
    <col min="14052" max="14052" width="10.5546875" style="248" customWidth="1"/>
    <col min="14053" max="14053" width="9" style="248" customWidth="1"/>
    <col min="14054" max="14054" width="9.88671875" style="248" customWidth="1"/>
    <col min="14055" max="14055" width="12" style="248" customWidth="1"/>
    <col min="14056" max="14286" width="11.44140625" style="248"/>
    <col min="14287" max="14287" width="0.33203125" style="248" customWidth="1"/>
    <col min="14288" max="14288" width="19" style="248" customWidth="1"/>
    <col min="14289" max="14289" width="7.109375" style="248" customWidth="1"/>
    <col min="14290" max="14290" width="41.33203125" style="248" customWidth="1"/>
    <col min="14291" max="14292" width="9" style="248" customWidth="1"/>
    <col min="14293" max="14293" width="10.5546875" style="248" customWidth="1"/>
    <col min="14294" max="14294" width="9.44140625" style="248" customWidth="1"/>
    <col min="14295" max="14295" width="9.88671875" style="248" customWidth="1"/>
    <col min="14296" max="14296" width="10.5546875" style="248" customWidth="1"/>
    <col min="14297" max="14298" width="9.44140625" style="248" customWidth="1"/>
    <col min="14299" max="14299" width="10.5546875" style="248" customWidth="1"/>
    <col min="14300" max="14301" width="9" style="248" customWidth="1"/>
    <col min="14302" max="14302" width="10.5546875" style="248" customWidth="1"/>
    <col min="14303" max="14304" width="9.44140625" style="248" customWidth="1"/>
    <col min="14305" max="14305" width="10.5546875" style="248" customWidth="1"/>
    <col min="14306" max="14306" width="9.44140625" style="248" customWidth="1"/>
    <col min="14307" max="14307" width="9.88671875" style="248" customWidth="1"/>
    <col min="14308" max="14308" width="10.5546875" style="248" customWidth="1"/>
    <col min="14309" max="14309" width="9" style="248" customWidth="1"/>
    <col min="14310" max="14310" width="9.88671875" style="248" customWidth="1"/>
    <col min="14311" max="14311" width="12" style="248" customWidth="1"/>
    <col min="14312" max="14542" width="11.44140625" style="248"/>
    <col min="14543" max="14543" width="0.33203125" style="248" customWidth="1"/>
    <col min="14544" max="14544" width="19" style="248" customWidth="1"/>
    <col min="14545" max="14545" width="7.109375" style="248" customWidth="1"/>
    <col min="14546" max="14546" width="41.33203125" style="248" customWidth="1"/>
    <col min="14547" max="14548" width="9" style="248" customWidth="1"/>
    <col min="14549" max="14549" width="10.5546875" style="248" customWidth="1"/>
    <col min="14550" max="14550" width="9.44140625" style="248" customWidth="1"/>
    <col min="14551" max="14551" width="9.88671875" style="248" customWidth="1"/>
    <col min="14552" max="14552" width="10.5546875" style="248" customWidth="1"/>
    <col min="14553" max="14554" width="9.44140625" style="248" customWidth="1"/>
    <col min="14555" max="14555" width="10.5546875" style="248" customWidth="1"/>
    <col min="14556" max="14557" width="9" style="248" customWidth="1"/>
    <col min="14558" max="14558" width="10.5546875" style="248" customWidth="1"/>
    <col min="14559" max="14560" width="9.44140625" style="248" customWidth="1"/>
    <col min="14561" max="14561" width="10.5546875" style="248" customWidth="1"/>
    <col min="14562" max="14562" width="9.44140625" style="248" customWidth="1"/>
    <col min="14563" max="14563" width="9.88671875" style="248" customWidth="1"/>
    <col min="14564" max="14564" width="10.5546875" style="248" customWidth="1"/>
    <col min="14565" max="14565" width="9" style="248" customWidth="1"/>
    <col min="14566" max="14566" width="9.88671875" style="248" customWidth="1"/>
    <col min="14567" max="14567" width="12" style="248" customWidth="1"/>
    <col min="14568" max="14798" width="11.44140625" style="248"/>
    <col min="14799" max="14799" width="0.33203125" style="248" customWidth="1"/>
    <col min="14800" max="14800" width="19" style="248" customWidth="1"/>
    <col min="14801" max="14801" width="7.109375" style="248" customWidth="1"/>
    <col min="14802" max="14802" width="41.33203125" style="248" customWidth="1"/>
    <col min="14803" max="14804" width="9" style="248" customWidth="1"/>
    <col min="14805" max="14805" width="10.5546875" style="248" customWidth="1"/>
    <col min="14806" max="14806" width="9.44140625" style="248" customWidth="1"/>
    <col min="14807" max="14807" width="9.88671875" style="248" customWidth="1"/>
    <col min="14808" max="14808" width="10.5546875" style="248" customWidth="1"/>
    <col min="14809" max="14810" width="9.44140625" style="248" customWidth="1"/>
    <col min="14811" max="14811" width="10.5546875" style="248" customWidth="1"/>
    <col min="14812" max="14813" width="9" style="248" customWidth="1"/>
    <col min="14814" max="14814" width="10.5546875" style="248" customWidth="1"/>
    <col min="14815" max="14816" width="9.44140625" style="248" customWidth="1"/>
    <col min="14817" max="14817" width="10.5546875" style="248" customWidth="1"/>
    <col min="14818" max="14818" width="9.44140625" style="248" customWidth="1"/>
    <col min="14819" max="14819" width="9.88671875" style="248" customWidth="1"/>
    <col min="14820" max="14820" width="10.5546875" style="248" customWidth="1"/>
    <col min="14821" max="14821" width="9" style="248" customWidth="1"/>
    <col min="14822" max="14822" width="9.88671875" style="248" customWidth="1"/>
    <col min="14823" max="14823" width="12" style="248" customWidth="1"/>
    <col min="14824" max="15054" width="11.44140625" style="248"/>
    <col min="15055" max="15055" width="0.33203125" style="248" customWidth="1"/>
    <col min="15056" max="15056" width="19" style="248" customWidth="1"/>
    <col min="15057" max="15057" width="7.109375" style="248" customWidth="1"/>
    <col min="15058" max="15058" width="41.33203125" style="248" customWidth="1"/>
    <col min="15059" max="15060" width="9" style="248" customWidth="1"/>
    <col min="15061" max="15061" width="10.5546875" style="248" customWidth="1"/>
    <col min="15062" max="15062" width="9.44140625" style="248" customWidth="1"/>
    <col min="15063" max="15063" width="9.88671875" style="248" customWidth="1"/>
    <col min="15064" max="15064" width="10.5546875" style="248" customWidth="1"/>
    <col min="15065" max="15066" width="9.44140625" style="248" customWidth="1"/>
    <col min="15067" max="15067" width="10.5546875" style="248" customWidth="1"/>
    <col min="15068" max="15069" width="9" style="248" customWidth="1"/>
    <col min="15070" max="15070" width="10.5546875" style="248" customWidth="1"/>
    <col min="15071" max="15072" width="9.44140625" style="248" customWidth="1"/>
    <col min="15073" max="15073" width="10.5546875" style="248" customWidth="1"/>
    <col min="15074" max="15074" width="9.44140625" style="248" customWidth="1"/>
    <col min="15075" max="15075" width="9.88671875" style="248" customWidth="1"/>
    <col min="15076" max="15076" width="10.5546875" style="248" customWidth="1"/>
    <col min="15077" max="15077" width="9" style="248" customWidth="1"/>
    <col min="15078" max="15078" width="9.88671875" style="248" customWidth="1"/>
    <col min="15079" max="15079" width="12" style="248" customWidth="1"/>
    <col min="15080" max="15310" width="11.44140625" style="248"/>
    <col min="15311" max="15311" width="0.33203125" style="248" customWidth="1"/>
    <col min="15312" max="15312" width="19" style="248" customWidth="1"/>
    <col min="15313" max="15313" width="7.109375" style="248" customWidth="1"/>
    <col min="15314" max="15314" width="41.33203125" style="248" customWidth="1"/>
    <col min="15315" max="15316" width="9" style="248" customWidth="1"/>
    <col min="15317" max="15317" width="10.5546875" style="248" customWidth="1"/>
    <col min="15318" max="15318" width="9.44140625" style="248" customWidth="1"/>
    <col min="15319" max="15319" width="9.88671875" style="248" customWidth="1"/>
    <col min="15320" max="15320" width="10.5546875" style="248" customWidth="1"/>
    <col min="15321" max="15322" width="9.44140625" style="248" customWidth="1"/>
    <col min="15323" max="15323" width="10.5546875" style="248" customWidth="1"/>
    <col min="15324" max="15325" width="9" style="248" customWidth="1"/>
    <col min="15326" max="15326" width="10.5546875" style="248" customWidth="1"/>
    <col min="15327" max="15328" width="9.44140625" style="248" customWidth="1"/>
    <col min="15329" max="15329" width="10.5546875" style="248" customWidth="1"/>
    <col min="15330" max="15330" width="9.44140625" style="248" customWidth="1"/>
    <col min="15331" max="15331" width="9.88671875" style="248" customWidth="1"/>
    <col min="15332" max="15332" width="10.5546875" style="248" customWidth="1"/>
    <col min="15333" max="15333" width="9" style="248" customWidth="1"/>
    <col min="15334" max="15334" width="9.88671875" style="248" customWidth="1"/>
    <col min="15335" max="15335" width="12" style="248" customWidth="1"/>
    <col min="15336" max="15566" width="11.44140625" style="248"/>
    <col min="15567" max="15567" width="0.33203125" style="248" customWidth="1"/>
    <col min="15568" max="15568" width="19" style="248" customWidth="1"/>
    <col min="15569" max="15569" width="7.109375" style="248" customWidth="1"/>
    <col min="15570" max="15570" width="41.33203125" style="248" customWidth="1"/>
    <col min="15571" max="15572" width="9" style="248" customWidth="1"/>
    <col min="15573" max="15573" width="10.5546875" style="248" customWidth="1"/>
    <col min="15574" max="15574" width="9.44140625" style="248" customWidth="1"/>
    <col min="15575" max="15575" width="9.88671875" style="248" customWidth="1"/>
    <col min="15576" max="15576" width="10.5546875" style="248" customWidth="1"/>
    <col min="15577" max="15578" width="9.44140625" style="248" customWidth="1"/>
    <col min="15579" max="15579" width="10.5546875" style="248" customWidth="1"/>
    <col min="15580" max="15581" width="9" style="248" customWidth="1"/>
    <col min="15582" max="15582" width="10.5546875" style="248" customWidth="1"/>
    <col min="15583" max="15584" width="9.44140625" style="248" customWidth="1"/>
    <col min="15585" max="15585" width="10.5546875" style="248" customWidth="1"/>
    <col min="15586" max="15586" width="9.44140625" style="248" customWidth="1"/>
    <col min="15587" max="15587" width="9.88671875" style="248" customWidth="1"/>
    <col min="15588" max="15588" width="10.5546875" style="248" customWidth="1"/>
    <col min="15589" max="15589" width="9" style="248" customWidth="1"/>
    <col min="15590" max="15590" width="9.88671875" style="248" customWidth="1"/>
    <col min="15591" max="15591" width="12" style="248" customWidth="1"/>
    <col min="15592" max="15822" width="11.44140625" style="248"/>
    <col min="15823" max="15823" width="0.33203125" style="248" customWidth="1"/>
    <col min="15824" max="15824" width="19" style="248" customWidth="1"/>
    <col min="15825" max="15825" width="7.109375" style="248" customWidth="1"/>
    <col min="15826" max="15826" width="41.33203125" style="248" customWidth="1"/>
    <col min="15827" max="15828" width="9" style="248" customWidth="1"/>
    <col min="15829" max="15829" width="10.5546875" style="248" customWidth="1"/>
    <col min="15830" max="15830" width="9.44140625" style="248" customWidth="1"/>
    <col min="15831" max="15831" width="9.88671875" style="248" customWidth="1"/>
    <col min="15832" max="15832" width="10.5546875" style="248" customWidth="1"/>
    <col min="15833" max="15834" width="9.44140625" style="248" customWidth="1"/>
    <col min="15835" max="15835" width="10.5546875" style="248" customWidth="1"/>
    <col min="15836" max="15837" width="9" style="248" customWidth="1"/>
    <col min="15838" max="15838" width="10.5546875" style="248" customWidth="1"/>
    <col min="15839" max="15840" width="9.44140625" style="248" customWidth="1"/>
    <col min="15841" max="15841" width="10.5546875" style="248" customWidth="1"/>
    <col min="15842" max="15842" width="9.44140625" style="248" customWidth="1"/>
    <col min="15843" max="15843" width="9.88671875" style="248" customWidth="1"/>
    <col min="15844" max="15844" width="10.5546875" style="248" customWidth="1"/>
    <col min="15845" max="15845" width="9" style="248" customWidth="1"/>
    <col min="15846" max="15846" width="9.88671875" style="248" customWidth="1"/>
    <col min="15847" max="15847" width="12" style="248" customWidth="1"/>
    <col min="15848" max="16078" width="11.44140625" style="248"/>
    <col min="16079" max="16079" width="0.33203125" style="248" customWidth="1"/>
    <col min="16080" max="16080" width="19" style="248" customWidth="1"/>
    <col min="16081" max="16081" width="7.109375" style="248" customWidth="1"/>
    <col min="16082" max="16082" width="41.33203125" style="248" customWidth="1"/>
    <col min="16083" max="16084" width="9" style="248" customWidth="1"/>
    <col min="16085" max="16085" width="10.5546875" style="248" customWidth="1"/>
    <col min="16086" max="16086" width="9.44140625" style="248" customWidth="1"/>
    <col min="16087" max="16087" width="9.88671875" style="248" customWidth="1"/>
    <col min="16088" max="16088" width="10.5546875" style="248" customWidth="1"/>
    <col min="16089" max="16090" width="9.44140625" style="248" customWidth="1"/>
    <col min="16091" max="16091" width="10.5546875" style="248" customWidth="1"/>
    <col min="16092" max="16093" width="9" style="248" customWidth="1"/>
    <col min="16094" max="16094" width="10.5546875" style="248" customWidth="1"/>
    <col min="16095" max="16096" width="9.44140625" style="248" customWidth="1"/>
    <col min="16097" max="16097" width="10.5546875" style="248" customWidth="1"/>
    <col min="16098" max="16098" width="9.44140625" style="248" customWidth="1"/>
    <col min="16099" max="16099" width="9.88671875" style="248" customWidth="1"/>
    <col min="16100" max="16100" width="10.5546875" style="248" customWidth="1"/>
    <col min="16101" max="16101" width="9" style="248" customWidth="1"/>
    <col min="16102" max="16102" width="9.88671875" style="248" customWidth="1"/>
    <col min="16103" max="16103" width="12" style="248" customWidth="1"/>
    <col min="16104" max="16384" width="11.44140625" style="248"/>
  </cols>
  <sheetData>
    <row r="1" spans="1:22">
      <c r="A1" s="265" t="s">
        <v>1447</v>
      </c>
      <c r="G1" s="241"/>
      <c r="H1" s="241"/>
      <c r="I1" s="241"/>
      <c r="J1" s="241"/>
      <c r="K1" s="241"/>
      <c r="L1" s="241"/>
      <c r="M1" s="265"/>
      <c r="N1" s="241"/>
    </row>
    <row r="2" spans="1:22" ht="18" customHeight="1">
      <c r="A2" s="965" t="s">
        <v>1522</v>
      </c>
      <c r="B2" s="47"/>
      <c r="M2" s="262"/>
      <c r="N2" s="47"/>
    </row>
    <row r="3" spans="1:22" s="250" customFormat="1" ht="13.8">
      <c r="A3" s="26"/>
      <c r="C3" s="2676" t="s">
        <v>1121</v>
      </c>
      <c r="D3" s="2676"/>
      <c r="E3" s="2676"/>
      <c r="F3" s="2676"/>
      <c r="G3" s="2676"/>
      <c r="H3" s="2676"/>
      <c r="I3" s="2676"/>
      <c r="J3" s="2676"/>
      <c r="M3" s="26"/>
      <c r="O3" s="2676" t="s">
        <v>1122</v>
      </c>
      <c r="P3" s="2676"/>
      <c r="Q3" s="2676"/>
      <c r="R3" s="2676"/>
      <c r="S3" s="2676"/>
      <c r="T3" s="2676"/>
      <c r="U3" s="2676"/>
      <c r="V3" s="2676"/>
    </row>
    <row r="4" spans="1:22" ht="15.75" customHeight="1">
      <c r="A4" s="2647" t="s">
        <v>0</v>
      </c>
      <c r="B4" s="2647" t="s">
        <v>14</v>
      </c>
      <c r="C4" s="2678">
        <v>2015</v>
      </c>
      <c r="D4" s="2678"/>
      <c r="E4" s="2678">
        <v>2016</v>
      </c>
      <c r="F4" s="2678"/>
      <c r="G4" s="2678">
        <v>2017</v>
      </c>
      <c r="H4" s="2678"/>
      <c r="I4" s="2678">
        <v>2018</v>
      </c>
      <c r="J4" s="2678"/>
      <c r="M4" s="2647" t="s">
        <v>0</v>
      </c>
      <c r="N4" s="2647" t="s">
        <v>14</v>
      </c>
      <c r="O4" s="2678">
        <v>2015</v>
      </c>
      <c r="P4" s="2678"/>
      <c r="Q4" s="2678">
        <v>2016</v>
      </c>
      <c r="R4" s="2678"/>
      <c r="S4" s="2678">
        <v>2017</v>
      </c>
      <c r="T4" s="2678"/>
      <c r="U4" s="2678">
        <v>2018</v>
      </c>
      <c r="V4" s="2678"/>
    </row>
    <row r="5" spans="1:22" ht="15.75" customHeight="1">
      <c r="A5" s="2647"/>
      <c r="B5" s="2647"/>
      <c r="C5" s="1408" t="s">
        <v>2718</v>
      </c>
      <c r="D5" s="1408" t="s">
        <v>2719</v>
      </c>
      <c r="E5" s="1408" t="s">
        <v>2718</v>
      </c>
      <c r="F5" s="1408" t="s">
        <v>2719</v>
      </c>
      <c r="G5" s="1408" t="s">
        <v>2718</v>
      </c>
      <c r="H5" s="1408" t="s">
        <v>2719</v>
      </c>
      <c r="I5" s="1408" t="s">
        <v>2718</v>
      </c>
      <c r="J5" s="1408" t="s">
        <v>2719</v>
      </c>
      <c r="M5" s="2647"/>
      <c r="N5" s="2647"/>
      <c r="O5" s="1408" t="s">
        <v>2718</v>
      </c>
      <c r="P5" s="1408" t="s">
        <v>2719</v>
      </c>
      <c r="Q5" s="1408" t="s">
        <v>2718</v>
      </c>
      <c r="R5" s="1408" t="s">
        <v>2719</v>
      </c>
      <c r="S5" s="1408" t="s">
        <v>2718</v>
      </c>
      <c r="T5" s="1408" t="s">
        <v>2719</v>
      </c>
      <c r="U5" s="1408" t="s">
        <v>2718</v>
      </c>
      <c r="V5" s="1408" t="s">
        <v>2719</v>
      </c>
    </row>
    <row r="6" spans="1:22" s="250" customFormat="1" ht="15" customHeight="1">
      <c r="A6" s="2623" t="s">
        <v>1</v>
      </c>
      <c r="B6" s="1305" t="s">
        <v>19</v>
      </c>
      <c r="C6" s="706">
        <v>11</v>
      </c>
      <c r="D6" s="706">
        <v>14</v>
      </c>
      <c r="E6" s="706">
        <v>1</v>
      </c>
      <c r="F6" s="706">
        <v>4</v>
      </c>
      <c r="G6" s="706">
        <v>5</v>
      </c>
      <c r="H6" s="706">
        <v>8</v>
      </c>
      <c r="I6" s="1409">
        <v>5</v>
      </c>
      <c r="J6" s="1409">
        <v>6</v>
      </c>
      <c r="M6" s="2623" t="s">
        <v>1</v>
      </c>
      <c r="N6" s="1305" t="s">
        <v>833</v>
      </c>
      <c r="O6" s="706">
        <f>C6</f>
        <v>11</v>
      </c>
      <c r="P6" s="706">
        <f>D6</f>
        <v>14</v>
      </c>
      <c r="Q6" s="706">
        <f t="shared" ref="Q6:V6" si="0">O6+E6</f>
        <v>12</v>
      </c>
      <c r="R6" s="706">
        <f t="shared" si="0"/>
        <v>18</v>
      </c>
      <c r="S6" s="706">
        <f t="shared" si="0"/>
        <v>17</v>
      </c>
      <c r="T6" s="706">
        <f t="shared" si="0"/>
        <v>26</v>
      </c>
      <c r="U6" s="1409">
        <f t="shared" si="0"/>
        <v>22</v>
      </c>
      <c r="V6" s="1409">
        <f t="shared" si="0"/>
        <v>32</v>
      </c>
    </row>
    <row r="7" spans="1:22" s="250" customFormat="1" ht="28.8">
      <c r="A7" s="2623"/>
      <c r="B7" s="1305" t="str">
        <f>'Lengua indigena'!B6</f>
        <v>Ingeniería en Computación y Telecomunicaciones</v>
      </c>
      <c r="C7" s="706"/>
      <c r="D7" s="706"/>
      <c r="E7" s="706"/>
      <c r="F7" s="706"/>
      <c r="G7" s="706"/>
      <c r="H7" s="706"/>
      <c r="I7" s="1409"/>
      <c r="J7" s="1409"/>
      <c r="M7" s="2623"/>
      <c r="N7" s="1305" t="s">
        <v>1986</v>
      </c>
      <c r="O7" s="706"/>
      <c r="P7" s="706"/>
      <c r="Q7" s="706"/>
      <c r="R7" s="706"/>
      <c r="S7" s="706"/>
      <c r="T7" s="706"/>
      <c r="U7" s="1409">
        <f t="shared" ref="U7:U15" si="1">S7+I7</f>
        <v>0</v>
      </c>
      <c r="V7" s="1409">
        <f t="shared" ref="V7:V15" si="2">T7+J7</f>
        <v>0</v>
      </c>
    </row>
    <row r="8" spans="1:22" s="250" customFormat="1" ht="28.8">
      <c r="A8" s="2623"/>
      <c r="B8" s="1305" t="s">
        <v>1059</v>
      </c>
      <c r="C8" s="706"/>
      <c r="D8" s="706"/>
      <c r="E8" s="706"/>
      <c r="F8" s="706"/>
      <c r="G8" s="706"/>
      <c r="H8" s="706"/>
      <c r="I8" s="1409"/>
      <c r="J8" s="1409"/>
      <c r="M8" s="2623"/>
      <c r="N8" s="1305" t="s">
        <v>2698</v>
      </c>
      <c r="O8" s="706"/>
      <c r="P8" s="706"/>
      <c r="Q8" s="706"/>
      <c r="R8" s="706"/>
      <c r="S8" s="706"/>
      <c r="T8" s="706"/>
      <c r="U8" s="1409">
        <f t="shared" si="1"/>
        <v>0</v>
      </c>
      <c r="V8" s="1409">
        <f t="shared" si="2"/>
        <v>0</v>
      </c>
    </row>
    <row r="9" spans="1:22" s="250" customFormat="1" ht="14.25" customHeight="1">
      <c r="A9" s="2623" t="s">
        <v>3</v>
      </c>
      <c r="B9" s="1306" t="s">
        <v>21</v>
      </c>
      <c r="C9" s="706">
        <v>21</v>
      </c>
      <c r="D9" s="706">
        <v>2</v>
      </c>
      <c r="E9" s="706">
        <v>5</v>
      </c>
      <c r="F9" s="706">
        <v>9</v>
      </c>
      <c r="G9" s="706">
        <v>23</v>
      </c>
      <c r="H9" s="706">
        <v>7</v>
      </c>
      <c r="I9" s="1409">
        <v>10</v>
      </c>
      <c r="J9" s="1409">
        <v>9</v>
      </c>
      <c r="M9" s="2623" t="s">
        <v>3</v>
      </c>
      <c r="N9" s="1306" t="s">
        <v>835</v>
      </c>
      <c r="O9" s="706">
        <f t="shared" ref="O9:O12" si="3">C9</f>
        <v>21</v>
      </c>
      <c r="P9" s="706">
        <f t="shared" ref="P9:P12" si="4">D9</f>
        <v>2</v>
      </c>
      <c r="Q9" s="706">
        <f t="shared" ref="Q9:Q12" si="5">O9+E9</f>
        <v>26</v>
      </c>
      <c r="R9" s="706">
        <f t="shared" ref="R9:R12" si="6">P9+F9</f>
        <v>11</v>
      </c>
      <c r="S9" s="706">
        <f t="shared" ref="S9:S15" si="7">Q9+G9</f>
        <v>49</v>
      </c>
      <c r="T9" s="706">
        <f t="shared" ref="T9:T15" si="8">R9+H9</f>
        <v>18</v>
      </c>
      <c r="U9" s="1409">
        <f t="shared" si="1"/>
        <v>59</v>
      </c>
      <c r="V9" s="1409">
        <f t="shared" si="2"/>
        <v>27</v>
      </c>
    </row>
    <row r="10" spans="1:22" s="250" customFormat="1" ht="14.25" customHeight="1">
      <c r="A10" s="2623"/>
      <c r="B10" s="1306" t="str">
        <f>'Lengua indigena'!B9</f>
        <v>Psicología Biomédica</v>
      </c>
      <c r="C10" s="706"/>
      <c r="D10" s="706"/>
      <c r="E10" s="706"/>
      <c r="F10" s="706"/>
      <c r="G10" s="706"/>
      <c r="H10" s="706"/>
      <c r="I10" s="1409"/>
      <c r="J10" s="1409"/>
      <c r="M10" s="2623"/>
      <c r="N10" s="1306" t="s">
        <v>1987</v>
      </c>
      <c r="O10" s="706"/>
      <c r="P10" s="706"/>
      <c r="Q10" s="706"/>
      <c r="R10" s="706"/>
      <c r="S10" s="706"/>
      <c r="T10" s="706"/>
      <c r="U10" s="1409">
        <f t="shared" si="1"/>
        <v>0</v>
      </c>
      <c r="V10" s="1409">
        <f t="shared" si="2"/>
        <v>0</v>
      </c>
    </row>
    <row r="11" spans="1:22" s="250" customFormat="1" ht="14.25" customHeight="1">
      <c r="A11" s="2623"/>
      <c r="B11" s="1306" t="s">
        <v>2692</v>
      </c>
      <c r="C11" s="706"/>
      <c r="D11" s="706"/>
      <c r="E11" s="706"/>
      <c r="F11" s="706"/>
      <c r="G11" s="706"/>
      <c r="H11" s="706"/>
      <c r="I11" s="1409"/>
      <c r="J11" s="1409"/>
      <c r="M11" s="2623"/>
      <c r="N11" s="1306" t="s">
        <v>2700</v>
      </c>
      <c r="O11" s="706"/>
      <c r="P11" s="706"/>
      <c r="Q11" s="706"/>
      <c r="R11" s="706"/>
      <c r="S11" s="706"/>
      <c r="T11" s="706"/>
      <c r="U11" s="1409">
        <f t="shared" si="1"/>
        <v>0</v>
      </c>
      <c r="V11" s="1409">
        <f t="shared" si="2"/>
        <v>0</v>
      </c>
    </row>
    <row r="12" spans="1:22" s="250" customFormat="1" ht="15" customHeight="1">
      <c r="A12" s="2623" t="s">
        <v>2</v>
      </c>
      <c r="B12" s="1278" t="s">
        <v>20</v>
      </c>
      <c r="C12" s="706">
        <v>23</v>
      </c>
      <c r="D12" s="706">
        <v>10</v>
      </c>
      <c r="E12" s="706">
        <v>10</v>
      </c>
      <c r="F12" s="706">
        <v>1</v>
      </c>
      <c r="G12" s="706">
        <v>17</v>
      </c>
      <c r="H12" s="706">
        <v>14</v>
      </c>
      <c r="I12" s="1409">
        <v>8</v>
      </c>
      <c r="J12" s="1409">
        <v>8</v>
      </c>
      <c r="M12" s="2623" t="s">
        <v>2</v>
      </c>
      <c r="N12" s="1278" t="s">
        <v>259</v>
      </c>
      <c r="O12" s="706">
        <f t="shared" si="3"/>
        <v>23</v>
      </c>
      <c r="P12" s="706">
        <f t="shared" si="4"/>
        <v>10</v>
      </c>
      <c r="Q12" s="706">
        <f t="shared" si="5"/>
        <v>33</v>
      </c>
      <c r="R12" s="706">
        <f t="shared" si="6"/>
        <v>11</v>
      </c>
      <c r="S12" s="706">
        <f t="shared" si="7"/>
        <v>50</v>
      </c>
      <c r="T12" s="706">
        <f t="shared" si="8"/>
        <v>25</v>
      </c>
      <c r="U12" s="1409">
        <f t="shared" si="1"/>
        <v>58</v>
      </c>
      <c r="V12" s="1409">
        <f t="shared" si="2"/>
        <v>33</v>
      </c>
    </row>
    <row r="13" spans="1:22" s="250" customFormat="1" ht="15" customHeight="1">
      <c r="A13" s="2623"/>
      <c r="B13" s="1278" t="s">
        <v>23</v>
      </c>
      <c r="C13" s="706"/>
      <c r="D13" s="706"/>
      <c r="E13" s="706"/>
      <c r="F13" s="706"/>
      <c r="G13" s="706">
        <v>2</v>
      </c>
      <c r="H13" s="706">
        <v>5</v>
      </c>
      <c r="I13" s="1409">
        <v>4</v>
      </c>
      <c r="J13" s="1409">
        <v>2</v>
      </c>
      <c r="M13" s="2623"/>
      <c r="N13" s="1278" t="s">
        <v>834</v>
      </c>
      <c r="O13" s="706"/>
      <c r="P13" s="706"/>
      <c r="Q13" s="706"/>
      <c r="R13" s="706"/>
      <c r="S13" s="706">
        <f t="shared" si="7"/>
        <v>2</v>
      </c>
      <c r="T13" s="706">
        <f t="shared" si="8"/>
        <v>5</v>
      </c>
      <c r="U13" s="1409">
        <f t="shared" si="1"/>
        <v>6</v>
      </c>
      <c r="V13" s="1409">
        <f t="shared" si="2"/>
        <v>7</v>
      </c>
    </row>
    <row r="14" spans="1:22" s="250" customFormat="1" ht="14.4">
      <c r="A14" s="2623"/>
      <c r="B14" s="1305" t="s">
        <v>293</v>
      </c>
      <c r="C14" s="706"/>
      <c r="D14" s="706"/>
      <c r="E14" s="706"/>
      <c r="F14" s="706"/>
      <c r="G14" s="706"/>
      <c r="H14" s="706"/>
      <c r="I14" s="1409"/>
      <c r="J14" s="1409"/>
      <c r="M14" s="2623"/>
      <c r="N14" s="1278" t="s">
        <v>2699</v>
      </c>
      <c r="O14" s="706"/>
      <c r="P14" s="706"/>
      <c r="Q14" s="706"/>
      <c r="R14" s="706"/>
      <c r="S14" s="706"/>
      <c r="T14" s="706"/>
      <c r="U14" s="1409">
        <f t="shared" si="1"/>
        <v>0</v>
      </c>
      <c r="V14" s="1409">
        <f t="shared" si="2"/>
        <v>0</v>
      </c>
    </row>
    <row r="15" spans="1:22" s="250" customFormat="1" ht="15" customHeight="1">
      <c r="A15" s="2679" t="s">
        <v>18</v>
      </c>
      <c r="B15" s="2679"/>
      <c r="C15" s="1410">
        <f>SUM(C6:C14)</f>
        <v>55</v>
      </c>
      <c r="D15" s="1410">
        <f>SUM(D6:D14)</f>
        <v>26</v>
      </c>
      <c r="E15" s="1410">
        <f t="shared" ref="E15:F15" si="9">SUM(E6:E14)</f>
        <v>16</v>
      </c>
      <c r="F15" s="1410">
        <f t="shared" si="9"/>
        <v>14</v>
      </c>
      <c r="G15" s="1410">
        <f t="shared" ref="G15" si="10">SUM(G6:G14)</f>
        <v>47</v>
      </c>
      <c r="H15" s="1410">
        <f t="shared" ref="H15" si="11">SUM(H6:H14)</f>
        <v>34</v>
      </c>
      <c r="I15" s="1409">
        <f>SUM(I6:I14)</f>
        <v>27</v>
      </c>
      <c r="J15" s="1409">
        <f>SUM(J6:J14)</f>
        <v>25</v>
      </c>
      <c r="M15" s="2677" t="s">
        <v>1947</v>
      </c>
      <c r="N15" s="2677"/>
      <c r="O15" s="706">
        <f>SUM(O6:O14)</f>
        <v>55</v>
      </c>
      <c r="P15" s="706">
        <f>SUM(P6:P14)</f>
        <v>26</v>
      </c>
      <c r="Q15" s="706">
        <f>SUM(Q6:Q14)</f>
        <v>71</v>
      </c>
      <c r="R15" s="706">
        <f>SUM(R6:R14)</f>
        <v>40</v>
      </c>
      <c r="S15" s="706">
        <f t="shared" si="7"/>
        <v>118</v>
      </c>
      <c r="T15" s="706">
        <f t="shared" si="8"/>
        <v>74</v>
      </c>
      <c r="U15" s="1409">
        <f t="shared" si="1"/>
        <v>145</v>
      </c>
      <c r="V15" s="1409">
        <f t="shared" si="2"/>
        <v>99</v>
      </c>
    </row>
    <row r="16" spans="1:22" s="250" customFormat="1" ht="15.75" customHeight="1">
      <c r="A16" s="5" t="s">
        <v>4151</v>
      </c>
      <c r="C16" s="50"/>
      <c r="M16" s="2677" t="s">
        <v>867</v>
      </c>
      <c r="N16" s="2677"/>
      <c r="O16" s="2680">
        <f>SUM(U15:V15)</f>
        <v>244</v>
      </c>
      <c r="P16" s="2681"/>
      <c r="Q16" s="2681"/>
      <c r="R16" s="2681"/>
      <c r="S16" s="2681"/>
      <c r="T16" s="2681"/>
      <c r="U16" s="2681"/>
      <c r="V16" s="2682"/>
    </row>
    <row r="17" spans="1:22" s="250" customFormat="1" ht="15.75" customHeight="1">
      <c r="A17" s="5" t="s">
        <v>2722</v>
      </c>
      <c r="C17" s="50"/>
      <c r="O17" s="50"/>
    </row>
    <row r="18" spans="1:22" s="250" customFormat="1" ht="15.75" customHeight="1">
      <c r="C18" s="50"/>
      <c r="O18" s="50"/>
    </row>
    <row r="19" spans="1:22" s="251" customFormat="1" ht="15.6">
      <c r="A19" s="55"/>
      <c r="B19" s="55"/>
      <c r="C19" s="1334">
        <v>2011</v>
      </c>
      <c r="D19" s="1334">
        <v>2012</v>
      </c>
      <c r="E19" s="1334">
        <v>2013</v>
      </c>
      <c r="F19" s="1334">
        <v>2014</v>
      </c>
      <c r="G19" s="1334">
        <v>2015</v>
      </c>
      <c r="H19" s="1334">
        <v>2016</v>
      </c>
      <c r="I19" s="1334">
        <v>2017</v>
      </c>
      <c r="J19" s="1334">
        <v>2018</v>
      </c>
      <c r="L19" s="173"/>
      <c r="M19" s="55"/>
      <c r="N19" s="55"/>
      <c r="O19" s="1334">
        <v>2011</v>
      </c>
      <c r="P19" s="1334">
        <v>2012</v>
      </c>
      <c r="Q19" s="1334">
        <v>2013</v>
      </c>
      <c r="R19" s="1334">
        <v>2014</v>
      </c>
      <c r="S19" s="1334">
        <v>2015</v>
      </c>
      <c r="T19" s="1334">
        <v>2016</v>
      </c>
      <c r="U19" s="1334">
        <v>2017</v>
      </c>
      <c r="V19" s="1334">
        <v>2018</v>
      </c>
    </row>
    <row r="20" spans="1:22" s="250" customFormat="1" ht="15" customHeight="1">
      <c r="A20" s="2684" t="s">
        <v>17</v>
      </c>
      <c r="B20" s="1411" t="s">
        <v>8</v>
      </c>
      <c r="C20" s="710"/>
      <c r="D20" s="710"/>
      <c r="E20" s="710"/>
      <c r="F20" s="710"/>
      <c r="G20" s="710">
        <f>C15+D15</f>
        <v>81</v>
      </c>
      <c r="H20" s="710">
        <f>E15+F15</f>
        <v>30</v>
      </c>
      <c r="I20" s="710">
        <f>G15+H15</f>
        <v>81</v>
      </c>
      <c r="J20" s="710">
        <f>I15+J15</f>
        <v>52</v>
      </c>
      <c r="L20" s="384"/>
      <c r="M20" s="2683" t="s">
        <v>17</v>
      </c>
      <c r="N20" s="1411" t="s">
        <v>8</v>
      </c>
      <c r="O20" s="710"/>
      <c r="P20" s="710"/>
      <c r="Q20" s="710"/>
      <c r="R20" s="710"/>
      <c r="S20" s="710">
        <f>O15+P15</f>
        <v>81</v>
      </c>
      <c r="T20" s="710">
        <f>Q15+R15</f>
        <v>111</v>
      </c>
      <c r="U20" s="710">
        <f>S15+T15</f>
        <v>192</v>
      </c>
      <c r="V20" s="710">
        <f>U15+V15</f>
        <v>244</v>
      </c>
    </row>
    <row r="21" spans="1:22" s="250" customFormat="1" ht="15" customHeight="1">
      <c r="A21" s="2684"/>
      <c r="B21" s="1411" t="s">
        <v>60</v>
      </c>
      <c r="C21" s="710">
        <v>3</v>
      </c>
      <c r="D21" s="710">
        <v>3</v>
      </c>
      <c r="E21" s="710">
        <v>4</v>
      </c>
      <c r="F21" s="710">
        <v>4</v>
      </c>
      <c r="G21" s="710">
        <v>4</v>
      </c>
      <c r="H21" s="710">
        <v>4</v>
      </c>
      <c r="I21" s="710">
        <v>6</v>
      </c>
      <c r="J21" s="710" t="s">
        <v>2810</v>
      </c>
      <c r="L21" s="384"/>
      <c r="M21" s="2683"/>
      <c r="N21" s="1411" t="s">
        <v>60</v>
      </c>
      <c r="O21" s="710">
        <v>3</v>
      </c>
      <c r="P21" s="710">
        <v>3</v>
      </c>
      <c r="Q21" s="710">
        <v>4</v>
      </c>
      <c r="R21" s="710">
        <v>4</v>
      </c>
      <c r="S21" s="710">
        <v>4</v>
      </c>
      <c r="T21" s="710">
        <v>4</v>
      </c>
      <c r="U21" s="710">
        <f>I21</f>
        <v>6</v>
      </c>
      <c r="V21" s="710" t="s">
        <v>2810</v>
      </c>
    </row>
    <row r="22" spans="1:22" s="250" customFormat="1" ht="15" customHeight="1">
      <c r="A22" s="2684"/>
      <c r="B22" s="1411" t="s">
        <v>59</v>
      </c>
      <c r="C22" s="710">
        <f t="shared" ref="C22:F22" si="12">C20/C21</f>
        <v>0</v>
      </c>
      <c r="D22" s="710">
        <f t="shared" si="12"/>
        <v>0</v>
      </c>
      <c r="E22" s="710">
        <f t="shared" si="12"/>
        <v>0</v>
      </c>
      <c r="F22" s="710">
        <f t="shared" si="12"/>
        <v>0</v>
      </c>
      <c r="G22" s="710">
        <f>G20/G21</f>
        <v>20.25</v>
      </c>
      <c r="H22" s="710">
        <f>H20/H21</f>
        <v>7.5</v>
      </c>
      <c r="I22" s="710">
        <f>I20/I21</f>
        <v>13.5</v>
      </c>
      <c r="J22" s="710">
        <f>J20/6</f>
        <v>8.6666666666666661</v>
      </c>
      <c r="L22" s="384"/>
      <c r="M22" s="2683"/>
      <c r="N22" s="1411" t="s">
        <v>59</v>
      </c>
      <c r="O22" s="710">
        <f t="shared" ref="O22:S22" si="13">O20/O21</f>
        <v>0</v>
      </c>
      <c r="P22" s="710">
        <f t="shared" si="13"/>
        <v>0</v>
      </c>
      <c r="Q22" s="710">
        <f t="shared" si="13"/>
        <v>0</v>
      </c>
      <c r="R22" s="710">
        <f t="shared" si="13"/>
        <v>0</v>
      </c>
      <c r="S22" s="710">
        <f t="shared" si="13"/>
        <v>20.25</v>
      </c>
      <c r="T22" s="710">
        <f>T20/T21</f>
        <v>27.75</v>
      </c>
      <c r="U22" s="710">
        <f>U20/U21</f>
        <v>32</v>
      </c>
      <c r="V22" s="710">
        <f>V20/6</f>
        <v>40.666666666666664</v>
      </c>
    </row>
    <row r="23" spans="1:22" s="250" customFormat="1" ht="15" customHeight="1">
      <c r="A23" s="234" t="s">
        <v>2811</v>
      </c>
      <c r="C23" s="50"/>
      <c r="D23" s="50"/>
      <c r="E23" s="50"/>
      <c r="F23" s="50"/>
      <c r="G23" s="50"/>
      <c r="O23" s="50"/>
      <c r="P23" s="50"/>
      <c r="Q23" s="50"/>
      <c r="R23" s="50"/>
      <c r="S23" s="50"/>
    </row>
    <row r="24" spans="1:22" s="250" customFormat="1" ht="14.4">
      <c r="A24" s="18"/>
    </row>
  </sheetData>
  <mergeCells count="26">
    <mergeCell ref="M20:M22"/>
    <mergeCell ref="A4:A5"/>
    <mergeCell ref="B4:B5"/>
    <mergeCell ref="C4:D4"/>
    <mergeCell ref="E4:F4"/>
    <mergeCell ref="A20:A22"/>
    <mergeCell ref="G4:H4"/>
    <mergeCell ref="A6:A8"/>
    <mergeCell ref="A9:A11"/>
    <mergeCell ref="I4:J4"/>
    <mergeCell ref="U4:V4"/>
    <mergeCell ref="O3:V3"/>
    <mergeCell ref="O16:V16"/>
    <mergeCell ref="M4:M5"/>
    <mergeCell ref="N4:N5"/>
    <mergeCell ref="S4:T4"/>
    <mergeCell ref="C3:J3"/>
    <mergeCell ref="A12:A14"/>
    <mergeCell ref="M16:N16"/>
    <mergeCell ref="O4:P4"/>
    <mergeCell ref="Q4:R4"/>
    <mergeCell ref="M6:M8"/>
    <mergeCell ref="M9:M11"/>
    <mergeCell ref="M12:M14"/>
    <mergeCell ref="A15:B15"/>
    <mergeCell ref="M15:N15"/>
  </mergeCells>
  <hyperlinks>
    <hyperlink ref="A1" location="Índice!A1" display="ÍNDICE" xr:uid="{00000000-0004-0000-1800-000000000000}"/>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D4EAE-5A0E-4A30-A534-DE55BFBC25CB}">
  <sheetPr>
    <tabColor rgb="FFAD25A8"/>
  </sheetPr>
  <dimension ref="A1:AB71"/>
  <sheetViews>
    <sheetView showGridLines="0" zoomScaleNormal="100" workbookViewId="0"/>
  </sheetViews>
  <sheetFormatPr baseColWidth="10" defaultRowHeight="14.4"/>
  <cols>
    <col min="1" max="1" width="13.44140625" style="2133" customWidth="1"/>
    <col min="2" max="2" width="8.5546875" style="2133" bestFit="1" customWidth="1"/>
    <col min="3" max="3" width="4.88671875" style="2133" bestFit="1" customWidth="1"/>
    <col min="4" max="4" width="9" style="2133" bestFit="1" customWidth="1"/>
    <col min="5" max="6" width="3" style="2133" bestFit="1" customWidth="1"/>
    <col min="7" max="7" width="9.5546875" style="2133" customWidth="1"/>
    <col min="8" max="8" width="5" style="2133" customWidth="1"/>
    <col min="9" max="9" width="4.5546875" style="2133" customWidth="1"/>
    <col min="10" max="10" width="5.44140625" style="2133" bestFit="1" customWidth="1"/>
    <col min="11" max="11" width="8.33203125" style="2133" bestFit="1" customWidth="1"/>
    <col min="12" max="13" width="3" style="2133" bestFit="1" customWidth="1"/>
    <col min="14" max="14" width="9" style="2133" bestFit="1" customWidth="1"/>
    <col min="15" max="15" width="3" style="2133" bestFit="1" customWidth="1"/>
    <col min="16" max="16" width="2.88671875" style="2133" bestFit="1" customWidth="1"/>
    <col min="17" max="17" width="5.44140625" style="2133" bestFit="1" customWidth="1"/>
    <col min="18" max="18" width="5.5546875" style="2133" bestFit="1" customWidth="1"/>
    <col min="19" max="19" width="7.109375" style="2133" customWidth="1"/>
    <col min="20" max="20" width="11.5546875" style="2133"/>
    <col min="21" max="21" width="13.44140625" style="2133" customWidth="1"/>
    <col min="22" max="22" width="4.6640625" style="2133" customWidth="1"/>
    <col min="23" max="23" width="4.5546875" style="2133" customWidth="1"/>
    <col min="24" max="24" width="4.44140625" style="2133" customWidth="1"/>
    <col min="25" max="25" width="4.6640625" style="2133" customWidth="1"/>
    <col min="26" max="26" width="9.33203125" style="2133" customWidth="1"/>
    <col min="27" max="27" width="9.88671875" style="2133" customWidth="1"/>
    <col min="28" max="28" width="7.6640625" style="2133" customWidth="1"/>
    <col min="29" max="16384" width="11.5546875" style="2133"/>
  </cols>
  <sheetData>
    <row r="1" spans="1:28">
      <c r="A1" s="320" t="s">
        <v>1447</v>
      </c>
    </row>
    <row r="2" spans="1:28" ht="18">
      <c r="A2" s="43" t="s">
        <v>3549</v>
      </c>
    </row>
    <row r="3" spans="1:28">
      <c r="A3" s="2133" t="s">
        <v>3550</v>
      </c>
    </row>
    <row r="4" spans="1:28">
      <c r="A4" s="2133" t="s">
        <v>3551</v>
      </c>
    </row>
    <row r="6" spans="1:28" ht="15" thickBot="1">
      <c r="A6" s="2133" t="s">
        <v>3552</v>
      </c>
      <c r="V6" s="2133" t="s">
        <v>3553</v>
      </c>
    </row>
    <row r="7" spans="1:28" ht="15" thickBot="1">
      <c r="D7" s="2732" t="s">
        <v>39</v>
      </c>
      <c r="E7" s="2733"/>
      <c r="F7" s="2733"/>
      <c r="G7" s="2733"/>
      <c r="H7" s="2733"/>
      <c r="I7" s="2733"/>
      <c r="J7" s="2734"/>
      <c r="K7" s="2732" t="s">
        <v>3503</v>
      </c>
      <c r="L7" s="2733"/>
      <c r="M7" s="2733"/>
      <c r="N7" s="2733"/>
      <c r="O7" s="2733"/>
      <c r="P7" s="2733"/>
      <c r="Q7" s="2734"/>
    </row>
    <row r="8" spans="1:28" ht="15" thickBot="1">
      <c r="A8" s="2134"/>
      <c r="B8" s="2134"/>
      <c r="C8" s="2134"/>
      <c r="D8" s="2732" t="s">
        <v>3504</v>
      </c>
      <c r="E8" s="2733"/>
      <c r="F8" s="2733"/>
      <c r="G8" s="2733"/>
      <c r="H8" s="2733"/>
      <c r="I8" s="2733"/>
      <c r="J8" s="2734"/>
      <c r="K8" s="2732" t="s">
        <v>3505</v>
      </c>
      <c r="L8" s="2733"/>
      <c r="M8" s="2733"/>
      <c r="N8" s="2733"/>
      <c r="O8" s="2733"/>
      <c r="P8" s="2733"/>
      <c r="Q8" s="2734"/>
      <c r="R8" s="2135"/>
      <c r="S8" s="2134"/>
      <c r="V8" s="2133">
        <v>1</v>
      </c>
      <c r="W8" s="2133" t="s">
        <v>3554</v>
      </c>
    </row>
    <row r="9" spans="1:28" ht="15" thickBot="1">
      <c r="A9" s="2136" t="s">
        <v>3506</v>
      </c>
      <c r="B9" s="2137" t="s">
        <v>319</v>
      </c>
      <c r="C9" s="2138" t="s">
        <v>36</v>
      </c>
      <c r="D9" s="2136" t="s">
        <v>2407</v>
      </c>
      <c r="E9" s="2137" t="s">
        <v>1520</v>
      </c>
      <c r="F9" s="2137" t="s">
        <v>332</v>
      </c>
      <c r="G9" s="2137" t="s">
        <v>2408</v>
      </c>
      <c r="H9" s="2137" t="s">
        <v>1520</v>
      </c>
      <c r="I9" s="2137" t="s">
        <v>332</v>
      </c>
      <c r="J9" s="2138" t="s">
        <v>8</v>
      </c>
      <c r="K9" s="2136" t="s">
        <v>3507</v>
      </c>
      <c r="L9" s="2137" t="s">
        <v>1520</v>
      </c>
      <c r="M9" s="2137" t="s">
        <v>332</v>
      </c>
      <c r="N9" s="2137" t="s">
        <v>3508</v>
      </c>
      <c r="O9" s="2137" t="s">
        <v>1520</v>
      </c>
      <c r="P9" s="2137" t="s">
        <v>332</v>
      </c>
      <c r="Q9" s="2138" t="s">
        <v>8</v>
      </c>
      <c r="R9" s="2136" t="s">
        <v>2438</v>
      </c>
      <c r="S9" s="2139" t="s">
        <v>2409</v>
      </c>
      <c r="V9" s="2133">
        <v>5</v>
      </c>
      <c r="W9" s="2133" t="s">
        <v>3555</v>
      </c>
    </row>
    <row r="10" spans="1:28">
      <c r="A10" s="2717" t="s">
        <v>2410</v>
      </c>
      <c r="B10" s="2140" t="s">
        <v>1</v>
      </c>
      <c r="C10" s="2141" t="s">
        <v>833</v>
      </c>
      <c r="D10" s="2142">
        <v>3</v>
      </c>
      <c r="E10" s="2143">
        <v>1</v>
      </c>
      <c r="F10" s="2143">
        <v>2</v>
      </c>
      <c r="G10" s="2143">
        <v>5</v>
      </c>
      <c r="H10" s="2143">
        <v>2</v>
      </c>
      <c r="I10" s="2143">
        <v>3</v>
      </c>
      <c r="J10" s="2144">
        <f>D10+G10</f>
        <v>8</v>
      </c>
      <c r="K10" s="2142">
        <v>26</v>
      </c>
      <c r="L10" s="2143">
        <v>17</v>
      </c>
      <c r="M10" s="2143">
        <v>9</v>
      </c>
      <c r="N10" s="2143">
        <v>0</v>
      </c>
      <c r="O10" s="2143">
        <v>0</v>
      </c>
      <c r="P10" s="2143">
        <v>0</v>
      </c>
      <c r="Q10" s="2144">
        <f>K10+N10</f>
        <v>26</v>
      </c>
      <c r="R10" s="2142">
        <v>12</v>
      </c>
      <c r="S10" s="2145">
        <f>(D10+G10)/(K10+N10)</f>
        <v>0.30769230769230771</v>
      </c>
      <c r="V10" s="2133">
        <v>6</v>
      </c>
      <c r="W10" s="2133" t="s">
        <v>2407</v>
      </c>
    </row>
    <row r="11" spans="1:28">
      <c r="A11" s="2718"/>
      <c r="B11" s="2146" t="s">
        <v>2</v>
      </c>
      <c r="C11" s="2147" t="s">
        <v>259</v>
      </c>
      <c r="D11" s="2148">
        <v>9</v>
      </c>
      <c r="E11" s="2149">
        <v>4</v>
      </c>
      <c r="F11" s="2149">
        <v>5</v>
      </c>
      <c r="G11" s="2149">
        <v>1</v>
      </c>
      <c r="H11" s="2149">
        <v>1</v>
      </c>
      <c r="I11" s="2149">
        <v>0</v>
      </c>
      <c r="J11" s="2150">
        <f t="shared" ref="J11:J12" si="0">D11+G11</f>
        <v>10</v>
      </c>
      <c r="K11" s="2148">
        <v>28</v>
      </c>
      <c r="L11" s="2149">
        <v>13</v>
      </c>
      <c r="M11" s="2149">
        <v>15</v>
      </c>
      <c r="N11" s="2149">
        <v>1</v>
      </c>
      <c r="O11" s="2149">
        <v>0</v>
      </c>
      <c r="P11" s="2149">
        <v>1</v>
      </c>
      <c r="Q11" s="2150">
        <f t="shared" ref="Q11:Q12" si="1">K11+N11</f>
        <v>29</v>
      </c>
      <c r="R11" s="2148">
        <v>12</v>
      </c>
      <c r="S11" s="2151">
        <f t="shared" ref="S11:S33" si="2">(D11+G11)/(K11+N11)</f>
        <v>0.34482758620689657</v>
      </c>
      <c r="V11" s="2133">
        <v>10</v>
      </c>
      <c r="W11" s="2133" t="s">
        <v>3556</v>
      </c>
    </row>
    <row r="12" spans="1:28" ht="15" thickBot="1">
      <c r="A12" s="2719"/>
      <c r="B12" s="2152" t="s">
        <v>3</v>
      </c>
      <c r="C12" s="2153" t="s">
        <v>835</v>
      </c>
      <c r="D12" s="2154">
        <v>7</v>
      </c>
      <c r="E12" s="2155">
        <v>1</v>
      </c>
      <c r="F12" s="2155">
        <v>6</v>
      </c>
      <c r="G12" s="2155">
        <v>2</v>
      </c>
      <c r="H12" s="2155">
        <v>0</v>
      </c>
      <c r="I12" s="2155">
        <v>2</v>
      </c>
      <c r="J12" s="2156">
        <f t="shared" si="0"/>
        <v>9</v>
      </c>
      <c r="K12" s="2154">
        <v>29</v>
      </c>
      <c r="L12" s="2155">
        <v>10</v>
      </c>
      <c r="M12" s="2155">
        <v>19</v>
      </c>
      <c r="N12" s="2155">
        <v>1</v>
      </c>
      <c r="O12" s="2155">
        <v>0</v>
      </c>
      <c r="P12" s="2155">
        <v>1</v>
      </c>
      <c r="Q12" s="2156">
        <f t="shared" si="1"/>
        <v>30</v>
      </c>
      <c r="R12" s="2154">
        <v>12</v>
      </c>
      <c r="S12" s="2157">
        <f t="shared" si="2"/>
        <v>0.3</v>
      </c>
      <c r="V12" s="2133">
        <v>12</v>
      </c>
      <c r="W12" s="2133" t="s">
        <v>3557</v>
      </c>
    </row>
    <row r="13" spans="1:28" ht="15" thickBot="1">
      <c r="A13" s="2720" t="s">
        <v>460</v>
      </c>
      <c r="B13" s="2721"/>
      <c r="C13" s="2728"/>
      <c r="D13" s="2158">
        <f>SUM(D10:D12)</f>
        <v>19</v>
      </c>
      <c r="E13" s="2159">
        <f t="shared" ref="E13:J13" si="3">SUM(E10:E12)</f>
        <v>6</v>
      </c>
      <c r="F13" s="2159">
        <f t="shared" si="3"/>
        <v>13</v>
      </c>
      <c r="G13" s="2159">
        <f t="shared" si="3"/>
        <v>8</v>
      </c>
      <c r="H13" s="2159">
        <f t="shared" si="3"/>
        <v>3</v>
      </c>
      <c r="I13" s="2159">
        <f t="shared" si="3"/>
        <v>5</v>
      </c>
      <c r="J13" s="2160">
        <f t="shared" si="3"/>
        <v>27</v>
      </c>
      <c r="K13" s="2158">
        <f>SUM(K10:K12)</f>
        <v>83</v>
      </c>
      <c r="L13" s="2159">
        <f t="shared" ref="L13:Q13" si="4">SUM(L10:L12)</f>
        <v>40</v>
      </c>
      <c r="M13" s="2159">
        <f t="shared" si="4"/>
        <v>43</v>
      </c>
      <c r="N13" s="2159">
        <f t="shared" si="4"/>
        <v>2</v>
      </c>
      <c r="O13" s="2159">
        <f t="shared" si="4"/>
        <v>0</v>
      </c>
      <c r="P13" s="2159">
        <f t="shared" si="4"/>
        <v>2</v>
      </c>
      <c r="Q13" s="2160">
        <f t="shared" si="4"/>
        <v>85</v>
      </c>
      <c r="R13" s="2158">
        <v>12</v>
      </c>
      <c r="S13" s="2161">
        <f>J13/Q13</f>
        <v>0.31764705882352939</v>
      </c>
    </row>
    <row r="14" spans="1:28" s="2162" customFormat="1" ht="15" thickBot="1">
      <c r="A14" s="2136" t="s">
        <v>3506</v>
      </c>
      <c r="B14" s="2137" t="s">
        <v>319</v>
      </c>
      <c r="C14" s="2138" t="s">
        <v>36</v>
      </c>
      <c r="D14" s="2729" t="s">
        <v>3509</v>
      </c>
      <c r="E14" s="2730"/>
      <c r="F14" s="2730"/>
      <c r="G14" s="2730"/>
      <c r="H14" s="2730"/>
      <c r="I14" s="2730"/>
      <c r="J14" s="2731"/>
      <c r="K14" s="2729" t="s">
        <v>3510</v>
      </c>
      <c r="L14" s="2730"/>
      <c r="M14" s="2730"/>
      <c r="N14" s="2730"/>
      <c r="O14" s="2730"/>
      <c r="P14" s="2730"/>
      <c r="Q14" s="2731"/>
      <c r="R14" s="2729" t="s">
        <v>2409</v>
      </c>
      <c r="S14" s="2731"/>
    </row>
    <row r="15" spans="1:28" ht="15" thickBot="1">
      <c r="A15" s="2717" t="s">
        <v>2411</v>
      </c>
      <c r="B15" s="2140" t="s">
        <v>1</v>
      </c>
      <c r="C15" s="2141" t="s">
        <v>833</v>
      </c>
      <c r="D15" s="2142">
        <v>6</v>
      </c>
      <c r="E15" s="2143">
        <v>4</v>
      </c>
      <c r="F15" s="2143">
        <v>2</v>
      </c>
      <c r="G15" s="2143">
        <v>2</v>
      </c>
      <c r="H15" s="2143">
        <v>0</v>
      </c>
      <c r="I15" s="2143">
        <v>2</v>
      </c>
      <c r="J15" s="2144">
        <f>D15+G15</f>
        <v>8</v>
      </c>
      <c r="K15" s="2142">
        <v>32</v>
      </c>
      <c r="L15" s="2143">
        <v>21</v>
      </c>
      <c r="M15" s="2143">
        <v>11</v>
      </c>
      <c r="N15" s="2143">
        <v>1</v>
      </c>
      <c r="O15" s="2143">
        <v>1</v>
      </c>
      <c r="P15" s="2143">
        <v>0</v>
      </c>
      <c r="Q15" s="2144">
        <f>K15+N15</f>
        <v>33</v>
      </c>
      <c r="R15" s="2142">
        <v>12</v>
      </c>
      <c r="S15" s="2163">
        <f>(D15+G15)/(K15+N15)</f>
        <v>0.24242424242424243</v>
      </c>
      <c r="T15" s="2164"/>
    </row>
    <row r="16" spans="1:28" ht="15" thickBot="1">
      <c r="A16" s="2718"/>
      <c r="B16" s="2146" t="s">
        <v>2</v>
      </c>
      <c r="C16" s="2147" t="s">
        <v>259</v>
      </c>
      <c r="D16" s="2148">
        <v>8</v>
      </c>
      <c r="E16" s="2149">
        <v>1</v>
      </c>
      <c r="F16" s="2149">
        <v>7</v>
      </c>
      <c r="G16" s="2149">
        <v>6</v>
      </c>
      <c r="H16" s="2149">
        <v>1</v>
      </c>
      <c r="I16" s="2149">
        <v>5</v>
      </c>
      <c r="J16" s="2150">
        <f t="shared" ref="J16:J17" si="5">D16+G16</f>
        <v>14</v>
      </c>
      <c r="K16" s="2148">
        <v>29</v>
      </c>
      <c r="L16" s="2149">
        <v>10</v>
      </c>
      <c r="M16" s="2149">
        <v>19</v>
      </c>
      <c r="N16" s="2149">
        <v>0</v>
      </c>
      <c r="O16" s="2149">
        <v>0</v>
      </c>
      <c r="P16" s="2149">
        <v>0</v>
      </c>
      <c r="Q16" s="2150">
        <f t="shared" ref="Q16:Q17" si="6">K16+N16</f>
        <v>29</v>
      </c>
      <c r="R16" s="2148">
        <v>12</v>
      </c>
      <c r="S16" s="2151">
        <f>(D16+G16)/(K16+N16)</f>
        <v>0.48275862068965519</v>
      </c>
      <c r="V16" s="2165" t="s">
        <v>2432</v>
      </c>
      <c r="W16" s="2166" t="s">
        <v>2433</v>
      </c>
      <c r="X16" s="2166" t="s">
        <v>2434</v>
      </c>
      <c r="Y16" s="2166" t="s">
        <v>2435</v>
      </c>
      <c r="Z16" s="2166" t="s">
        <v>2436</v>
      </c>
      <c r="AA16" s="2166" t="s">
        <v>3558</v>
      </c>
      <c r="AB16" s="2167" t="s">
        <v>3559</v>
      </c>
    </row>
    <row r="17" spans="1:28" ht="15" thickBot="1">
      <c r="A17" s="2719"/>
      <c r="B17" s="2152" t="s">
        <v>3</v>
      </c>
      <c r="C17" s="2153" t="s">
        <v>835</v>
      </c>
      <c r="D17" s="2154">
        <v>8</v>
      </c>
      <c r="E17" s="2155">
        <v>0</v>
      </c>
      <c r="F17" s="2155">
        <v>8</v>
      </c>
      <c r="G17" s="2155">
        <v>3</v>
      </c>
      <c r="H17" s="2155">
        <v>0</v>
      </c>
      <c r="I17" s="2155">
        <v>3</v>
      </c>
      <c r="J17" s="2156">
        <f t="shared" si="5"/>
        <v>11</v>
      </c>
      <c r="K17" s="2154">
        <v>26</v>
      </c>
      <c r="L17" s="2155">
        <v>7</v>
      </c>
      <c r="M17" s="2155">
        <v>19</v>
      </c>
      <c r="N17" s="2155">
        <v>0</v>
      </c>
      <c r="O17" s="2155">
        <v>0</v>
      </c>
      <c r="P17" s="2155">
        <v>0</v>
      </c>
      <c r="Q17" s="2156">
        <f t="shared" si="6"/>
        <v>26</v>
      </c>
      <c r="R17" s="2154">
        <v>12</v>
      </c>
      <c r="S17" s="2168">
        <f>(D17+G17)/(K17+N17)</f>
        <v>0.42307692307692307</v>
      </c>
      <c r="U17" s="2169" t="s">
        <v>833</v>
      </c>
      <c r="V17" s="2170">
        <v>0.30769230769230771</v>
      </c>
      <c r="W17" s="2171">
        <v>0.24242424242424243</v>
      </c>
      <c r="X17" s="2171">
        <v>0.13333333333333333</v>
      </c>
      <c r="Y17" s="2171">
        <v>3.8461538461538464E-2</v>
      </c>
      <c r="Z17" s="2171">
        <v>0.11538461538461539</v>
      </c>
      <c r="AA17" s="2172">
        <v>0</v>
      </c>
      <c r="AB17" s="2173">
        <v>0</v>
      </c>
    </row>
    <row r="18" spans="1:28" ht="15" thickBot="1">
      <c r="A18" s="2720" t="s">
        <v>460</v>
      </c>
      <c r="B18" s="2721"/>
      <c r="C18" s="2728"/>
      <c r="D18" s="2158">
        <f>SUM(D15:D17)</f>
        <v>22</v>
      </c>
      <c r="E18" s="2159">
        <f t="shared" ref="E18:J18" si="7">SUM(E15:E17)</f>
        <v>5</v>
      </c>
      <c r="F18" s="2159">
        <f t="shared" si="7"/>
        <v>17</v>
      </c>
      <c r="G18" s="2159">
        <f t="shared" si="7"/>
        <v>11</v>
      </c>
      <c r="H18" s="2159">
        <f t="shared" si="7"/>
        <v>1</v>
      </c>
      <c r="I18" s="2159">
        <f t="shared" si="7"/>
        <v>10</v>
      </c>
      <c r="J18" s="2160">
        <f t="shared" si="7"/>
        <v>33</v>
      </c>
      <c r="K18" s="2158">
        <f>SUM(K15:K17)</f>
        <v>87</v>
      </c>
      <c r="L18" s="2159">
        <f t="shared" ref="L18:Q18" si="8">SUM(L15:L17)</f>
        <v>38</v>
      </c>
      <c r="M18" s="2159">
        <f t="shared" si="8"/>
        <v>49</v>
      </c>
      <c r="N18" s="2159">
        <f t="shared" si="8"/>
        <v>1</v>
      </c>
      <c r="O18" s="2159">
        <f t="shared" si="8"/>
        <v>1</v>
      </c>
      <c r="P18" s="2159">
        <f t="shared" si="8"/>
        <v>0</v>
      </c>
      <c r="Q18" s="2160">
        <f t="shared" si="8"/>
        <v>88</v>
      </c>
      <c r="R18" s="2158">
        <v>12</v>
      </c>
      <c r="S18" s="2161">
        <f>J18/Q18</f>
        <v>0.375</v>
      </c>
      <c r="U18" s="2174" t="s">
        <v>259</v>
      </c>
      <c r="V18" s="2175">
        <v>0.34482758620689657</v>
      </c>
      <c r="W18" s="2176">
        <v>0.48275862068965519</v>
      </c>
      <c r="X18" s="2176">
        <v>0.24242424242424243</v>
      </c>
      <c r="Y18" s="2176">
        <v>0.13636363636363635</v>
      </c>
      <c r="Z18" s="2176">
        <v>0.41379310344827586</v>
      </c>
      <c r="AA18" s="2146"/>
      <c r="AB18" s="2177">
        <v>0.27</v>
      </c>
    </row>
    <row r="19" spans="1:28" ht="15" thickBot="1">
      <c r="A19" s="2136" t="s">
        <v>3506</v>
      </c>
      <c r="B19" s="2137" t="s">
        <v>319</v>
      </c>
      <c r="C19" s="2138" t="s">
        <v>36</v>
      </c>
      <c r="D19" s="2729" t="s">
        <v>3511</v>
      </c>
      <c r="E19" s="2730"/>
      <c r="F19" s="2730"/>
      <c r="G19" s="2730"/>
      <c r="H19" s="2730"/>
      <c r="I19" s="2730"/>
      <c r="J19" s="2731"/>
      <c r="K19" s="2729" t="s">
        <v>3512</v>
      </c>
      <c r="L19" s="2730"/>
      <c r="M19" s="2730"/>
      <c r="N19" s="2730"/>
      <c r="O19" s="2730"/>
      <c r="P19" s="2730"/>
      <c r="Q19" s="2731"/>
      <c r="R19" s="2729" t="s">
        <v>2409</v>
      </c>
      <c r="S19" s="2731"/>
      <c r="U19" s="2174" t="s">
        <v>835</v>
      </c>
      <c r="V19" s="2175">
        <v>0.3</v>
      </c>
      <c r="W19" s="2176">
        <v>0.42307692307692307</v>
      </c>
      <c r="X19" s="2176">
        <v>0.23076923076923078</v>
      </c>
      <c r="Y19" s="2176">
        <v>0.21052631578947367</v>
      </c>
      <c r="Z19" s="2176">
        <v>0.30555555555555558</v>
      </c>
      <c r="AA19" s="2178">
        <v>0.1</v>
      </c>
      <c r="AB19" s="2179">
        <v>0.06</v>
      </c>
    </row>
    <row r="20" spans="1:28" ht="15" thickBot="1">
      <c r="A20" s="2717" t="s">
        <v>2412</v>
      </c>
      <c r="B20" s="2140" t="s">
        <v>1</v>
      </c>
      <c r="C20" s="2141" t="s">
        <v>833</v>
      </c>
      <c r="D20" s="2142">
        <v>3</v>
      </c>
      <c r="E20" s="2143">
        <v>2</v>
      </c>
      <c r="F20" s="2143">
        <v>1</v>
      </c>
      <c r="G20" s="2143">
        <v>1</v>
      </c>
      <c r="H20" s="2143">
        <v>1</v>
      </c>
      <c r="I20" s="2143">
        <v>0</v>
      </c>
      <c r="J20" s="2144">
        <f>D20+G20</f>
        <v>4</v>
      </c>
      <c r="K20" s="2142">
        <v>30</v>
      </c>
      <c r="L20" s="2143">
        <v>15</v>
      </c>
      <c r="M20" s="2143">
        <v>15</v>
      </c>
      <c r="N20" s="2143">
        <v>0</v>
      </c>
      <c r="O20" s="2143">
        <v>0</v>
      </c>
      <c r="P20" s="2143">
        <v>0</v>
      </c>
      <c r="Q20" s="2144">
        <f>K20+N20</f>
        <v>30</v>
      </c>
      <c r="R20" s="2142">
        <v>12</v>
      </c>
      <c r="S20" s="2163">
        <f t="shared" si="2"/>
        <v>0.13333333333333333</v>
      </c>
      <c r="T20" s="2164"/>
      <c r="U20" s="2180" t="s">
        <v>834</v>
      </c>
      <c r="V20" s="2181"/>
      <c r="W20" s="2152"/>
      <c r="X20" s="2152"/>
      <c r="Y20" s="2152"/>
      <c r="Z20" s="2182"/>
      <c r="AA20" s="2182">
        <v>0</v>
      </c>
      <c r="AB20" s="2183">
        <v>0.11</v>
      </c>
    </row>
    <row r="21" spans="1:28">
      <c r="A21" s="2718"/>
      <c r="B21" s="2146" t="s">
        <v>2</v>
      </c>
      <c r="C21" s="2147" t="s">
        <v>259</v>
      </c>
      <c r="D21" s="2148">
        <v>3</v>
      </c>
      <c r="E21" s="2149">
        <v>0</v>
      </c>
      <c r="F21" s="2149">
        <v>3</v>
      </c>
      <c r="G21" s="2149">
        <v>5</v>
      </c>
      <c r="H21" s="2149">
        <v>1</v>
      </c>
      <c r="I21" s="2149">
        <v>4</v>
      </c>
      <c r="J21" s="2150">
        <f t="shared" ref="J21:J22" si="9">D21+G21</f>
        <v>8</v>
      </c>
      <c r="K21" s="2148">
        <v>33</v>
      </c>
      <c r="L21" s="2149">
        <v>18</v>
      </c>
      <c r="M21" s="2149">
        <v>15</v>
      </c>
      <c r="N21" s="2149">
        <v>0</v>
      </c>
      <c r="O21" s="2149">
        <v>0</v>
      </c>
      <c r="P21" s="2149">
        <v>0</v>
      </c>
      <c r="Q21" s="2150">
        <f t="shared" ref="Q21:Q22" si="10">K21+N21</f>
        <v>33</v>
      </c>
      <c r="R21" s="2148">
        <v>12</v>
      </c>
      <c r="S21" s="2151">
        <f t="shared" si="2"/>
        <v>0.24242424242424243</v>
      </c>
    </row>
    <row r="22" spans="1:28" ht="15" thickBot="1">
      <c r="A22" s="2719"/>
      <c r="B22" s="2152" t="s">
        <v>3</v>
      </c>
      <c r="C22" s="2153" t="s">
        <v>835</v>
      </c>
      <c r="D22" s="2154">
        <v>5</v>
      </c>
      <c r="E22" s="2155">
        <v>2</v>
      </c>
      <c r="F22" s="2155">
        <v>3</v>
      </c>
      <c r="G22" s="2155">
        <v>1</v>
      </c>
      <c r="H22" s="2155">
        <v>1</v>
      </c>
      <c r="I22" s="2155">
        <v>0</v>
      </c>
      <c r="J22" s="2156">
        <f t="shared" si="9"/>
        <v>6</v>
      </c>
      <c r="K22" s="2154">
        <v>26</v>
      </c>
      <c r="L22" s="2155">
        <v>11</v>
      </c>
      <c r="M22" s="2155">
        <v>15</v>
      </c>
      <c r="N22" s="2155">
        <v>0</v>
      </c>
      <c r="O22" s="2155">
        <v>0</v>
      </c>
      <c r="P22" s="2155">
        <v>0</v>
      </c>
      <c r="Q22" s="2156">
        <f t="shared" si="10"/>
        <v>26</v>
      </c>
      <c r="R22" s="2154">
        <v>12</v>
      </c>
      <c r="S22" s="2168">
        <f t="shared" si="2"/>
        <v>0.23076923076923078</v>
      </c>
    </row>
    <row r="23" spans="1:28" ht="15" thickBot="1">
      <c r="A23" s="2720" t="s">
        <v>460</v>
      </c>
      <c r="B23" s="2721"/>
      <c r="C23" s="2728"/>
      <c r="D23" s="2158">
        <f>SUM(D20:D22)</f>
        <v>11</v>
      </c>
      <c r="E23" s="2159">
        <f t="shared" ref="E23:J23" si="11">SUM(E20:E22)</f>
        <v>4</v>
      </c>
      <c r="F23" s="2159">
        <f t="shared" si="11"/>
        <v>7</v>
      </c>
      <c r="G23" s="2159">
        <f t="shared" si="11"/>
        <v>7</v>
      </c>
      <c r="H23" s="2159">
        <f t="shared" si="11"/>
        <v>3</v>
      </c>
      <c r="I23" s="2159">
        <f t="shared" si="11"/>
        <v>4</v>
      </c>
      <c r="J23" s="2160">
        <f t="shared" si="11"/>
        <v>18</v>
      </c>
      <c r="K23" s="2158">
        <f>SUM(K20:K22)</f>
        <v>89</v>
      </c>
      <c r="L23" s="2159">
        <f t="shared" ref="L23:Q23" si="12">SUM(L20:L22)</f>
        <v>44</v>
      </c>
      <c r="M23" s="2159">
        <f t="shared" si="12"/>
        <v>45</v>
      </c>
      <c r="N23" s="2159">
        <f t="shared" si="12"/>
        <v>0</v>
      </c>
      <c r="O23" s="2159">
        <f t="shared" si="12"/>
        <v>0</v>
      </c>
      <c r="P23" s="2159">
        <f t="shared" si="12"/>
        <v>0</v>
      </c>
      <c r="Q23" s="2160">
        <f t="shared" si="12"/>
        <v>89</v>
      </c>
      <c r="R23" s="2158">
        <v>12</v>
      </c>
      <c r="S23" s="2161">
        <f>J23/Q23</f>
        <v>0.20224719101123595</v>
      </c>
    </row>
    <row r="24" spans="1:28" ht="15" thickBot="1">
      <c r="A24" s="2136" t="s">
        <v>3506</v>
      </c>
      <c r="B24" s="2137" t="s">
        <v>319</v>
      </c>
      <c r="C24" s="2138" t="s">
        <v>36</v>
      </c>
      <c r="D24" s="2729" t="s">
        <v>3513</v>
      </c>
      <c r="E24" s="2730"/>
      <c r="F24" s="2730"/>
      <c r="G24" s="2730"/>
      <c r="H24" s="2730"/>
      <c r="I24" s="2730"/>
      <c r="J24" s="2731"/>
      <c r="K24" s="2729" t="s">
        <v>3514</v>
      </c>
      <c r="L24" s="2730"/>
      <c r="M24" s="2730"/>
      <c r="N24" s="2730"/>
      <c r="O24" s="2730"/>
      <c r="P24" s="2730"/>
      <c r="Q24" s="2731"/>
      <c r="R24" s="2729" t="s">
        <v>2409</v>
      </c>
      <c r="S24" s="2731"/>
    </row>
    <row r="25" spans="1:28">
      <c r="A25" s="2717" t="s">
        <v>2413</v>
      </c>
      <c r="B25" s="2140" t="s">
        <v>1</v>
      </c>
      <c r="C25" s="2141" t="s">
        <v>833</v>
      </c>
      <c r="D25" s="2142">
        <v>0</v>
      </c>
      <c r="E25" s="2143">
        <v>0</v>
      </c>
      <c r="F25" s="2143">
        <v>0</v>
      </c>
      <c r="G25" s="2143">
        <v>1</v>
      </c>
      <c r="H25" s="2143">
        <v>1</v>
      </c>
      <c r="I25" s="2143">
        <v>0</v>
      </c>
      <c r="J25" s="2144">
        <f>D25+G25</f>
        <v>1</v>
      </c>
      <c r="K25" s="2142">
        <v>26</v>
      </c>
      <c r="L25" s="2143">
        <v>16</v>
      </c>
      <c r="M25" s="2143">
        <v>10</v>
      </c>
      <c r="N25" s="2143">
        <v>0</v>
      </c>
      <c r="O25" s="2143">
        <v>0</v>
      </c>
      <c r="P25" s="2143">
        <v>0</v>
      </c>
      <c r="Q25" s="2144">
        <f>K25+N25</f>
        <v>26</v>
      </c>
      <c r="R25" s="2142">
        <v>12</v>
      </c>
      <c r="S25" s="2163">
        <f t="shared" si="2"/>
        <v>3.8461538461538464E-2</v>
      </c>
    </row>
    <row r="26" spans="1:28">
      <c r="A26" s="2718"/>
      <c r="B26" s="2146" t="s">
        <v>2</v>
      </c>
      <c r="C26" s="2147" t="s">
        <v>259</v>
      </c>
      <c r="D26" s="2148">
        <v>0</v>
      </c>
      <c r="E26" s="2149">
        <v>0</v>
      </c>
      <c r="F26" s="2149">
        <v>0</v>
      </c>
      <c r="G26" s="2149">
        <v>3</v>
      </c>
      <c r="H26" s="2149">
        <v>0</v>
      </c>
      <c r="I26" s="2149">
        <v>3</v>
      </c>
      <c r="J26" s="2150">
        <f t="shared" ref="J26:J27" si="13">D26+G26</f>
        <v>3</v>
      </c>
      <c r="K26" s="2148">
        <v>22</v>
      </c>
      <c r="L26" s="2149">
        <v>14</v>
      </c>
      <c r="M26" s="2149">
        <v>8</v>
      </c>
      <c r="N26" s="2149">
        <v>0</v>
      </c>
      <c r="O26" s="2149">
        <v>0</v>
      </c>
      <c r="P26" s="2149">
        <v>0</v>
      </c>
      <c r="Q26" s="2150">
        <f t="shared" ref="Q26:Q27" si="14">K26+N26</f>
        <v>22</v>
      </c>
      <c r="R26" s="2148">
        <v>12</v>
      </c>
      <c r="S26" s="2184">
        <f t="shared" si="2"/>
        <v>0.13636363636363635</v>
      </c>
    </row>
    <row r="27" spans="1:28" ht="15" thickBot="1">
      <c r="A27" s="2719"/>
      <c r="B27" s="2152" t="s">
        <v>3</v>
      </c>
      <c r="C27" s="2153" t="s">
        <v>835</v>
      </c>
      <c r="D27" s="2154">
        <v>0</v>
      </c>
      <c r="E27" s="2155">
        <v>0</v>
      </c>
      <c r="F27" s="2155">
        <v>0</v>
      </c>
      <c r="G27" s="2155">
        <v>4</v>
      </c>
      <c r="H27" s="2155">
        <v>2</v>
      </c>
      <c r="I27" s="2155">
        <v>2</v>
      </c>
      <c r="J27" s="2156">
        <f t="shared" si="13"/>
        <v>4</v>
      </c>
      <c r="K27" s="2154">
        <v>17</v>
      </c>
      <c r="L27" s="2155">
        <v>5</v>
      </c>
      <c r="M27" s="2155">
        <v>12</v>
      </c>
      <c r="N27" s="2155">
        <v>2</v>
      </c>
      <c r="O27" s="2155">
        <v>0</v>
      </c>
      <c r="P27" s="2155">
        <v>2</v>
      </c>
      <c r="Q27" s="2156">
        <f t="shared" si="14"/>
        <v>19</v>
      </c>
      <c r="R27" s="2154">
        <v>12</v>
      </c>
      <c r="S27" s="2185">
        <f t="shared" si="2"/>
        <v>0.21052631578947367</v>
      </c>
    </row>
    <row r="28" spans="1:28" ht="15" thickBot="1">
      <c r="A28" s="2720" t="s">
        <v>460</v>
      </c>
      <c r="B28" s="2721"/>
      <c r="C28" s="2728"/>
      <c r="D28" s="2158">
        <f>SUM(D25:D27)</f>
        <v>0</v>
      </c>
      <c r="E28" s="2159">
        <f t="shared" ref="E28:J28" si="15">SUM(E25:E27)</f>
        <v>0</v>
      </c>
      <c r="F28" s="2159">
        <f t="shared" si="15"/>
        <v>0</v>
      </c>
      <c r="G28" s="2159">
        <f t="shared" si="15"/>
        <v>8</v>
      </c>
      <c r="H28" s="2159">
        <f t="shared" si="15"/>
        <v>3</v>
      </c>
      <c r="I28" s="2159">
        <f t="shared" si="15"/>
        <v>5</v>
      </c>
      <c r="J28" s="2160">
        <f t="shared" si="15"/>
        <v>8</v>
      </c>
      <c r="K28" s="2158">
        <f>SUM(K25:K27)</f>
        <v>65</v>
      </c>
      <c r="L28" s="2159">
        <f t="shared" ref="L28:Q28" si="16">SUM(L25:L27)</f>
        <v>35</v>
      </c>
      <c r="M28" s="2159">
        <f t="shared" si="16"/>
        <v>30</v>
      </c>
      <c r="N28" s="2159">
        <f t="shared" si="16"/>
        <v>2</v>
      </c>
      <c r="O28" s="2159">
        <f t="shared" si="16"/>
        <v>0</v>
      </c>
      <c r="P28" s="2159">
        <f t="shared" si="16"/>
        <v>2</v>
      </c>
      <c r="Q28" s="2160">
        <f t="shared" si="16"/>
        <v>67</v>
      </c>
      <c r="R28" s="2158">
        <v>12</v>
      </c>
      <c r="S28" s="2161">
        <f>J28/Q28</f>
        <v>0.11940298507462686</v>
      </c>
    </row>
    <row r="29" spans="1:28" ht="15" thickBot="1">
      <c r="A29" s="2136" t="s">
        <v>3506</v>
      </c>
      <c r="B29" s="2137" t="s">
        <v>319</v>
      </c>
      <c r="C29" s="2138" t="s">
        <v>36</v>
      </c>
      <c r="D29" s="2729" t="s">
        <v>3515</v>
      </c>
      <c r="E29" s="2730"/>
      <c r="F29" s="2730"/>
      <c r="G29" s="2730"/>
      <c r="H29" s="2730"/>
      <c r="I29" s="2730"/>
      <c r="J29" s="2731"/>
      <c r="K29" s="2729" t="s">
        <v>3516</v>
      </c>
      <c r="L29" s="2730"/>
      <c r="M29" s="2730"/>
      <c r="N29" s="2730"/>
      <c r="O29" s="2730"/>
      <c r="P29" s="2730"/>
      <c r="Q29" s="2731"/>
      <c r="R29" s="2729" t="s">
        <v>2409</v>
      </c>
      <c r="S29" s="2731"/>
    </row>
    <row r="30" spans="1:28">
      <c r="A30" s="2717" t="s">
        <v>2414</v>
      </c>
      <c r="B30" s="2140" t="s">
        <v>1</v>
      </c>
      <c r="C30" s="2141" t="s">
        <v>833</v>
      </c>
      <c r="D30" s="2142">
        <v>3</v>
      </c>
      <c r="E30" s="2143">
        <v>1</v>
      </c>
      <c r="F30" s="2143">
        <v>2</v>
      </c>
      <c r="G30" s="2143">
        <v>0</v>
      </c>
      <c r="H30" s="2143">
        <v>0</v>
      </c>
      <c r="I30" s="2143">
        <v>0</v>
      </c>
      <c r="J30" s="2144">
        <f>D30+G30</f>
        <v>3</v>
      </c>
      <c r="K30" s="2142">
        <v>25</v>
      </c>
      <c r="L30" s="2143">
        <v>15</v>
      </c>
      <c r="M30" s="2143">
        <v>10</v>
      </c>
      <c r="N30" s="2143">
        <v>1</v>
      </c>
      <c r="O30" s="2143">
        <v>0</v>
      </c>
      <c r="P30" s="2143">
        <v>1</v>
      </c>
      <c r="Q30" s="2144">
        <f>K30+N30</f>
        <v>26</v>
      </c>
      <c r="R30" s="2142">
        <v>12</v>
      </c>
      <c r="S30" s="2145">
        <f>(D30+G30)/(K30+N30)</f>
        <v>0.11538461538461539</v>
      </c>
      <c r="T30" s="2164"/>
    </row>
    <row r="31" spans="1:28">
      <c r="A31" s="2718"/>
      <c r="B31" s="2146" t="s">
        <v>2</v>
      </c>
      <c r="C31" s="2147" t="s">
        <v>259</v>
      </c>
      <c r="D31" s="2148">
        <v>3</v>
      </c>
      <c r="E31" s="2149">
        <v>1</v>
      </c>
      <c r="F31" s="2149">
        <v>2</v>
      </c>
      <c r="G31" s="2149">
        <v>9</v>
      </c>
      <c r="H31" s="2149">
        <v>2</v>
      </c>
      <c r="I31" s="2149">
        <v>7</v>
      </c>
      <c r="J31" s="2150">
        <f t="shared" ref="J31:J33" si="17">D31+G31</f>
        <v>12</v>
      </c>
      <c r="K31" s="2148">
        <v>28</v>
      </c>
      <c r="L31" s="2149">
        <v>10</v>
      </c>
      <c r="M31" s="2149">
        <v>18</v>
      </c>
      <c r="N31" s="2149">
        <v>1</v>
      </c>
      <c r="O31" s="2149">
        <v>0</v>
      </c>
      <c r="P31" s="2149">
        <v>1</v>
      </c>
      <c r="Q31" s="2150">
        <f t="shared" ref="Q31:Q33" si="18">K31+N31</f>
        <v>29</v>
      </c>
      <c r="R31" s="2148">
        <v>12</v>
      </c>
      <c r="S31" s="2151">
        <f t="shared" si="2"/>
        <v>0.41379310344827586</v>
      </c>
    </row>
    <row r="32" spans="1:28">
      <c r="A32" s="2718"/>
      <c r="B32" s="2146" t="s">
        <v>3</v>
      </c>
      <c r="C32" s="2147" t="s">
        <v>835</v>
      </c>
      <c r="D32" s="2148">
        <v>1</v>
      </c>
      <c r="E32" s="2149">
        <v>0</v>
      </c>
      <c r="F32" s="2149">
        <v>1</v>
      </c>
      <c r="G32" s="2149">
        <v>10</v>
      </c>
      <c r="H32" s="2149">
        <v>1</v>
      </c>
      <c r="I32" s="2149">
        <v>9</v>
      </c>
      <c r="J32" s="2150">
        <f t="shared" si="17"/>
        <v>11</v>
      </c>
      <c r="K32" s="2148">
        <v>35</v>
      </c>
      <c r="L32" s="2149">
        <v>10</v>
      </c>
      <c r="M32" s="2149">
        <v>25</v>
      </c>
      <c r="N32" s="2149">
        <v>1</v>
      </c>
      <c r="O32" s="2149">
        <v>0</v>
      </c>
      <c r="P32" s="2149">
        <v>1</v>
      </c>
      <c r="Q32" s="2150">
        <f t="shared" si="18"/>
        <v>36</v>
      </c>
      <c r="R32" s="2148">
        <v>12</v>
      </c>
      <c r="S32" s="2184">
        <f t="shared" si="2"/>
        <v>0.30555555555555558</v>
      </c>
    </row>
    <row r="33" spans="1:19" ht="15" thickBot="1">
      <c r="A33" s="2719"/>
      <c r="B33" s="2186" t="s">
        <v>2</v>
      </c>
      <c r="C33" s="2187" t="s">
        <v>834</v>
      </c>
      <c r="D33" s="2154">
        <v>0</v>
      </c>
      <c r="E33" s="2155">
        <v>0</v>
      </c>
      <c r="F33" s="2155">
        <v>0</v>
      </c>
      <c r="G33" s="2155">
        <v>0</v>
      </c>
      <c r="H33" s="2155">
        <v>0</v>
      </c>
      <c r="I33" s="2155">
        <v>0</v>
      </c>
      <c r="J33" s="2156">
        <f t="shared" si="17"/>
        <v>0</v>
      </c>
      <c r="K33" s="2154">
        <v>18</v>
      </c>
      <c r="L33" s="2155">
        <v>9</v>
      </c>
      <c r="M33" s="2155">
        <v>9</v>
      </c>
      <c r="N33" s="2155">
        <v>0</v>
      </c>
      <c r="O33" s="2155">
        <v>0</v>
      </c>
      <c r="P33" s="2155">
        <v>0</v>
      </c>
      <c r="Q33" s="2156">
        <f t="shared" si="18"/>
        <v>18</v>
      </c>
      <c r="R33" s="2188">
        <v>12</v>
      </c>
      <c r="S33" s="2189">
        <f t="shared" si="2"/>
        <v>0</v>
      </c>
    </row>
    <row r="34" spans="1:19" ht="15" thickBot="1">
      <c r="A34" s="2720" t="s">
        <v>460</v>
      </c>
      <c r="B34" s="2721"/>
      <c r="C34" s="2721"/>
      <c r="D34" s="2158">
        <f>SUM(D30:D33)</f>
        <v>7</v>
      </c>
      <c r="E34" s="2159">
        <f t="shared" ref="E34:I34" si="19">SUM(E30:E33)</f>
        <v>2</v>
      </c>
      <c r="F34" s="2159">
        <f t="shared" si="19"/>
        <v>5</v>
      </c>
      <c r="G34" s="2159">
        <f t="shared" si="19"/>
        <v>19</v>
      </c>
      <c r="H34" s="2159">
        <f t="shared" si="19"/>
        <v>3</v>
      </c>
      <c r="I34" s="2159">
        <f t="shared" si="19"/>
        <v>16</v>
      </c>
      <c r="J34" s="2160">
        <f>SUM(J30:J33)</f>
        <v>26</v>
      </c>
      <c r="K34" s="2190">
        <f>SUM(K30:K33)</f>
        <v>106</v>
      </c>
      <c r="L34" s="2191">
        <f t="shared" ref="L34:Q34" si="20">SUM(L30:L33)</f>
        <v>44</v>
      </c>
      <c r="M34" s="2191">
        <f t="shared" si="20"/>
        <v>62</v>
      </c>
      <c r="N34" s="2191">
        <f t="shared" si="20"/>
        <v>3</v>
      </c>
      <c r="O34" s="2191">
        <f t="shared" si="20"/>
        <v>0</v>
      </c>
      <c r="P34" s="2191">
        <f t="shared" si="20"/>
        <v>3</v>
      </c>
      <c r="Q34" s="2192">
        <f t="shared" si="20"/>
        <v>109</v>
      </c>
      <c r="R34" s="2158">
        <v>12</v>
      </c>
      <c r="S34" s="2161">
        <f>J34/Q34</f>
        <v>0.23853211009174313</v>
      </c>
    </row>
    <row r="35" spans="1:19" ht="15" thickBot="1">
      <c r="A35" s="2136" t="s">
        <v>3506</v>
      </c>
      <c r="B35" s="2137" t="s">
        <v>319</v>
      </c>
      <c r="C35" s="2193" t="s">
        <v>36</v>
      </c>
      <c r="D35" s="2725" t="s">
        <v>3517</v>
      </c>
      <c r="E35" s="2726"/>
      <c r="F35" s="2726"/>
      <c r="G35" s="2726"/>
      <c r="H35" s="2726"/>
      <c r="I35" s="2726"/>
      <c r="J35" s="2727"/>
      <c r="K35" s="2725" t="s">
        <v>3518</v>
      </c>
      <c r="L35" s="2726"/>
      <c r="M35" s="2726"/>
      <c r="N35" s="2726"/>
      <c r="O35" s="2726"/>
      <c r="P35" s="2726"/>
      <c r="Q35" s="2727"/>
      <c r="R35" s="2725" t="s">
        <v>2409</v>
      </c>
      <c r="S35" s="2727"/>
    </row>
    <row r="36" spans="1:19">
      <c r="A36" s="2717" t="s">
        <v>3519</v>
      </c>
      <c r="B36" s="2140" t="s">
        <v>1</v>
      </c>
      <c r="C36" s="2194" t="s">
        <v>833</v>
      </c>
      <c r="D36" s="2148">
        <v>0</v>
      </c>
      <c r="E36" s="2149">
        <v>0</v>
      </c>
      <c r="F36" s="2149">
        <v>0</v>
      </c>
      <c r="G36" s="2149">
        <v>0</v>
      </c>
      <c r="H36" s="2149">
        <v>0</v>
      </c>
      <c r="I36" s="2149">
        <v>0</v>
      </c>
      <c r="J36" s="2150">
        <f>D36+G36</f>
        <v>0</v>
      </c>
      <c r="K36" s="2148">
        <v>19</v>
      </c>
      <c r="L36" s="2149">
        <v>12</v>
      </c>
      <c r="M36" s="2149">
        <v>7</v>
      </c>
      <c r="N36" s="2149">
        <v>2</v>
      </c>
      <c r="O36" s="2149">
        <v>1</v>
      </c>
      <c r="P36" s="2149">
        <v>1</v>
      </c>
      <c r="Q36" s="2195">
        <f>K36+N36</f>
        <v>21</v>
      </c>
      <c r="R36" s="2142">
        <v>12</v>
      </c>
      <c r="S36" s="2196">
        <f>(D36+G36)/(K36+N36)</f>
        <v>0</v>
      </c>
    </row>
    <row r="37" spans="1:19" ht="15" thickBot="1">
      <c r="A37" s="2718"/>
      <c r="B37" s="2146" t="s">
        <v>3</v>
      </c>
      <c r="C37" s="2197" t="s">
        <v>835</v>
      </c>
      <c r="D37" s="2148">
        <v>0</v>
      </c>
      <c r="E37" s="2149">
        <v>0</v>
      </c>
      <c r="F37" s="2149">
        <v>0</v>
      </c>
      <c r="G37" s="2149">
        <v>3</v>
      </c>
      <c r="H37" s="2149">
        <v>2</v>
      </c>
      <c r="I37" s="2149">
        <v>1</v>
      </c>
      <c r="J37" s="2150">
        <f>D37+G37</f>
        <v>3</v>
      </c>
      <c r="K37" s="2148">
        <v>29</v>
      </c>
      <c r="L37" s="2149">
        <v>11</v>
      </c>
      <c r="M37" s="2149">
        <v>18</v>
      </c>
      <c r="N37" s="2149">
        <v>1</v>
      </c>
      <c r="O37" s="2149"/>
      <c r="P37" s="2149">
        <v>1</v>
      </c>
      <c r="Q37" s="2195">
        <f>K37+N37</f>
        <v>30</v>
      </c>
      <c r="R37" s="2188">
        <v>12</v>
      </c>
      <c r="S37" s="2198">
        <f>(D37+G37)/(K37+N37)</f>
        <v>0.1</v>
      </c>
    </row>
    <row r="38" spans="1:19" ht="15" thickBot="1">
      <c r="A38" s="2720" t="s">
        <v>460</v>
      </c>
      <c r="B38" s="2721"/>
      <c r="C38" s="2721"/>
      <c r="D38" s="2158">
        <f t="shared" ref="D38:Q38" si="21">SUM(D36:D37)</f>
        <v>0</v>
      </c>
      <c r="E38" s="2159">
        <f t="shared" si="21"/>
        <v>0</v>
      </c>
      <c r="F38" s="2159">
        <f t="shared" si="21"/>
        <v>0</v>
      </c>
      <c r="G38" s="2159">
        <f t="shared" si="21"/>
        <v>3</v>
      </c>
      <c r="H38" s="2159">
        <f t="shared" si="21"/>
        <v>2</v>
      </c>
      <c r="I38" s="2159">
        <f t="shared" si="21"/>
        <v>1</v>
      </c>
      <c r="J38" s="2199">
        <f t="shared" si="21"/>
        <v>3</v>
      </c>
      <c r="K38" s="2158">
        <f t="shared" si="21"/>
        <v>48</v>
      </c>
      <c r="L38" s="2159">
        <f t="shared" si="21"/>
        <v>23</v>
      </c>
      <c r="M38" s="2159">
        <f t="shared" si="21"/>
        <v>25</v>
      </c>
      <c r="N38" s="2159">
        <f t="shared" si="21"/>
        <v>3</v>
      </c>
      <c r="O38" s="2159">
        <f t="shared" si="21"/>
        <v>1</v>
      </c>
      <c r="P38" s="2159">
        <f t="shared" si="21"/>
        <v>2</v>
      </c>
      <c r="Q38" s="2199">
        <f t="shared" si="21"/>
        <v>51</v>
      </c>
      <c r="R38" s="2200">
        <v>12</v>
      </c>
      <c r="S38" s="2201">
        <f>J38/Q38</f>
        <v>5.8823529411764705E-2</v>
      </c>
    </row>
    <row r="39" spans="1:19" ht="15" thickBot="1">
      <c r="A39" s="2136" t="s">
        <v>3506</v>
      </c>
      <c r="B39" s="2137" t="s">
        <v>319</v>
      </c>
      <c r="C39" s="2193" t="s">
        <v>36</v>
      </c>
      <c r="D39" s="2725" t="s">
        <v>3520</v>
      </c>
      <c r="E39" s="2726"/>
      <c r="F39" s="2726"/>
      <c r="G39" s="2726"/>
      <c r="H39" s="2726"/>
      <c r="I39" s="2726"/>
      <c r="J39" s="2727"/>
      <c r="K39" s="2725" t="s">
        <v>3521</v>
      </c>
      <c r="L39" s="2726"/>
      <c r="M39" s="2726"/>
      <c r="N39" s="2726"/>
      <c r="O39" s="2726"/>
      <c r="P39" s="2726"/>
      <c r="Q39" s="2727"/>
      <c r="R39" s="2725" t="s">
        <v>2409</v>
      </c>
      <c r="S39" s="2727"/>
    </row>
    <row r="40" spans="1:19">
      <c r="A40" s="2717" t="s">
        <v>3522</v>
      </c>
      <c r="B40" s="2140" t="s">
        <v>1</v>
      </c>
      <c r="C40" s="2194" t="s">
        <v>833</v>
      </c>
      <c r="D40" s="2142">
        <v>0</v>
      </c>
      <c r="E40" s="2143">
        <v>0</v>
      </c>
      <c r="F40" s="2143">
        <v>0</v>
      </c>
      <c r="G40" s="2143">
        <v>0</v>
      </c>
      <c r="H40" s="2143">
        <v>0</v>
      </c>
      <c r="I40" s="2143">
        <v>0</v>
      </c>
      <c r="J40" s="2150">
        <f>D40+G40</f>
        <v>0</v>
      </c>
      <c r="K40" s="2142">
        <v>28</v>
      </c>
      <c r="L40" s="2143">
        <v>13</v>
      </c>
      <c r="M40" s="2143">
        <v>15</v>
      </c>
      <c r="N40" s="2143">
        <v>0</v>
      </c>
      <c r="O40" s="2143">
        <v>0</v>
      </c>
      <c r="P40" s="2143">
        <v>0</v>
      </c>
      <c r="Q40" s="2195">
        <f>K40+N40</f>
        <v>28</v>
      </c>
      <c r="R40" s="2149">
        <v>12</v>
      </c>
      <c r="S40" s="2202">
        <f>(D40+G40)/(K40+N40)</f>
        <v>0</v>
      </c>
    </row>
    <row r="41" spans="1:19">
      <c r="A41" s="2718"/>
      <c r="B41" s="2146" t="s">
        <v>2</v>
      </c>
      <c r="C41" s="2197" t="s">
        <v>259</v>
      </c>
      <c r="D41" s="2148">
        <v>4</v>
      </c>
      <c r="E41" s="2149">
        <v>2</v>
      </c>
      <c r="F41" s="2149">
        <v>2</v>
      </c>
      <c r="G41" s="2149">
        <v>4</v>
      </c>
      <c r="H41" s="2149">
        <v>2</v>
      </c>
      <c r="I41" s="2149">
        <v>2</v>
      </c>
      <c r="J41" s="2150">
        <f t="shared" ref="J41:J42" si="22">D41+G41</f>
        <v>8</v>
      </c>
      <c r="K41" s="2148">
        <v>30</v>
      </c>
      <c r="L41" s="2149">
        <v>15</v>
      </c>
      <c r="M41" s="2149">
        <v>15</v>
      </c>
      <c r="N41" s="2149">
        <v>0</v>
      </c>
      <c r="O41" s="2149">
        <v>0</v>
      </c>
      <c r="P41" s="2149">
        <v>0</v>
      </c>
      <c r="Q41" s="2195">
        <f t="shared" ref="Q41:Q43" si="23">K41+N41</f>
        <v>30</v>
      </c>
      <c r="R41" s="2149">
        <v>12</v>
      </c>
      <c r="S41" s="2203">
        <f t="shared" ref="S41:S43" si="24">(D41+G41)/(K41+N41)</f>
        <v>0.26666666666666666</v>
      </c>
    </row>
    <row r="42" spans="1:19">
      <c r="A42" s="2718"/>
      <c r="B42" s="2146" t="s">
        <v>3</v>
      </c>
      <c r="C42" s="2197" t="s">
        <v>835</v>
      </c>
      <c r="D42" s="2148">
        <v>0</v>
      </c>
      <c r="E42" s="2149">
        <v>0</v>
      </c>
      <c r="F42" s="2149">
        <v>0</v>
      </c>
      <c r="G42" s="2149">
        <v>1</v>
      </c>
      <c r="H42" s="2149">
        <v>0</v>
      </c>
      <c r="I42" s="2149">
        <v>1</v>
      </c>
      <c r="J42" s="2150">
        <f t="shared" si="22"/>
        <v>1</v>
      </c>
      <c r="K42" s="2148">
        <v>17</v>
      </c>
      <c r="L42" s="2149">
        <v>6</v>
      </c>
      <c r="M42" s="2149">
        <v>11</v>
      </c>
      <c r="N42" s="2149">
        <v>0</v>
      </c>
      <c r="O42" s="2149">
        <v>0</v>
      </c>
      <c r="P42" s="2149">
        <v>0</v>
      </c>
      <c r="Q42" s="2195">
        <f t="shared" si="23"/>
        <v>17</v>
      </c>
      <c r="R42" s="2149">
        <v>12</v>
      </c>
      <c r="S42" s="2204">
        <f t="shared" si="24"/>
        <v>5.8823529411764705E-2</v>
      </c>
    </row>
    <row r="43" spans="1:19" ht="15" thickBot="1">
      <c r="A43" s="2719"/>
      <c r="B43" s="2186" t="s">
        <v>2</v>
      </c>
      <c r="C43" s="2205" t="s">
        <v>834</v>
      </c>
      <c r="D43" s="2154">
        <v>2</v>
      </c>
      <c r="E43" s="2155">
        <v>1</v>
      </c>
      <c r="F43" s="2155">
        <v>1</v>
      </c>
      <c r="G43" s="2155">
        <v>0</v>
      </c>
      <c r="H43" s="2155">
        <v>0</v>
      </c>
      <c r="I43" s="2155">
        <v>0</v>
      </c>
      <c r="J43" s="2156">
        <f>D43+G43</f>
        <v>2</v>
      </c>
      <c r="K43" s="2188">
        <v>18</v>
      </c>
      <c r="L43" s="2206">
        <v>9</v>
      </c>
      <c r="M43" s="2206">
        <v>9</v>
      </c>
      <c r="N43" s="2206">
        <v>0</v>
      </c>
      <c r="O43" s="2206">
        <v>0</v>
      </c>
      <c r="P43" s="2206">
        <v>0</v>
      </c>
      <c r="Q43" s="2207">
        <f t="shared" si="23"/>
        <v>18</v>
      </c>
      <c r="R43" s="2155">
        <v>12</v>
      </c>
      <c r="S43" s="2208">
        <f t="shared" si="24"/>
        <v>0.1111111111111111</v>
      </c>
    </row>
    <row r="44" spans="1:19" ht="15" thickBot="1">
      <c r="A44" s="2720" t="s">
        <v>460</v>
      </c>
      <c r="B44" s="2721"/>
      <c r="C44" s="2721"/>
      <c r="D44" s="2158">
        <f>SUM(D40:D43)</f>
        <v>6</v>
      </c>
      <c r="E44" s="2159">
        <f t="shared" ref="E44:I44" si="25">SUM(E40:E43)</f>
        <v>3</v>
      </c>
      <c r="F44" s="2159">
        <f t="shared" si="25"/>
        <v>3</v>
      </c>
      <c r="G44" s="2159">
        <f t="shared" si="25"/>
        <v>5</v>
      </c>
      <c r="H44" s="2159">
        <f t="shared" si="25"/>
        <v>2</v>
      </c>
      <c r="I44" s="2159">
        <f t="shared" si="25"/>
        <v>3</v>
      </c>
      <c r="J44" s="2199">
        <f>SUM(J40:J43)</f>
        <v>11</v>
      </c>
      <c r="K44" s="2209">
        <f>SUM(K40:K43)</f>
        <v>93</v>
      </c>
      <c r="L44" s="2210">
        <f t="shared" ref="L44:Q44" si="26">SUM(L40:L43)</f>
        <v>43</v>
      </c>
      <c r="M44" s="2210">
        <f t="shared" si="26"/>
        <v>50</v>
      </c>
      <c r="N44" s="2210">
        <f t="shared" si="26"/>
        <v>0</v>
      </c>
      <c r="O44" s="2210">
        <f t="shared" si="26"/>
        <v>0</v>
      </c>
      <c r="P44" s="2210">
        <f t="shared" si="26"/>
        <v>0</v>
      </c>
      <c r="Q44" s="2211">
        <f t="shared" si="26"/>
        <v>93</v>
      </c>
      <c r="R44" s="2158">
        <v>12</v>
      </c>
      <c r="S44" s="2161">
        <f>J44/Q44</f>
        <v>0.11827956989247312</v>
      </c>
    </row>
    <row r="45" spans="1:19" ht="15" thickBot="1">
      <c r="A45" s="2722" t="s">
        <v>1947</v>
      </c>
      <c r="B45" s="2723"/>
      <c r="C45" s="2724"/>
      <c r="D45" s="2212">
        <f>SUM(D10:D12,D15:D17,D20:D22,D25:D27,D30:D33,D36:D37,D40:D43)</f>
        <v>65</v>
      </c>
      <c r="E45" s="2705"/>
      <c r="F45" s="2705"/>
      <c r="G45" s="2213">
        <f>SUM(G10:G12,G15:G17,G20:G22,G25:G27,G30:G33,G36:G37,G40:G43)</f>
        <v>61</v>
      </c>
      <c r="H45" s="2705"/>
      <c r="I45" s="2705"/>
      <c r="J45" s="2214">
        <f>D45+G45</f>
        <v>126</v>
      </c>
      <c r="K45" s="2212">
        <f>SUM(K10:K12,K15:K17,K20:K22,K25:K27,K30:K33,K36:K37,K40:K43)</f>
        <v>571</v>
      </c>
      <c r="L45" s="2705"/>
      <c r="M45" s="2705"/>
      <c r="N45" s="2213">
        <f>SUM(N10:N12,N15:N17,N20:N22,N25:N27,N30:N33,N36:N37,N40:N43)</f>
        <v>11</v>
      </c>
      <c r="O45" s="2705"/>
      <c r="P45" s="2705"/>
      <c r="Q45" s="2214">
        <f>Q13+Q18+Q23+Q28+Q34</f>
        <v>438</v>
      </c>
      <c r="R45" s="2215"/>
      <c r="S45" s="2215"/>
    </row>
    <row r="46" spans="1:19" ht="15" thickBot="1">
      <c r="A46" s="2706" t="s">
        <v>8</v>
      </c>
      <c r="B46" s="2707"/>
      <c r="C46" s="2708"/>
      <c r="D46" s="2709">
        <f>D45+G45</f>
        <v>126</v>
      </c>
      <c r="E46" s="2710"/>
      <c r="F46" s="2710"/>
      <c r="G46" s="2710"/>
      <c r="H46" s="2710"/>
      <c r="I46" s="2710"/>
      <c r="J46" s="2711"/>
      <c r="K46" s="2712">
        <f>K45+N45</f>
        <v>582</v>
      </c>
      <c r="L46" s="2713"/>
      <c r="M46" s="2713"/>
      <c r="N46" s="2713"/>
      <c r="O46" s="2713"/>
      <c r="P46" s="2714"/>
      <c r="Q46" s="2216"/>
    </row>
    <row r="47" spans="1:19">
      <c r="A47" s="2133" t="s">
        <v>2415</v>
      </c>
    </row>
    <row r="48" spans="1:19">
      <c r="A48" s="2133" t="s">
        <v>2416</v>
      </c>
    </row>
    <row r="49" spans="1:27" ht="15" thickBot="1"/>
    <row r="50" spans="1:27" ht="15" thickBot="1">
      <c r="V50" s="2715" t="s">
        <v>39</v>
      </c>
      <c r="W50" s="2716"/>
      <c r="X50" s="2703" t="s">
        <v>3503</v>
      </c>
      <c r="Y50" s="2704"/>
      <c r="Z50" s="2695" t="s">
        <v>3560</v>
      </c>
      <c r="AA50" s="2696"/>
    </row>
    <row r="51" spans="1:27" ht="15" thickBot="1">
      <c r="A51" s="2217" t="s">
        <v>2406</v>
      </c>
      <c r="B51" s="2218" t="s">
        <v>319</v>
      </c>
      <c r="C51" s="2219" t="s">
        <v>36</v>
      </c>
      <c r="D51" s="2220" t="s">
        <v>2407</v>
      </c>
      <c r="E51" s="2221" t="s">
        <v>1520</v>
      </c>
      <c r="F51" s="2221" t="s">
        <v>332</v>
      </c>
      <c r="G51" s="2221" t="s">
        <v>2408</v>
      </c>
      <c r="H51" s="2221" t="s">
        <v>1520</v>
      </c>
      <c r="I51" s="2221" t="s">
        <v>332</v>
      </c>
      <c r="J51" s="2222" t="s">
        <v>8</v>
      </c>
      <c r="K51" s="2220" t="s">
        <v>3507</v>
      </c>
      <c r="L51" s="2221" t="s">
        <v>1520</v>
      </c>
      <c r="M51" s="2221" t="s">
        <v>332</v>
      </c>
      <c r="N51" s="2221" t="s">
        <v>3508</v>
      </c>
      <c r="O51" s="2221" t="s">
        <v>1520</v>
      </c>
      <c r="P51" s="2221" t="s">
        <v>332</v>
      </c>
      <c r="Q51" s="2222" t="s">
        <v>8</v>
      </c>
      <c r="R51" s="2218" t="s">
        <v>2438</v>
      </c>
      <c r="S51" s="2223" t="s">
        <v>2409</v>
      </c>
      <c r="U51" s="2224" t="s">
        <v>2406</v>
      </c>
      <c r="V51" s="2225" t="s">
        <v>1520</v>
      </c>
      <c r="W51" s="2226" t="s">
        <v>332</v>
      </c>
      <c r="X51" s="2227" t="s">
        <v>1520</v>
      </c>
      <c r="Y51" s="2228" t="s">
        <v>332</v>
      </c>
      <c r="Z51" s="2225" t="s">
        <v>1520</v>
      </c>
      <c r="AA51" s="2226" t="s">
        <v>332</v>
      </c>
    </row>
    <row r="52" spans="1:27">
      <c r="A52" s="2697" t="s">
        <v>61</v>
      </c>
      <c r="B52" s="2229" t="s">
        <v>1</v>
      </c>
      <c r="C52" s="2230" t="s">
        <v>833</v>
      </c>
      <c r="D52" s="2231">
        <f t="shared" ref="D52:I54" si="27">D10+D15</f>
        <v>9</v>
      </c>
      <c r="E52" s="2232">
        <f t="shared" si="27"/>
        <v>5</v>
      </c>
      <c r="F52" s="2232">
        <f t="shared" si="27"/>
        <v>4</v>
      </c>
      <c r="G52" s="2232">
        <f t="shared" si="27"/>
        <v>7</v>
      </c>
      <c r="H52" s="2232">
        <f t="shared" si="27"/>
        <v>2</v>
      </c>
      <c r="I52" s="2232">
        <f t="shared" si="27"/>
        <v>5</v>
      </c>
      <c r="J52" s="2233">
        <f>D52+G52</f>
        <v>16</v>
      </c>
      <c r="K52" s="2231">
        <f t="shared" ref="K52:P54" si="28">K10+K15</f>
        <v>58</v>
      </c>
      <c r="L52" s="2232">
        <f t="shared" si="28"/>
        <v>38</v>
      </c>
      <c r="M52" s="2232">
        <f t="shared" si="28"/>
        <v>20</v>
      </c>
      <c r="N52" s="2232">
        <f t="shared" si="28"/>
        <v>1</v>
      </c>
      <c r="O52" s="2232">
        <f t="shared" si="28"/>
        <v>1</v>
      </c>
      <c r="P52" s="2232">
        <f t="shared" si="28"/>
        <v>0</v>
      </c>
      <c r="Q52" s="2234">
        <f>K52+N52</f>
        <v>59</v>
      </c>
      <c r="R52" s="2235">
        <v>12</v>
      </c>
      <c r="S52" s="2236">
        <f>(D52+G52)/(K52+N52)</f>
        <v>0.2711864406779661</v>
      </c>
      <c r="U52" s="2237" t="s">
        <v>61</v>
      </c>
      <c r="V52" s="2238">
        <f>E55+H55</f>
        <v>15</v>
      </c>
      <c r="W52" s="2239">
        <f>F55+I55</f>
        <v>45</v>
      </c>
      <c r="X52" s="2240">
        <f>L55+O55</f>
        <v>79</v>
      </c>
      <c r="Y52" s="2241">
        <f>M55+P55</f>
        <v>94</v>
      </c>
      <c r="Z52" s="2242">
        <f>V52/X52</f>
        <v>0.189873417721519</v>
      </c>
      <c r="AA52" s="2243">
        <f>W52/Y52</f>
        <v>0.47872340425531917</v>
      </c>
    </row>
    <row r="53" spans="1:27">
      <c r="A53" s="2698"/>
      <c r="B53" s="2244" t="s">
        <v>2</v>
      </c>
      <c r="C53" s="2245" t="s">
        <v>259</v>
      </c>
      <c r="D53" s="2246">
        <f t="shared" si="27"/>
        <v>17</v>
      </c>
      <c r="E53" s="2247">
        <f t="shared" si="27"/>
        <v>5</v>
      </c>
      <c r="F53" s="2247">
        <f t="shared" si="27"/>
        <v>12</v>
      </c>
      <c r="G53" s="2247">
        <f t="shared" si="27"/>
        <v>7</v>
      </c>
      <c r="H53" s="2247">
        <f t="shared" si="27"/>
        <v>2</v>
      </c>
      <c r="I53" s="2247">
        <f t="shared" si="27"/>
        <v>5</v>
      </c>
      <c r="J53" s="2248">
        <f t="shared" ref="J53:J54" si="29">D53+G53</f>
        <v>24</v>
      </c>
      <c r="K53" s="2246">
        <f t="shared" si="28"/>
        <v>57</v>
      </c>
      <c r="L53" s="2247">
        <f t="shared" si="28"/>
        <v>23</v>
      </c>
      <c r="M53" s="2247">
        <f t="shared" si="28"/>
        <v>34</v>
      </c>
      <c r="N53" s="2247">
        <f t="shared" si="28"/>
        <v>1</v>
      </c>
      <c r="O53" s="2247">
        <f t="shared" si="28"/>
        <v>0</v>
      </c>
      <c r="P53" s="2247">
        <f t="shared" si="28"/>
        <v>1</v>
      </c>
      <c r="Q53" s="2249">
        <f t="shared" ref="Q53:Q54" si="30">K53+N53</f>
        <v>58</v>
      </c>
      <c r="R53" s="2250">
        <v>12</v>
      </c>
      <c r="S53" s="2151">
        <f>(D53+G53)/(K53+N53)</f>
        <v>0.41379310344827586</v>
      </c>
      <c r="U53" s="2251" t="s">
        <v>1525</v>
      </c>
      <c r="V53" s="2252">
        <f>E59+H59</f>
        <v>7</v>
      </c>
      <c r="W53" s="2253">
        <f>F59+I59</f>
        <v>11</v>
      </c>
      <c r="X53" s="2246">
        <f>L59+O59</f>
        <v>44</v>
      </c>
      <c r="Y53" s="2254">
        <f>M59+P59</f>
        <v>45</v>
      </c>
      <c r="Z53" s="2255">
        <f t="shared" ref="Z53:AA54" si="31">V53/X53</f>
        <v>0.15909090909090909</v>
      </c>
      <c r="AA53" s="2256">
        <f t="shared" si="31"/>
        <v>0.24444444444444444</v>
      </c>
    </row>
    <row r="54" spans="1:27" ht="15" thickBot="1">
      <c r="A54" s="2698"/>
      <c r="B54" s="2257" t="s">
        <v>3</v>
      </c>
      <c r="C54" s="2258" t="s">
        <v>835</v>
      </c>
      <c r="D54" s="2259">
        <f t="shared" si="27"/>
        <v>15</v>
      </c>
      <c r="E54" s="2260">
        <f t="shared" si="27"/>
        <v>1</v>
      </c>
      <c r="F54" s="2260">
        <f t="shared" si="27"/>
        <v>14</v>
      </c>
      <c r="G54" s="2260">
        <f t="shared" si="27"/>
        <v>5</v>
      </c>
      <c r="H54" s="2260">
        <f t="shared" si="27"/>
        <v>0</v>
      </c>
      <c r="I54" s="2260">
        <f t="shared" si="27"/>
        <v>5</v>
      </c>
      <c r="J54" s="2261">
        <f t="shared" si="29"/>
        <v>20</v>
      </c>
      <c r="K54" s="2259">
        <f t="shared" si="28"/>
        <v>55</v>
      </c>
      <c r="L54" s="2260">
        <f t="shared" si="28"/>
        <v>17</v>
      </c>
      <c r="M54" s="2260">
        <f t="shared" si="28"/>
        <v>38</v>
      </c>
      <c r="N54" s="2260">
        <f t="shared" si="28"/>
        <v>1</v>
      </c>
      <c r="O54" s="2260">
        <f t="shared" si="28"/>
        <v>0</v>
      </c>
      <c r="P54" s="2260">
        <f t="shared" si="28"/>
        <v>1</v>
      </c>
      <c r="Q54" s="2262">
        <f t="shared" si="30"/>
        <v>56</v>
      </c>
      <c r="R54" s="2263">
        <v>12</v>
      </c>
      <c r="S54" s="2264">
        <f t="shared" ref="S54:S61" si="32">(D54+G54)/(K54+N54)</f>
        <v>0.35714285714285715</v>
      </c>
      <c r="U54" s="2251" t="s">
        <v>2417</v>
      </c>
      <c r="V54" s="2252">
        <f>E65+H65</f>
        <v>8</v>
      </c>
      <c r="W54" s="2253">
        <f>F65+I65</f>
        <v>26</v>
      </c>
      <c r="X54" s="2246">
        <f>L65+O65</f>
        <v>79</v>
      </c>
      <c r="Y54" s="2254">
        <f>M65+P65</f>
        <v>97</v>
      </c>
      <c r="Z54" s="2255">
        <f t="shared" si="31"/>
        <v>0.10126582278481013</v>
      </c>
      <c r="AA54" s="2256">
        <f t="shared" si="31"/>
        <v>0.26804123711340205</v>
      </c>
    </row>
    <row r="55" spans="1:27" ht="15" thickBot="1">
      <c r="A55" s="2688"/>
      <c r="B55" s="2699" t="s">
        <v>698</v>
      </c>
      <c r="C55" s="2700"/>
      <c r="D55" s="2158">
        <f>SUM(D52:D54)</f>
        <v>41</v>
      </c>
      <c r="E55" s="2159">
        <f t="shared" ref="E55:P55" si="33">SUM(E52:E54)</f>
        <v>11</v>
      </c>
      <c r="F55" s="2159">
        <f t="shared" si="33"/>
        <v>30</v>
      </c>
      <c r="G55" s="2159">
        <f t="shared" si="33"/>
        <v>19</v>
      </c>
      <c r="H55" s="2159">
        <f t="shared" si="33"/>
        <v>4</v>
      </c>
      <c r="I55" s="2159">
        <f t="shared" si="33"/>
        <v>15</v>
      </c>
      <c r="J55" s="2199">
        <f>SUM(J52:J54)</f>
        <v>60</v>
      </c>
      <c r="K55" s="2158">
        <f>SUM(K52:K54)</f>
        <v>170</v>
      </c>
      <c r="L55" s="2159">
        <f t="shared" si="33"/>
        <v>78</v>
      </c>
      <c r="M55" s="2159">
        <f t="shared" si="33"/>
        <v>92</v>
      </c>
      <c r="N55" s="2159">
        <f t="shared" si="33"/>
        <v>3</v>
      </c>
      <c r="O55" s="2159">
        <f t="shared" si="33"/>
        <v>1</v>
      </c>
      <c r="P55" s="2159">
        <f t="shared" si="33"/>
        <v>2</v>
      </c>
      <c r="Q55" s="2199">
        <f>SUM(Q52:Q54)</f>
        <v>173</v>
      </c>
      <c r="R55" s="2265">
        <v>12</v>
      </c>
      <c r="S55" s="2161">
        <f>(D55+G55)/(K55+N55)</f>
        <v>0.34682080924855491</v>
      </c>
      <c r="U55" s="2266" t="s">
        <v>3523</v>
      </c>
      <c r="V55" s="2267">
        <f>E71+H71</f>
        <v>7</v>
      </c>
      <c r="W55" s="2268">
        <f>F71+I71</f>
        <v>7</v>
      </c>
      <c r="X55" s="2181">
        <f>L71+O71</f>
        <v>67</v>
      </c>
      <c r="Y55" s="2269">
        <f>M71+P71</f>
        <v>77</v>
      </c>
      <c r="Z55" s="2270">
        <f>V55/X55</f>
        <v>0.1044776119402985</v>
      </c>
      <c r="AA55" s="2271">
        <f>W55/Y55</f>
        <v>9.0909090909090912E-2</v>
      </c>
    </row>
    <row r="56" spans="1:27">
      <c r="A56" s="2701" t="s">
        <v>1525</v>
      </c>
      <c r="B56" s="2272" t="s">
        <v>1</v>
      </c>
      <c r="C56" s="2273" t="s">
        <v>833</v>
      </c>
      <c r="D56" s="2240">
        <f t="shared" ref="D56:I58" si="34">D20</f>
        <v>3</v>
      </c>
      <c r="E56" s="2274">
        <f t="shared" si="34"/>
        <v>2</v>
      </c>
      <c r="F56" s="2274">
        <f t="shared" si="34"/>
        <v>1</v>
      </c>
      <c r="G56" s="2274">
        <f t="shared" si="34"/>
        <v>1</v>
      </c>
      <c r="H56" s="2274">
        <f t="shared" si="34"/>
        <v>1</v>
      </c>
      <c r="I56" s="2274">
        <f t="shared" si="34"/>
        <v>0</v>
      </c>
      <c r="J56" s="2241">
        <f>D56+G56</f>
        <v>4</v>
      </c>
      <c r="K56" s="2240">
        <f t="shared" ref="K56:P58" si="35">K20</f>
        <v>30</v>
      </c>
      <c r="L56" s="2274">
        <f t="shared" si="35"/>
        <v>15</v>
      </c>
      <c r="M56" s="2274">
        <f t="shared" si="35"/>
        <v>15</v>
      </c>
      <c r="N56" s="2274">
        <f t="shared" si="35"/>
        <v>0</v>
      </c>
      <c r="O56" s="2274">
        <f t="shared" si="35"/>
        <v>0</v>
      </c>
      <c r="P56" s="2274">
        <f t="shared" si="35"/>
        <v>0</v>
      </c>
      <c r="Q56" s="2241">
        <f>K56+N56</f>
        <v>30</v>
      </c>
      <c r="R56" s="2275">
        <v>12</v>
      </c>
      <c r="S56" s="2276">
        <f t="shared" si="32"/>
        <v>0.13333333333333333</v>
      </c>
      <c r="V56" s="2133">
        <f>SUM(V52:V55)</f>
        <v>37</v>
      </c>
      <c r="W56" s="2133">
        <f>SUM(W52:W55)</f>
        <v>89</v>
      </c>
    </row>
    <row r="57" spans="1:27">
      <c r="A57" s="2698"/>
      <c r="B57" s="2244" t="s">
        <v>2</v>
      </c>
      <c r="C57" s="2245" t="s">
        <v>259</v>
      </c>
      <c r="D57" s="2246">
        <f t="shared" si="34"/>
        <v>3</v>
      </c>
      <c r="E57" s="2247">
        <f t="shared" si="34"/>
        <v>0</v>
      </c>
      <c r="F57" s="2247">
        <f t="shared" si="34"/>
        <v>3</v>
      </c>
      <c r="G57" s="2247">
        <f t="shared" si="34"/>
        <v>5</v>
      </c>
      <c r="H57" s="2247">
        <f t="shared" si="34"/>
        <v>1</v>
      </c>
      <c r="I57" s="2247">
        <f t="shared" si="34"/>
        <v>4</v>
      </c>
      <c r="J57" s="2254">
        <f t="shared" ref="J57:J58" si="36">D57+G57</f>
        <v>8</v>
      </c>
      <c r="K57" s="2246">
        <f t="shared" si="35"/>
        <v>33</v>
      </c>
      <c r="L57" s="2247">
        <f t="shared" si="35"/>
        <v>18</v>
      </c>
      <c r="M57" s="2247">
        <f t="shared" si="35"/>
        <v>15</v>
      </c>
      <c r="N57" s="2247">
        <f t="shared" si="35"/>
        <v>0</v>
      </c>
      <c r="O57" s="2247">
        <f t="shared" si="35"/>
        <v>0</v>
      </c>
      <c r="P57" s="2247">
        <f t="shared" si="35"/>
        <v>0</v>
      </c>
      <c r="Q57" s="2254">
        <f t="shared" ref="Q57:Q58" si="37">K57+N57</f>
        <v>33</v>
      </c>
      <c r="R57" s="2250">
        <v>12</v>
      </c>
      <c r="S57" s="2151">
        <f t="shared" si="32"/>
        <v>0.24242424242424243</v>
      </c>
      <c r="U57" s="2277" t="s">
        <v>2406</v>
      </c>
      <c r="V57" s="2277" t="s">
        <v>3561</v>
      </c>
    </row>
    <row r="58" spans="1:27" ht="15" thickBot="1">
      <c r="A58" s="2698"/>
      <c r="B58" s="2257" t="s">
        <v>3</v>
      </c>
      <c r="C58" s="2258" t="s">
        <v>835</v>
      </c>
      <c r="D58" s="2259">
        <f t="shared" si="34"/>
        <v>5</v>
      </c>
      <c r="E58" s="2260">
        <f t="shared" si="34"/>
        <v>2</v>
      </c>
      <c r="F58" s="2260">
        <f t="shared" si="34"/>
        <v>3</v>
      </c>
      <c r="G58" s="2260">
        <f t="shared" si="34"/>
        <v>1</v>
      </c>
      <c r="H58" s="2260">
        <f t="shared" si="34"/>
        <v>1</v>
      </c>
      <c r="I58" s="2260">
        <f t="shared" si="34"/>
        <v>0</v>
      </c>
      <c r="J58" s="2278">
        <f t="shared" si="36"/>
        <v>6</v>
      </c>
      <c r="K58" s="2259">
        <f t="shared" si="35"/>
        <v>26</v>
      </c>
      <c r="L58" s="2260">
        <f t="shared" si="35"/>
        <v>11</v>
      </c>
      <c r="M58" s="2260">
        <f t="shared" si="35"/>
        <v>15</v>
      </c>
      <c r="N58" s="2260">
        <f t="shared" si="35"/>
        <v>0</v>
      </c>
      <c r="O58" s="2260">
        <f t="shared" si="35"/>
        <v>0</v>
      </c>
      <c r="P58" s="2260">
        <f t="shared" si="35"/>
        <v>0</v>
      </c>
      <c r="Q58" s="2278">
        <f t="shared" si="37"/>
        <v>26</v>
      </c>
      <c r="R58" s="2263">
        <v>12</v>
      </c>
      <c r="S58" s="2264">
        <f t="shared" si="32"/>
        <v>0.23076923076923078</v>
      </c>
      <c r="U58" s="2146" t="s">
        <v>61</v>
      </c>
      <c r="V58" s="2279">
        <v>0.35</v>
      </c>
    </row>
    <row r="59" spans="1:27" ht="15" thickBot="1">
      <c r="A59" s="2688"/>
      <c r="B59" s="2699" t="s">
        <v>698</v>
      </c>
      <c r="C59" s="2700"/>
      <c r="D59" s="2158">
        <f t="shared" ref="D59:P59" si="38">SUM(D56:D58)</f>
        <v>11</v>
      </c>
      <c r="E59" s="2159">
        <f t="shared" si="38"/>
        <v>4</v>
      </c>
      <c r="F59" s="2159">
        <f t="shared" si="38"/>
        <v>7</v>
      </c>
      <c r="G59" s="2159">
        <f t="shared" si="38"/>
        <v>7</v>
      </c>
      <c r="H59" s="2159">
        <f t="shared" si="38"/>
        <v>3</v>
      </c>
      <c r="I59" s="2159">
        <f t="shared" si="38"/>
        <v>4</v>
      </c>
      <c r="J59" s="2199">
        <f>SUM(J56:J58)</f>
        <v>18</v>
      </c>
      <c r="K59" s="2190">
        <f t="shared" si="38"/>
        <v>89</v>
      </c>
      <c r="L59" s="2191">
        <f t="shared" si="38"/>
        <v>44</v>
      </c>
      <c r="M59" s="2191">
        <f t="shared" si="38"/>
        <v>45</v>
      </c>
      <c r="N59" s="2191">
        <f t="shared" si="38"/>
        <v>0</v>
      </c>
      <c r="O59" s="2191">
        <f t="shared" si="38"/>
        <v>0</v>
      </c>
      <c r="P59" s="2191">
        <f t="shared" si="38"/>
        <v>0</v>
      </c>
      <c r="Q59" s="2192">
        <f>SUM(Q56:Q58)</f>
        <v>89</v>
      </c>
      <c r="R59" s="2265">
        <v>12</v>
      </c>
      <c r="S59" s="2161">
        <f t="shared" si="32"/>
        <v>0.20224719101123595</v>
      </c>
      <c r="U59" s="2146" t="s">
        <v>1525</v>
      </c>
      <c r="V59" s="2279">
        <v>0.2</v>
      </c>
    </row>
    <row r="60" spans="1:27">
      <c r="A60" s="2685" t="s">
        <v>2417</v>
      </c>
      <c r="B60" s="2280" t="s">
        <v>1</v>
      </c>
      <c r="C60" s="2141" t="s">
        <v>833</v>
      </c>
      <c r="D60" s="2240">
        <f t="shared" ref="D60:I60" si="39">D25+D30</f>
        <v>3</v>
      </c>
      <c r="E60" s="2274">
        <f t="shared" si="39"/>
        <v>1</v>
      </c>
      <c r="F60" s="2274">
        <f t="shared" si="39"/>
        <v>2</v>
      </c>
      <c r="G60" s="2274">
        <f t="shared" si="39"/>
        <v>1</v>
      </c>
      <c r="H60" s="2274">
        <f t="shared" si="39"/>
        <v>1</v>
      </c>
      <c r="I60" s="2274">
        <f t="shared" si="39"/>
        <v>0</v>
      </c>
      <c r="J60" s="2281">
        <f>D60+G60</f>
        <v>4</v>
      </c>
      <c r="K60" s="2240">
        <f t="shared" ref="K60:P60" si="40">K25+K30</f>
        <v>51</v>
      </c>
      <c r="L60" s="2274">
        <f t="shared" si="40"/>
        <v>31</v>
      </c>
      <c r="M60" s="2274">
        <f t="shared" si="40"/>
        <v>20</v>
      </c>
      <c r="N60" s="2274">
        <f t="shared" si="40"/>
        <v>1</v>
      </c>
      <c r="O60" s="2274">
        <f t="shared" si="40"/>
        <v>0</v>
      </c>
      <c r="P60" s="2274">
        <f t="shared" si="40"/>
        <v>1</v>
      </c>
      <c r="Q60" s="2241">
        <f>K60+N60</f>
        <v>52</v>
      </c>
      <c r="R60" s="2275">
        <v>12</v>
      </c>
      <c r="S60" s="2276">
        <f t="shared" si="32"/>
        <v>7.6923076923076927E-2</v>
      </c>
      <c r="U60" s="2146" t="s">
        <v>2417</v>
      </c>
      <c r="V60" s="2279">
        <v>0.19</v>
      </c>
    </row>
    <row r="61" spans="1:27">
      <c r="A61" s="2686"/>
      <c r="B61" s="2282" t="s">
        <v>3</v>
      </c>
      <c r="C61" s="2147" t="s">
        <v>835</v>
      </c>
      <c r="D61" s="2246">
        <f t="shared" ref="D61:I61" si="41">D27+D32</f>
        <v>1</v>
      </c>
      <c r="E61" s="2247">
        <f t="shared" si="41"/>
        <v>0</v>
      </c>
      <c r="F61" s="2247">
        <f t="shared" si="41"/>
        <v>1</v>
      </c>
      <c r="G61" s="2247">
        <f t="shared" si="41"/>
        <v>14</v>
      </c>
      <c r="H61" s="2247">
        <f t="shared" si="41"/>
        <v>3</v>
      </c>
      <c r="I61" s="2247">
        <f t="shared" si="41"/>
        <v>11</v>
      </c>
      <c r="J61" s="2283">
        <f t="shared" ref="J61:J63" si="42">D61+G61</f>
        <v>15</v>
      </c>
      <c r="K61" s="2246">
        <f t="shared" ref="K61:P61" si="43">K27+K32</f>
        <v>52</v>
      </c>
      <c r="L61" s="2247">
        <f t="shared" si="43"/>
        <v>15</v>
      </c>
      <c r="M61" s="2247">
        <f t="shared" si="43"/>
        <v>37</v>
      </c>
      <c r="N61" s="2247">
        <f t="shared" si="43"/>
        <v>3</v>
      </c>
      <c r="O61" s="2247">
        <f t="shared" si="43"/>
        <v>0</v>
      </c>
      <c r="P61" s="2247">
        <f t="shared" si="43"/>
        <v>3</v>
      </c>
      <c r="Q61" s="2254">
        <f t="shared" ref="Q61:Q63" si="44">K61+N61</f>
        <v>55</v>
      </c>
      <c r="R61" s="2250">
        <v>12</v>
      </c>
      <c r="S61" s="2151">
        <f t="shared" si="32"/>
        <v>0.27272727272727271</v>
      </c>
      <c r="U61" s="2146" t="s">
        <v>3523</v>
      </c>
      <c r="V61" s="2279">
        <v>0.1</v>
      </c>
    </row>
    <row r="62" spans="1:27">
      <c r="A62" s="2686"/>
      <c r="B62" s="2689" t="s">
        <v>2</v>
      </c>
      <c r="C62" s="2147" t="s">
        <v>259</v>
      </c>
      <c r="D62" s="2246">
        <f t="shared" ref="D62:I62" si="45">D26+D31</f>
        <v>3</v>
      </c>
      <c r="E62" s="2247">
        <f t="shared" si="45"/>
        <v>1</v>
      </c>
      <c r="F62" s="2247">
        <f t="shared" si="45"/>
        <v>2</v>
      </c>
      <c r="G62" s="2247">
        <f t="shared" si="45"/>
        <v>12</v>
      </c>
      <c r="H62" s="2247">
        <f t="shared" si="45"/>
        <v>2</v>
      </c>
      <c r="I62" s="2247">
        <f t="shared" si="45"/>
        <v>10</v>
      </c>
      <c r="J62" s="2283">
        <f>D62+G62</f>
        <v>15</v>
      </c>
      <c r="K62" s="2246">
        <f t="shared" ref="K62:P62" si="46">K26+K31</f>
        <v>50</v>
      </c>
      <c r="L62" s="2247">
        <f t="shared" si="46"/>
        <v>24</v>
      </c>
      <c r="M62" s="2247">
        <f t="shared" si="46"/>
        <v>26</v>
      </c>
      <c r="N62" s="2247">
        <f t="shared" si="46"/>
        <v>1</v>
      </c>
      <c r="O62" s="2247">
        <f t="shared" si="46"/>
        <v>0</v>
      </c>
      <c r="P62" s="2247">
        <f t="shared" si="46"/>
        <v>1</v>
      </c>
      <c r="Q62" s="2254">
        <f>K62+N62</f>
        <v>51</v>
      </c>
      <c r="R62" s="2250">
        <v>12</v>
      </c>
      <c r="S62" s="2284">
        <f>(D62+G62)/(K62+N62)</f>
        <v>0.29411764705882354</v>
      </c>
      <c r="U62" s="2285" t="s">
        <v>2844</v>
      </c>
      <c r="V62" s="2279">
        <f>AVERAGE(V58:V61)</f>
        <v>0.21</v>
      </c>
    </row>
    <row r="63" spans="1:27">
      <c r="A63" s="2686"/>
      <c r="B63" s="2690"/>
      <c r="C63" s="2286" t="s">
        <v>834</v>
      </c>
      <c r="D63" s="2259">
        <f t="shared" ref="D63:I63" si="47">D33</f>
        <v>0</v>
      </c>
      <c r="E63" s="2260">
        <f t="shared" si="47"/>
        <v>0</v>
      </c>
      <c r="F63" s="2260">
        <f t="shared" si="47"/>
        <v>0</v>
      </c>
      <c r="G63" s="2260">
        <f t="shared" si="47"/>
        <v>0</v>
      </c>
      <c r="H63" s="2260">
        <f t="shared" si="47"/>
        <v>0</v>
      </c>
      <c r="I63" s="2260">
        <f t="shared" si="47"/>
        <v>0</v>
      </c>
      <c r="J63" s="2287">
        <f t="shared" si="42"/>
        <v>0</v>
      </c>
      <c r="K63" s="2246">
        <f t="shared" ref="K63:P63" si="48">K33</f>
        <v>18</v>
      </c>
      <c r="L63" s="2247">
        <f t="shared" si="48"/>
        <v>9</v>
      </c>
      <c r="M63" s="2247">
        <f t="shared" si="48"/>
        <v>9</v>
      </c>
      <c r="N63" s="2247">
        <f t="shared" si="48"/>
        <v>0</v>
      </c>
      <c r="O63" s="2247">
        <f t="shared" si="48"/>
        <v>0</v>
      </c>
      <c r="P63" s="2247">
        <f t="shared" si="48"/>
        <v>0</v>
      </c>
      <c r="Q63" s="2254">
        <f t="shared" si="44"/>
        <v>18</v>
      </c>
      <c r="R63" s="2263">
        <v>12</v>
      </c>
      <c r="S63" s="2288">
        <f>(D63+G63)/(K63+N63)</f>
        <v>0</v>
      </c>
      <c r="U63" s="2289"/>
      <c r="W63" s="2290"/>
    </row>
    <row r="64" spans="1:27" ht="15" thickBot="1">
      <c r="A64" s="2687"/>
      <c r="B64" s="2691" t="s">
        <v>2</v>
      </c>
      <c r="C64" s="2702"/>
      <c r="D64" s="2291">
        <f>SUM(D62:D63)</f>
        <v>3</v>
      </c>
      <c r="E64" s="2292">
        <f t="shared" ref="E64:Q64" si="49">SUM(E62:E63)</f>
        <v>1</v>
      </c>
      <c r="F64" s="2292">
        <f t="shared" si="49"/>
        <v>2</v>
      </c>
      <c r="G64" s="2292">
        <f t="shared" si="49"/>
        <v>12</v>
      </c>
      <c r="H64" s="2292">
        <f t="shared" si="49"/>
        <v>2</v>
      </c>
      <c r="I64" s="2292">
        <f t="shared" si="49"/>
        <v>10</v>
      </c>
      <c r="J64" s="2293">
        <f>SUM(J62:J63)</f>
        <v>15</v>
      </c>
      <c r="K64" s="2291">
        <f t="shared" si="49"/>
        <v>68</v>
      </c>
      <c r="L64" s="2292">
        <f t="shared" si="49"/>
        <v>33</v>
      </c>
      <c r="M64" s="2292">
        <f t="shared" si="49"/>
        <v>35</v>
      </c>
      <c r="N64" s="2292">
        <f t="shared" si="49"/>
        <v>1</v>
      </c>
      <c r="O64" s="2292">
        <f t="shared" si="49"/>
        <v>0</v>
      </c>
      <c r="P64" s="2292">
        <f t="shared" si="49"/>
        <v>1</v>
      </c>
      <c r="Q64" s="2294">
        <f t="shared" si="49"/>
        <v>69</v>
      </c>
      <c r="R64" s="2295">
        <v>12</v>
      </c>
      <c r="S64" s="2296">
        <f>(D64+G64)/(K64+N64)</f>
        <v>0.21739130434782608</v>
      </c>
    </row>
    <row r="65" spans="1:19" ht="15" thickBot="1">
      <c r="A65" s="2688"/>
      <c r="B65" s="2693" t="s">
        <v>698</v>
      </c>
      <c r="C65" s="2694"/>
      <c r="D65" s="2297">
        <f t="shared" ref="D65:Q65" si="50">SUM(D60:D63)</f>
        <v>7</v>
      </c>
      <c r="E65" s="2298">
        <f>SUM(E60:E63)</f>
        <v>2</v>
      </c>
      <c r="F65" s="2298">
        <f>SUM(F60:F63)</f>
        <v>5</v>
      </c>
      <c r="G65" s="2298">
        <f t="shared" si="50"/>
        <v>27</v>
      </c>
      <c r="H65" s="2298">
        <f t="shared" si="50"/>
        <v>6</v>
      </c>
      <c r="I65" s="2298">
        <f t="shared" si="50"/>
        <v>21</v>
      </c>
      <c r="J65" s="2299">
        <f t="shared" si="50"/>
        <v>34</v>
      </c>
      <c r="K65" s="2297">
        <f t="shared" si="50"/>
        <v>171</v>
      </c>
      <c r="L65" s="2298">
        <f t="shared" si="50"/>
        <v>79</v>
      </c>
      <c r="M65" s="2298">
        <f t="shared" si="50"/>
        <v>92</v>
      </c>
      <c r="N65" s="2298">
        <f t="shared" si="50"/>
        <v>5</v>
      </c>
      <c r="O65" s="2298">
        <f t="shared" si="50"/>
        <v>0</v>
      </c>
      <c r="P65" s="2298">
        <f t="shared" si="50"/>
        <v>5</v>
      </c>
      <c r="Q65" s="2299">
        <f t="shared" si="50"/>
        <v>176</v>
      </c>
      <c r="R65" s="2158">
        <v>12</v>
      </c>
      <c r="S65" s="2161">
        <f>(D65+G65)/(K65+N65)</f>
        <v>0.19318181818181818</v>
      </c>
    </row>
    <row r="66" spans="1:19">
      <c r="A66" s="2685" t="s">
        <v>3523</v>
      </c>
      <c r="B66" s="2280" t="s">
        <v>1</v>
      </c>
      <c r="C66" s="2194" t="s">
        <v>833</v>
      </c>
      <c r="D66" s="2240">
        <f t="shared" ref="D66:I66" si="51">D36+D40</f>
        <v>0</v>
      </c>
      <c r="E66" s="2274">
        <f t="shared" si="51"/>
        <v>0</v>
      </c>
      <c r="F66" s="2274">
        <f t="shared" si="51"/>
        <v>0</v>
      </c>
      <c r="G66" s="2274">
        <f t="shared" si="51"/>
        <v>0</v>
      </c>
      <c r="H66" s="2274">
        <f t="shared" si="51"/>
        <v>0</v>
      </c>
      <c r="I66" s="2274">
        <f t="shared" si="51"/>
        <v>0</v>
      </c>
      <c r="J66" s="2281">
        <f>D66+G66</f>
        <v>0</v>
      </c>
      <c r="K66" s="2142">
        <f t="shared" ref="K66:P66" si="52">K36+K40</f>
        <v>47</v>
      </c>
      <c r="L66" s="2143">
        <f t="shared" si="52"/>
        <v>25</v>
      </c>
      <c r="M66" s="2143">
        <f t="shared" si="52"/>
        <v>22</v>
      </c>
      <c r="N66" s="2143">
        <f t="shared" si="52"/>
        <v>2</v>
      </c>
      <c r="O66" s="2143">
        <f t="shared" si="52"/>
        <v>1</v>
      </c>
      <c r="P66" s="2143">
        <f t="shared" si="52"/>
        <v>1</v>
      </c>
      <c r="Q66" s="2300">
        <f>K66+N66</f>
        <v>49</v>
      </c>
      <c r="R66" s="2301">
        <v>12</v>
      </c>
      <c r="S66" s="2302">
        <f>(D66+G66)/(K66+N66)</f>
        <v>0</v>
      </c>
    </row>
    <row r="67" spans="1:19">
      <c r="A67" s="2686"/>
      <c r="B67" s="2282" t="s">
        <v>3</v>
      </c>
      <c r="C67" s="2197" t="s">
        <v>835</v>
      </c>
      <c r="D67" s="2246">
        <f t="shared" ref="D67:I67" si="53">D37+D42</f>
        <v>0</v>
      </c>
      <c r="E67" s="2247">
        <f t="shared" si="53"/>
        <v>0</v>
      </c>
      <c r="F67" s="2247">
        <f t="shared" si="53"/>
        <v>0</v>
      </c>
      <c r="G67" s="2247">
        <f t="shared" si="53"/>
        <v>4</v>
      </c>
      <c r="H67" s="2247">
        <f t="shared" si="53"/>
        <v>2</v>
      </c>
      <c r="I67" s="2247">
        <f t="shared" si="53"/>
        <v>2</v>
      </c>
      <c r="J67" s="2283">
        <f t="shared" ref="J67:J69" si="54">D67+G67</f>
        <v>4</v>
      </c>
      <c r="K67" s="2148">
        <f t="shared" ref="K67:P67" si="55">K37+K42</f>
        <v>46</v>
      </c>
      <c r="L67" s="2149">
        <f t="shared" si="55"/>
        <v>17</v>
      </c>
      <c r="M67" s="2149">
        <f t="shared" si="55"/>
        <v>29</v>
      </c>
      <c r="N67" s="2149">
        <f t="shared" si="55"/>
        <v>1</v>
      </c>
      <c r="O67" s="2149">
        <f t="shared" si="55"/>
        <v>0</v>
      </c>
      <c r="P67" s="2149">
        <f t="shared" si="55"/>
        <v>1</v>
      </c>
      <c r="Q67" s="2303">
        <f t="shared" ref="Q67:Q69" si="56">K67+N67</f>
        <v>47</v>
      </c>
      <c r="R67" s="2304">
        <v>12</v>
      </c>
      <c r="S67" s="2305">
        <f t="shared" ref="S67:S69" si="57">(D67+G67)/(K67+N67)</f>
        <v>8.5106382978723402E-2</v>
      </c>
    </row>
    <row r="68" spans="1:19">
      <c r="A68" s="2686"/>
      <c r="B68" s="2689" t="s">
        <v>2</v>
      </c>
      <c r="C68" s="2197" t="s">
        <v>259</v>
      </c>
      <c r="D68" s="2246">
        <f t="shared" ref="D68:I68" si="58">D41</f>
        <v>4</v>
      </c>
      <c r="E68" s="2247">
        <f t="shared" si="58"/>
        <v>2</v>
      </c>
      <c r="F68" s="2247">
        <f t="shared" si="58"/>
        <v>2</v>
      </c>
      <c r="G68" s="2247">
        <f t="shared" si="58"/>
        <v>4</v>
      </c>
      <c r="H68" s="2247">
        <f t="shared" si="58"/>
        <v>2</v>
      </c>
      <c r="I68" s="2247">
        <f t="shared" si="58"/>
        <v>2</v>
      </c>
      <c r="J68" s="2283">
        <f t="shared" si="54"/>
        <v>8</v>
      </c>
      <c r="K68" s="2148">
        <f t="shared" ref="K68:P68" si="59">K41</f>
        <v>30</v>
      </c>
      <c r="L68" s="2149">
        <f t="shared" si="59"/>
        <v>15</v>
      </c>
      <c r="M68" s="2149">
        <f t="shared" si="59"/>
        <v>15</v>
      </c>
      <c r="N68" s="2149">
        <f t="shared" si="59"/>
        <v>0</v>
      </c>
      <c r="O68" s="2149">
        <f t="shared" si="59"/>
        <v>0</v>
      </c>
      <c r="P68" s="2149">
        <f t="shared" si="59"/>
        <v>0</v>
      </c>
      <c r="Q68" s="2303">
        <f t="shared" si="56"/>
        <v>30</v>
      </c>
      <c r="R68" s="2304">
        <v>12</v>
      </c>
      <c r="S68" s="2204">
        <f>(D68+G68)/(K68+N68)</f>
        <v>0.26666666666666666</v>
      </c>
    </row>
    <row r="69" spans="1:19">
      <c r="A69" s="2686"/>
      <c r="B69" s="2690"/>
      <c r="C69" s="2306" t="s">
        <v>834</v>
      </c>
      <c r="D69" s="2246">
        <f t="shared" ref="D69:I69" si="60">D43</f>
        <v>2</v>
      </c>
      <c r="E69" s="2247">
        <f t="shared" si="60"/>
        <v>1</v>
      </c>
      <c r="F69" s="2247">
        <f t="shared" si="60"/>
        <v>1</v>
      </c>
      <c r="G69" s="2247">
        <f t="shared" si="60"/>
        <v>0</v>
      </c>
      <c r="H69" s="2247">
        <f t="shared" si="60"/>
        <v>0</v>
      </c>
      <c r="I69" s="2247">
        <f t="shared" si="60"/>
        <v>0</v>
      </c>
      <c r="J69" s="2283">
        <f t="shared" si="54"/>
        <v>2</v>
      </c>
      <c r="K69" s="2148">
        <f t="shared" ref="K69:P69" si="61">K43</f>
        <v>18</v>
      </c>
      <c r="L69" s="2149">
        <f t="shared" si="61"/>
        <v>9</v>
      </c>
      <c r="M69" s="2149">
        <f t="shared" si="61"/>
        <v>9</v>
      </c>
      <c r="N69" s="2149">
        <f t="shared" si="61"/>
        <v>0</v>
      </c>
      <c r="O69" s="2149">
        <f t="shared" si="61"/>
        <v>0</v>
      </c>
      <c r="P69" s="2149">
        <f t="shared" si="61"/>
        <v>0</v>
      </c>
      <c r="Q69" s="2303">
        <f t="shared" si="56"/>
        <v>18</v>
      </c>
      <c r="R69" s="2304">
        <v>12</v>
      </c>
      <c r="S69" s="2305">
        <f t="shared" si="57"/>
        <v>0.1111111111111111</v>
      </c>
    </row>
    <row r="70" spans="1:19" ht="15" thickBot="1">
      <c r="A70" s="2687"/>
      <c r="B70" s="2691" t="s">
        <v>2</v>
      </c>
      <c r="C70" s="2692"/>
      <c r="D70" s="2291">
        <f>SUM(D68:D69)</f>
        <v>6</v>
      </c>
      <c r="E70" s="2292">
        <f t="shared" ref="E70:F70" si="62">SUM(E68:E69)</f>
        <v>3</v>
      </c>
      <c r="F70" s="2292">
        <f t="shared" si="62"/>
        <v>3</v>
      </c>
      <c r="G70" s="2292">
        <f>SUM(G68:G69)</f>
        <v>4</v>
      </c>
      <c r="H70" s="2292">
        <f t="shared" ref="H70:J70" si="63">SUM(H68:H69)</f>
        <v>2</v>
      </c>
      <c r="I70" s="2292">
        <f t="shared" si="63"/>
        <v>2</v>
      </c>
      <c r="J70" s="2293">
        <f t="shared" si="63"/>
        <v>10</v>
      </c>
      <c r="K70" s="2188">
        <f>SUM(K68:K69)</f>
        <v>48</v>
      </c>
      <c r="L70" s="2206">
        <f t="shared" ref="L70:M70" si="64">SUM(L68:L69)</f>
        <v>24</v>
      </c>
      <c r="M70" s="2206">
        <f t="shared" si="64"/>
        <v>24</v>
      </c>
      <c r="N70" s="2206">
        <f>SUM(N68:N69)</f>
        <v>0</v>
      </c>
      <c r="O70" s="2206">
        <f t="shared" ref="O70:Q70" si="65">SUM(O68:O69)</f>
        <v>0</v>
      </c>
      <c r="P70" s="2206">
        <f t="shared" si="65"/>
        <v>0</v>
      </c>
      <c r="Q70" s="2307">
        <f t="shared" si="65"/>
        <v>48</v>
      </c>
      <c r="R70" s="2308">
        <v>12</v>
      </c>
      <c r="S70" s="2309">
        <f>(D70+G70)/(K70+N70)</f>
        <v>0.20833333333333334</v>
      </c>
    </row>
    <row r="71" spans="1:19" ht="15" thickBot="1">
      <c r="A71" s="2688"/>
      <c r="B71" s="2693" t="s">
        <v>698</v>
      </c>
      <c r="C71" s="2694"/>
      <c r="D71" s="2310">
        <f t="shared" ref="D71:Q71" si="66">SUM(D66:D69)</f>
        <v>6</v>
      </c>
      <c r="E71" s="2311">
        <f>SUM(E66:E69)</f>
        <v>3</v>
      </c>
      <c r="F71" s="2311">
        <f>SUM(F66:F69)</f>
        <v>3</v>
      </c>
      <c r="G71" s="2311">
        <f t="shared" si="66"/>
        <v>8</v>
      </c>
      <c r="H71" s="2311">
        <f t="shared" si="66"/>
        <v>4</v>
      </c>
      <c r="I71" s="2311">
        <f t="shared" si="66"/>
        <v>4</v>
      </c>
      <c r="J71" s="2312">
        <f t="shared" si="66"/>
        <v>14</v>
      </c>
      <c r="K71" s="2310">
        <f t="shared" si="66"/>
        <v>141</v>
      </c>
      <c r="L71" s="2311">
        <f t="shared" si="66"/>
        <v>66</v>
      </c>
      <c r="M71" s="2311">
        <f t="shared" si="66"/>
        <v>75</v>
      </c>
      <c r="N71" s="2311">
        <f t="shared" si="66"/>
        <v>3</v>
      </c>
      <c r="O71" s="2311">
        <f t="shared" si="66"/>
        <v>1</v>
      </c>
      <c r="P71" s="2311">
        <f t="shared" si="66"/>
        <v>2</v>
      </c>
      <c r="Q71" s="2313">
        <f t="shared" si="66"/>
        <v>144</v>
      </c>
      <c r="R71" s="2158">
        <v>12</v>
      </c>
      <c r="S71" s="2314">
        <f>(D71+G71)/(K71+N71)</f>
        <v>9.7222222222222224E-2</v>
      </c>
    </row>
  </sheetData>
  <mergeCells count="59">
    <mergeCell ref="A13:C13"/>
    <mergeCell ref="D7:J7"/>
    <mergeCell ref="K7:Q7"/>
    <mergeCell ref="D8:J8"/>
    <mergeCell ref="K8:Q8"/>
    <mergeCell ref="A10:A12"/>
    <mergeCell ref="A25:A27"/>
    <mergeCell ref="D14:J14"/>
    <mergeCell ref="K14:Q14"/>
    <mergeCell ref="R14:S14"/>
    <mergeCell ref="A15:A17"/>
    <mergeCell ref="A18:C18"/>
    <mergeCell ref="D19:J19"/>
    <mergeCell ref="K19:Q19"/>
    <mergeCell ref="R19:S19"/>
    <mergeCell ref="A20:A22"/>
    <mergeCell ref="A23:C23"/>
    <mergeCell ref="D24:J24"/>
    <mergeCell ref="K24:Q24"/>
    <mergeCell ref="R24:S24"/>
    <mergeCell ref="D39:J39"/>
    <mergeCell ref="K39:Q39"/>
    <mergeCell ref="R39:S39"/>
    <mergeCell ref="A28:C28"/>
    <mergeCell ref="D29:J29"/>
    <mergeCell ref="K29:Q29"/>
    <mergeCell ref="R29:S29"/>
    <mergeCell ref="A30:A33"/>
    <mergeCell ref="A34:C34"/>
    <mergeCell ref="D35:J35"/>
    <mergeCell ref="K35:Q35"/>
    <mergeCell ref="R35:S35"/>
    <mergeCell ref="A36:A37"/>
    <mergeCell ref="A38:C38"/>
    <mergeCell ref="A40:A43"/>
    <mergeCell ref="A44:C44"/>
    <mergeCell ref="A45:C45"/>
    <mergeCell ref="E45:F45"/>
    <mergeCell ref="H45:I45"/>
    <mergeCell ref="O45:P45"/>
    <mergeCell ref="A46:C46"/>
    <mergeCell ref="D46:J46"/>
    <mergeCell ref="K46:P46"/>
    <mergeCell ref="V50:W50"/>
    <mergeCell ref="L45:M45"/>
    <mergeCell ref="A66:A71"/>
    <mergeCell ref="B68:B69"/>
    <mergeCell ref="B70:C70"/>
    <mergeCell ref="B71:C71"/>
    <mergeCell ref="Z50:AA50"/>
    <mergeCell ref="A52:A55"/>
    <mergeCell ref="B55:C55"/>
    <mergeCell ref="A56:A59"/>
    <mergeCell ref="B59:C59"/>
    <mergeCell ref="A60:A65"/>
    <mergeCell ref="B62:B63"/>
    <mergeCell ref="B64:C64"/>
    <mergeCell ref="B65:C65"/>
    <mergeCell ref="X50:Y50"/>
  </mergeCells>
  <hyperlinks>
    <hyperlink ref="A1" location="Índice!A1" display="ÍNDICE" xr:uid="{B3134E1A-88FD-43D1-B343-82D5F114D980}"/>
  </hyperlinks>
  <pageMargins left="0.7" right="0.7" top="0.75" bottom="0.75" header="0.3" footer="0.3"/>
  <pageSetup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7A90A-5A84-4CE8-9B46-F28D694A39A8}">
  <sheetPr>
    <tabColor rgb="FFAD25A8"/>
  </sheetPr>
  <dimension ref="A1:AZ77"/>
  <sheetViews>
    <sheetView showGridLines="0" zoomScaleNormal="100" workbookViewId="0">
      <selection activeCell="A3" sqref="A3"/>
    </sheetView>
  </sheetViews>
  <sheetFormatPr baseColWidth="10" defaultRowHeight="14.4"/>
  <cols>
    <col min="1" max="1" width="5.6640625" style="2133" customWidth="1"/>
    <col min="2" max="2" width="4.88671875" style="2133" bestFit="1" customWidth="1"/>
    <col min="3" max="3" width="9" style="2133" bestFit="1" customWidth="1"/>
    <col min="4" max="5" width="3" style="2133" bestFit="1" customWidth="1"/>
    <col min="6" max="6" width="4" style="2133" bestFit="1" customWidth="1"/>
    <col min="7" max="8" width="5" style="2315" bestFit="1" customWidth="1"/>
    <col min="9" max="9" width="5.88671875" style="2315" bestFit="1" customWidth="1"/>
    <col min="10" max="10" width="4" style="2133" bestFit="1" customWidth="1"/>
    <col min="11" max="12" width="5" style="2315" bestFit="1" customWidth="1"/>
    <col min="13" max="13" width="6.6640625" style="2315" bestFit="1" customWidth="1"/>
    <col min="14" max="14" width="4" style="2133" bestFit="1" customWidth="1"/>
    <col min="15" max="16" width="5" style="2315" bestFit="1" customWidth="1"/>
    <col min="17" max="17" width="6.6640625" style="2315" bestFit="1" customWidth="1"/>
    <col min="18" max="18" width="4.44140625" style="2133" bestFit="1" customWidth="1"/>
    <col min="19" max="19" width="5.6640625" style="2133" bestFit="1" customWidth="1"/>
    <col min="20" max="20" width="5" style="2315" bestFit="1" customWidth="1"/>
    <col min="21" max="21" width="5.88671875" style="2315" bestFit="1" customWidth="1"/>
    <col min="22" max="22" width="4" style="2133" bestFit="1" customWidth="1"/>
    <col min="23" max="24" width="5" style="2315" bestFit="1" customWidth="1"/>
    <col min="25" max="25" width="5.88671875" style="2315" customWidth="1"/>
    <col min="26" max="26" width="4.44140625" style="2133" bestFit="1" customWidth="1"/>
    <col min="27" max="28" width="5" style="2133" bestFit="1" customWidth="1"/>
    <col min="29" max="29" width="5.88671875" style="2133" bestFit="1" customWidth="1"/>
    <col min="30" max="30" width="4.44140625" style="2133" bestFit="1" customWidth="1"/>
    <col min="31" max="32" width="5" style="2133" bestFit="1" customWidth="1"/>
    <col min="33" max="33" width="6.6640625" style="2133" bestFit="1" customWidth="1"/>
    <col min="34" max="34" width="4.44140625" style="2133" bestFit="1" customWidth="1"/>
    <col min="35" max="36" width="5" style="2133" bestFit="1" customWidth="1"/>
    <col min="37" max="37" width="5.88671875" style="2133" bestFit="1" customWidth="1"/>
    <col min="38" max="38" width="4.44140625" style="2133" bestFit="1" customWidth="1"/>
    <col min="39" max="40" width="5" style="2133" bestFit="1" customWidth="1"/>
    <col min="41" max="41" width="5.88671875" style="2133" bestFit="1" customWidth="1"/>
    <col min="42" max="42" width="6.44140625" style="2133" customWidth="1"/>
    <col min="43" max="44" width="9.109375" style="2133" bestFit="1" customWidth="1"/>
    <col min="45" max="45" width="14.33203125" style="2133" customWidth="1"/>
    <col min="46" max="46" width="7.6640625" style="2133" customWidth="1"/>
    <col min="47" max="47" width="11.88671875" style="2133" bestFit="1" customWidth="1"/>
    <col min="48" max="48" width="11.5546875" style="2133"/>
    <col min="49" max="49" width="10.109375" style="2133" bestFit="1" customWidth="1"/>
    <col min="50" max="50" width="10" style="2133" bestFit="1" customWidth="1"/>
    <col min="51" max="51" width="8.5546875" style="2133" bestFit="1" customWidth="1"/>
    <col min="52" max="52" width="6.88671875" style="2133" bestFit="1" customWidth="1"/>
    <col min="53" max="16384" width="11.5546875" style="2133"/>
  </cols>
  <sheetData>
    <row r="1" spans="1:44">
      <c r="A1" s="320" t="s">
        <v>1447</v>
      </c>
    </row>
    <row r="2" spans="1:44" ht="18">
      <c r="A2" s="43" t="s">
        <v>3562</v>
      </c>
    </row>
    <row r="3" spans="1:44">
      <c r="A3" s="2133" t="s">
        <v>3563</v>
      </c>
      <c r="AJ3" s="2162"/>
    </row>
    <row r="4" spans="1:44">
      <c r="A4" s="2133" t="s">
        <v>2419</v>
      </c>
      <c r="AJ4" s="2162"/>
    </row>
    <row r="5" spans="1:44">
      <c r="AJ5" s="2162"/>
    </row>
    <row r="6" spans="1:44">
      <c r="A6" s="2133" t="s">
        <v>2420</v>
      </c>
      <c r="AJ6" s="2162"/>
    </row>
    <row r="8" spans="1:44" s="2319" customFormat="1" ht="13.8">
      <c r="A8" s="2316" t="s">
        <v>3564</v>
      </c>
      <c r="B8" s="2316" t="s">
        <v>36</v>
      </c>
      <c r="C8" s="2316" t="s">
        <v>2421</v>
      </c>
      <c r="D8" s="2316" t="s">
        <v>1520</v>
      </c>
      <c r="E8" s="2316" t="s">
        <v>332</v>
      </c>
      <c r="F8" s="2316" t="s">
        <v>2422</v>
      </c>
      <c r="G8" s="2316" t="s">
        <v>3565</v>
      </c>
      <c r="H8" s="2316" t="s">
        <v>3566</v>
      </c>
      <c r="I8" s="2316" t="s">
        <v>3567</v>
      </c>
      <c r="J8" s="2316" t="s">
        <v>2423</v>
      </c>
      <c r="K8" s="2316" t="s">
        <v>3565</v>
      </c>
      <c r="L8" s="2316" t="s">
        <v>3566</v>
      </c>
      <c r="M8" s="2317" t="s">
        <v>3567</v>
      </c>
      <c r="N8" s="2316" t="s">
        <v>2424</v>
      </c>
      <c r="O8" s="2316" t="s">
        <v>3565</v>
      </c>
      <c r="P8" s="2316" t="s">
        <v>3566</v>
      </c>
      <c r="Q8" s="2317" t="s">
        <v>3567</v>
      </c>
      <c r="R8" s="2316" t="s">
        <v>2425</v>
      </c>
      <c r="S8" s="2316" t="s">
        <v>3565</v>
      </c>
      <c r="T8" s="2316" t="s">
        <v>3566</v>
      </c>
      <c r="U8" s="2316" t="s">
        <v>3567</v>
      </c>
      <c r="V8" s="2316" t="s">
        <v>2426</v>
      </c>
      <c r="W8" s="2316" t="s">
        <v>3565</v>
      </c>
      <c r="X8" s="2316" t="s">
        <v>3566</v>
      </c>
      <c r="Y8" s="2316" t="s">
        <v>3567</v>
      </c>
      <c r="Z8" s="2316" t="s">
        <v>2427</v>
      </c>
      <c r="AA8" s="2316" t="s">
        <v>3565</v>
      </c>
      <c r="AB8" s="2316" t="s">
        <v>3566</v>
      </c>
      <c r="AC8" s="2316" t="s">
        <v>3567</v>
      </c>
      <c r="AD8" s="2316" t="s">
        <v>2428</v>
      </c>
      <c r="AE8" s="2316" t="s">
        <v>3565</v>
      </c>
      <c r="AF8" s="2316" t="s">
        <v>3566</v>
      </c>
      <c r="AG8" s="2316" t="s">
        <v>3567</v>
      </c>
      <c r="AH8" s="2316" t="s">
        <v>2429</v>
      </c>
      <c r="AI8" s="2316" t="s">
        <v>3565</v>
      </c>
      <c r="AJ8" s="2316" t="s">
        <v>3566</v>
      </c>
      <c r="AK8" s="2316" t="s">
        <v>3567</v>
      </c>
      <c r="AL8" s="2316" t="s">
        <v>2430</v>
      </c>
      <c r="AM8" s="2316" t="s">
        <v>3565</v>
      </c>
      <c r="AN8" s="2316" t="s">
        <v>3566</v>
      </c>
      <c r="AO8" s="2316" t="s">
        <v>3567</v>
      </c>
      <c r="AP8" s="2316" t="s">
        <v>3568</v>
      </c>
      <c r="AQ8" s="2316" t="s">
        <v>3569</v>
      </c>
      <c r="AR8" s="2318" t="s">
        <v>2431</v>
      </c>
    </row>
    <row r="9" spans="1:44">
      <c r="A9" s="2735" t="s">
        <v>2432</v>
      </c>
      <c r="B9" s="2320" t="s">
        <v>833</v>
      </c>
      <c r="C9" s="2320">
        <f>F9+J9+N9+R9+V9+Z9+AD9+AH9+AL9</f>
        <v>13</v>
      </c>
      <c r="D9" s="2321">
        <v>8</v>
      </c>
      <c r="E9" s="2321">
        <v>5</v>
      </c>
      <c r="F9" s="2322">
        <v>8</v>
      </c>
      <c r="G9" s="2321">
        <v>5</v>
      </c>
      <c r="H9" s="2321">
        <v>3</v>
      </c>
      <c r="I9" s="2321"/>
      <c r="J9" s="2322">
        <v>1</v>
      </c>
      <c r="K9" s="2321">
        <v>1</v>
      </c>
      <c r="L9" s="2321"/>
      <c r="M9" s="2321"/>
      <c r="N9" s="2322">
        <v>3</v>
      </c>
      <c r="O9" s="2321">
        <v>2</v>
      </c>
      <c r="P9" s="2321">
        <v>1</v>
      </c>
      <c r="Q9" s="2321"/>
      <c r="R9" s="2322">
        <v>1</v>
      </c>
      <c r="S9" s="2323"/>
      <c r="T9" s="2321"/>
      <c r="U9" s="2321">
        <v>1</v>
      </c>
      <c r="V9" s="2322"/>
      <c r="W9" s="2321"/>
      <c r="X9" s="2321"/>
      <c r="Y9" s="2321"/>
      <c r="Z9" s="2321"/>
      <c r="AA9" s="2321"/>
      <c r="AB9" s="2321"/>
      <c r="AC9" s="2321"/>
      <c r="AD9" s="2321"/>
      <c r="AE9" s="2321"/>
      <c r="AF9" s="2321"/>
      <c r="AG9" s="2321"/>
      <c r="AH9" s="2321"/>
      <c r="AI9" s="2321"/>
      <c r="AJ9" s="2321"/>
      <c r="AK9" s="2321"/>
      <c r="AL9" s="2321"/>
      <c r="AM9" s="2321"/>
      <c r="AN9" s="2321"/>
      <c r="AO9" s="2321"/>
      <c r="AP9" s="2324">
        <f>F9+J9+N9+R9+V9+Z9+AD9+AH9+AL9</f>
        <v>13</v>
      </c>
      <c r="AQ9" s="2324">
        <f>'[24]D1.1aET cohortes reales'!K9+'[24]D1.1aET cohortes reales'!N9</f>
        <v>26</v>
      </c>
      <c r="AR9" s="2325">
        <f>C9/AQ9</f>
        <v>0.5</v>
      </c>
    </row>
    <row r="10" spans="1:44">
      <c r="A10" s="2735"/>
      <c r="B10" s="2320" t="s">
        <v>259</v>
      </c>
      <c r="C10" s="2320">
        <f>F10+J10+N10+R10+V10+Z10+AD10+AH10+AL10</f>
        <v>17</v>
      </c>
      <c r="D10" s="2321">
        <v>8</v>
      </c>
      <c r="E10" s="2321">
        <v>9</v>
      </c>
      <c r="F10" s="2322">
        <v>10</v>
      </c>
      <c r="G10" s="2321">
        <v>8</v>
      </c>
      <c r="H10" s="2321">
        <v>2</v>
      </c>
      <c r="I10" s="2321"/>
      <c r="J10" s="2322">
        <v>6</v>
      </c>
      <c r="K10" s="2321">
        <v>5</v>
      </c>
      <c r="L10" s="2321">
        <v>1</v>
      </c>
      <c r="M10" s="2321"/>
      <c r="N10" s="2322"/>
      <c r="O10" s="2321"/>
      <c r="P10" s="2321"/>
      <c r="Q10" s="2321"/>
      <c r="R10" s="2322">
        <v>1</v>
      </c>
      <c r="S10" s="2326">
        <v>1</v>
      </c>
      <c r="T10" s="2321"/>
      <c r="U10" s="2321"/>
      <c r="V10" s="2322"/>
      <c r="W10" s="2321"/>
      <c r="X10" s="2321"/>
      <c r="Y10" s="2321"/>
      <c r="Z10" s="2321"/>
      <c r="AA10" s="2321"/>
      <c r="AB10" s="2321"/>
      <c r="AC10" s="2321"/>
      <c r="AD10" s="2321"/>
      <c r="AE10" s="2321"/>
      <c r="AF10" s="2321"/>
      <c r="AG10" s="2321"/>
      <c r="AH10" s="2321"/>
      <c r="AI10" s="2321"/>
      <c r="AJ10" s="2321"/>
      <c r="AK10" s="2321"/>
      <c r="AL10" s="2321"/>
      <c r="AM10" s="2321"/>
      <c r="AN10" s="2321"/>
      <c r="AO10" s="2321"/>
      <c r="AP10" s="2324">
        <f>F10+J10+N10+R10+V10+Z10+AD10+AH10+AL10</f>
        <v>17</v>
      </c>
      <c r="AQ10" s="2324">
        <f>'[24]D1.1aET cohortes reales'!K10+'[24]D1.1aET cohortes reales'!N10</f>
        <v>29</v>
      </c>
      <c r="AR10" s="2327">
        <f>C10/AQ10</f>
        <v>0.58620689655172409</v>
      </c>
    </row>
    <row r="11" spans="1:44">
      <c r="A11" s="2735"/>
      <c r="B11" s="2320" t="s">
        <v>835</v>
      </c>
      <c r="C11" s="2320">
        <f>F11+J11+N11+R11+V11+Z11+AD11+AH11+AL11</f>
        <v>16</v>
      </c>
      <c r="D11" s="2321">
        <v>5</v>
      </c>
      <c r="E11" s="2321">
        <v>11</v>
      </c>
      <c r="F11" s="2322">
        <v>9</v>
      </c>
      <c r="G11" s="2321">
        <v>8</v>
      </c>
      <c r="H11" s="2321">
        <v>1</v>
      </c>
      <c r="I11" s="2321"/>
      <c r="J11" s="2322">
        <v>3</v>
      </c>
      <c r="K11" s="2321">
        <v>2</v>
      </c>
      <c r="L11" s="2321">
        <v>1</v>
      </c>
      <c r="M11" s="2321"/>
      <c r="N11" s="2322">
        <v>1</v>
      </c>
      <c r="O11" s="2321">
        <v>1</v>
      </c>
      <c r="P11" s="2321"/>
      <c r="Q11" s="2321"/>
      <c r="R11" s="2322">
        <v>2</v>
      </c>
      <c r="S11" s="2323"/>
      <c r="T11" s="2321">
        <v>2</v>
      </c>
      <c r="U11" s="2321"/>
      <c r="V11" s="2322">
        <v>1</v>
      </c>
      <c r="W11" s="2321">
        <v>1</v>
      </c>
      <c r="X11" s="2321"/>
      <c r="Y11" s="2321"/>
      <c r="Z11" s="2321"/>
      <c r="AA11" s="2321"/>
      <c r="AB11" s="2321"/>
      <c r="AC11" s="2321"/>
      <c r="AD11" s="2321"/>
      <c r="AE11" s="2321"/>
      <c r="AF11" s="2321"/>
      <c r="AG11" s="2321"/>
      <c r="AH11" s="2321"/>
      <c r="AI11" s="2321"/>
      <c r="AJ11" s="2321"/>
      <c r="AK11" s="2321"/>
      <c r="AL11" s="2321"/>
      <c r="AM11" s="2321"/>
      <c r="AN11" s="2321"/>
      <c r="AO11" s="2321"/>
      <c r="AP11" s="2324">
        <f>F11+J11+N11+R11+V11+Z11+AD11+AH11+AL11</f>
        <v>16</v>
      </c>
      <c r="AQ11" s="2324">
        <f>'[24]D1.1aET cohortes reales'!K11+'[24]D1.1aET cohortes reales'!N11</f>
        <v>30</v>
      </c>
      <c r="AR11" s="2327">
        <f>C11/AQ11</f>
        <v>0.53333333333333333</v>
      </c>
    </row>
    <row r="12" spans="1:44">
      <c r="A12" s="2736" t="s">
        <v>698</v>
      </c>
      <c r="B12" s="2736"/>
      <c r="C12" s="2324">
        <f>F12+J12+N12+R12+V12+Z12+AD12+AH12+AL12</f>
        <v>46</v>
      </c>
      <c r="D12" s="2328">
        <f>SUM(D9:D11)</f>
        <v>21</v>
      </c>
      <c r="E12" s="2328">
        <f>SUM(E9:E11)</f>
        <v>25</v>
      </c>
      <c r="F12" s="2324">
        <f>SUM(F9:F11)</f>
        <v>27</v>
      </c>
      <c r="G12" s="2328">
        <f t="shared" ref="G12:H12" si="0">SUM(G9:G11)</f>
        <v>21</v>
      </c>
      <c r="H12" s="2328">
        <f t="shared" si="0"/>
        <v>6</v>
      </c>
      <c r="I12" s="2328"/>
      <c r="J12" s="2324">
        <f t="shared" ref="J12:W12" si="1">SUM(J9:J11)</f>
        <v>10</v>
      </c>
      <c r="K12" s="2328">
        <f t="shared" si="1"/>
        <v>8</v>
      </c>
      <c r="L12" s="2328">
        <f t="shared" si="1"/>
        <v>2</v>
      </c>
      <c r="M12" s="2328"/>
      <c r="N12" s="2324">
        <f t="shared" si="1"/>
        <v>4</v>
      </c>
      <c r="O12" s="2328">
        <f t="shared" si="1"/>
        <v>3</v>
      </c>
      <c r="P12" s="2328">
        <f t="shared" si="1"/>
        <v>1</v>
      </c>
      <c r="Q12" s="2328"/>
      <c r="R12" s="2324">
        <f t="shared" si="1"/>
        <v>4</v>
      </c>
      <c r="S12" s="2324">
        <f>SUM(S9:S11)</f>
        <v>1</v>
      </c>
      <c r="T12" s="2328">
        <f t="shared" si="1"/>
        <v>2</v>
      </c>
      <c r="U12" s="2328">
        <f t="shared" si="1"/>
        <v>1</v>
      </c>
      <c r="V12" s="2324">
        <f t="shared" si="1"/>
        <v>1</v>
      </c>
      <c r="W12" s="2328">
        <f t="shared" si="1"/>
        <v>1</v>
      </c>
      <c r="X12" s="2328"/>
      <c r="Y12" s="2328"/>
      <c r="Z12" s="2328"/>
      <c r="AA12" s="2328"/>
      <c r="AB12" s="2328"/>
      <c r="AC12" s="2328"/>
      <c r="AD12" s="2328"/>
      <c r="AE12" s="2328"/>
      <c r="AF12" s="2328"/>
      <c r="AG12" s="2328"/>
      <c r="AH12" s="2328"/>
      <c r="AI12" s="2328"/>
      <c r="AJ12" s="2328"/>
      <c r="AK12" s="2328"/>
      <c r="AL12" s="2328"/>
      <c r="AM12" s="2328"/>
      <c r="AN12" s="2328"/>
      <c r="AO12" s="2328"/>
      <c r="AP12" s="2324">
        <f>SUM(AP9:AP11)</f>
        <v>46</v>
      </c>
      <c r="AQ12" s="2324">
        <f>SUM(AQ9:AQ11)</f>
        <v>85</v>
      </c>
      <c r="AR12" s="2329">
        <f>C12/AQ12</f>
        <v>0.54117647058823526</v>
      </c>
    </row>
    <row r="13" spans="1:44">
      <c r="A13" s="2330"/>
      <c r="B13" s="2330"/>
      <c r="C13" s="2330"/>
      <c r="D13" s="2330"/>
      <c r="E13" s="2330"/>
      <c r="F13" s="2330"/>
      <c r="G13" s="2330">
        <f>G12+K12+O12+W12</f>
        <v>33</v>
      </c>
      <c r="H13" s="2330">
        <f>H12+L12+P12+T12</f>
        <v>11</v>
      </c>
      <c r="I13" s="2330"/>
      <c r="J13" s="2330"/>
      <c r="K13" s="2330"/>
      <c r="L13" s="2330"/>
      <c r="M13" s="2330"/>
      <c r="N13" s="2330"/>
      <c r="O13" s="2330"/>
      <c r="P13" s="2330"/>
      <c r="Q13" s="2330"/>
      <c r="R13" s="2330"/>
      <c r="S13" s="2330"/>
      <c r="T13" s="2330"/>
      <c r="U13" s="2330"/>
      <c r="V13" s="2330"/>
      <c r="W13" s="2330"/>
      <c r="X13" s="2330"/>
      <c r="Y13" s="2330"/>
      <c r="Z13" s="2330"/>
      <c r="AA13" s="2330"/>
      <c r="AB13" s="2330"/>
      <c r="AC13" s="2330"/>
      <c r="AD13" s="2330"/>
      <c r="AE13" s="2330"/>
      <c r="AF13" s="2330"/>
      <c r="AG13" s="2330"/>
      <c r="AH13" s="2330"/>
      <c r="AI13" s="2330"/>
      <c r="AJ13" s="2330"/>
      <c r="AK13" s="2330"/>
      <c r="AL13" s="2330"/>
      <c r="AM13" s="2330"/>
      <c r="AN13" s="2330"/>
      <c r="AO13" s="2330"/>
      <c r="AP13" s="2330"/>
      <c r="AQ13" s="2330"/>
      <c r="AR13" s="2331"/>
    </row>
    <row r="14" spans="1:44" s="2319" customFormat="1" ht="13.8">
      <c r="A14" s="2317" t="s">
        <v>3564</v>
      </c>
      <c r="B14" s="2317" t="s">
        <v>36</v>
      </c>
      <c r="C14" s="2317" t="s">
        <v>2421</v>
      </c>
      <c r="D14" s="2317" t="s">
        <v>1520</v>
      </c>
      <c r="E14" s="2317" t="s">
        <v>332</v>
      </c>
      <c r="F14" s="2317" t="s">
        <v>2422</v>
      </c>
      <c r="G14" s="2317" t="s">
        <v>3565</v>
      </c>
      <c r="H14" s="2317" t="s">
        <v>3566</v>
      </c>
      <c r="I14" s="2316" t="s">
        <v>3567</v>
      </c>
      <c r="J14" s="2317" t="s">
        <v>2423</v>
      </c>
      <c r="K14" s="2317" t="s">
        <v>3565</v>
      </c>
      <c r="L14" s="2317" t="s">
        <v>3566</v>
      </c>
      <c r="M14" s="2317"/>
      <c r="N14" s="2317" t="s">
        <v>2424</v>
      </c>
      <c r="O14" s="2317" t="s">
        <v>3565</v>
      </c>
      <c r="P14" s="2317" t="s">
        <v>3566</v>
      </c>
      <c r="Q14" s="2317" t="s">
        <v>3567</v>
      </c>
      <c r="R14" s="2317" t="s">
        <v>2425</v>
      </c>
      <c r="S14" s="2316" t="s">
        <v>3565</v>
      </c>
      <c r="T14" s="2316" t="s">
        <v>3566</v>
      </c>
      <c r="U14" s="2316" t="s">
        <v>3567</v>
      </c>
      <c r="V14" s="2317" t="s">
        <v>2426</v>
      </c>
      <c r="W14" s="2316" t="s">
        <v>3565</v>
      </c>
      <c r="X14" s="2316" t="s">
        <v>3566</v>
      </c>
      <c r="Y14" s="2316" t="s">
        <v>3567</v>
      </c>
      <c r="Z14" s="2317" t="s">
        <v>2427</v>
      </c>
      <c r="AA14" s="2316" t="s">
        <v>3565</v>
      </c>
      <c r="AB14" s="2316" t="s">
        <v>3566</v>
      </c>
      <c r="AC14" s="2316" t="s">
        <v>3567</v>
      </c>
      <c r="AD14" s="2317" t="s">
        <v>2428</v>
      </c>
      <c r="AE14" s="2316" t="s">
        <v>3565</v>
      </c>
      <c r="AF14" s="2316" t="s">
        <v>3566</v>
      </c>
      <c r="AG14" s="2316" t="s">
        <v>3567</v>
      </c>
      <c r="AH14" s="2317" t="s">
        <v>2429</v>
      </c>
      <c r="AI14" s="2316" t="s">
        <v>3565</v>
      </c>
      <c r="AJ14" s="2316" t="s">
        <v>3566</v>
      </c>
      <c r="AK14" s="2316" t="s">
        <v>3567</v>
      </c>
      <c r="AL14" s="2317" t="s">
        <v>2430</v>
      </c>
      <c r="AM14" s="2316" t="s">
        <v>3565</v>
      </c>
      <c r="AN14" s="2316" t="s">
        <v>3566</v>
      </c>
      <c r="AO14" s="2316" t="s">
        <v>3567</v>
      </c>
      <c r="AP14" s="2316" t="s">
        <v>3568</v>
      </c>
      <c r="AQ14" s="2316" t="s">
        <v>3569</v>
      </c>
      <c r="AR14" s="2318" t="s">
        <v>2431</v>
      </c>
    </row>
    <row r="15" spans="1:44">
      <c r="A15" s="2738" t="s">
        <v>2433</v>
      </c>
      <c r="B15" s="2320" t="s">
        <v>833</v>
      </c>
      <c r="C15" s="2320">
        <f>F15+J15+N15+R15+V15+Z15+AD15+AH15+AL15</f>
        <v>14</v>
      </c>
      <c r="D15" s="2321">
        <v>8</v>
      </c>
      <c r="E15" s="2321">
        <v>6</v>
      </c>
      <c r="F15" s="2322">
        <v>8</v>
      </c>
      <c r="G15" s="2321">
        <v>8</v>
      </c>
      <c r="H15" s="2321"/>
      <c r="I15" s="2321"/>
      <c r="J15" s="2322">
        <v>4</v>
      </c>
      <c r="K15" s="2321">
        <v>4</v>
      </c>
      <c r="L15" s="2321"/>
      <c r="M15" s="2321"/>
      <c r="N15" s="2322">
        <v>1</v>
      </c>
      <c r="O15" s="2321">
        <v>1</v>
      </c>
      <c r="P15" s="2321"/>
      <c r="Q15" s="2321"/>
      <c r="R15" s="2322"/>
      <c r="S15" s="2326"/>
      <c r="T15" s="2321"/>
      <c r="U15" s="2321"/>
      <c r="V15" s="2332"/>
      <c r="W15" s="2321"/>
      <c r="X15" s="2321"/>
      <c r="Y15" s="2321"/>
      <c r="Z15" s="2322"/>
      <c r="AA15" s="2326"/>
      <c r="AB15" s="2326"/>
      <c r="AC15" s="2321"/>
      <c r="AD15" s="2322">
        <v>1</v>
      </c>
      <c r="AE15" s="2326"/>
      <c r="AF15" s="2326"/>
      <c r="AG15" s="2321">
        <v>1</v>
      </c>
      <c r="AH15" s="2321"/>
      <c r="AI15" s="2321"/>
      <c r="AJ15" s="2321"/>
      <c r="AK15" s="2321"/>
      <c r="AL15" s="2321"/>
      <c r="AM15" s="2321"/>
      <c r="AN15" s="2321"/>
      <c r="AO15" s="2321"/>
      <c r="AP15" s="2324">
        <f>F15+J15+N15+R15+V15+Z15+AD15+AH15+AL15</f>
        <v>14</v>
      </c>
      <c r="AQ15" s="2324">
        <f>'[24]D1.1aET cohortes reales'!K14+'[24]D1.1aET cohortes reales'!N14</f>
        <v>33</v>
      </c>
      <c r="AR15" s="2327">
        <f>(C15/AQ15)</f>
        <v>0.42424242424242425</v>
      </c>
    </row>
    <row r="16" spans="1:44">
      <c r="A16" s="2739"/>
      <c r="B16" s="2320" t="s">
        <v>259</v>
      </c>
      <c r="C16" s="2320">
        <f>F16+J16+N16+R16+V16+Z16+AD16+AH16+AL16</f>
        <v>19</v>
      </c>
      <c r="D16" s="2321">
        <v>3</v>
      </c>
      <c r="E16" s="2321">
        <v>16</v>
      </c>
      <c r="F16" s="2322">
        <v>15</v>
      </c>
      <c r="G16" s="2321">
        <v>12</v>
      </c>
      <c r="H16" s="2321">
        <v>3</v>
      </c>
      <c r="I16" s="2321"/>
      <c r="J16" s="2322">
        <v>2</v>
      </c>
      <c r="K16" s="2321">
        <v>2</v>
      </c>
      <c r="L16" s="2321"/>
      <c r="M16" s="2321"/>
      <c r="N16" s="2322">
        <v>1</v>
      </c>
      <c r="O16" s="2321">
        <v>1</v>
      </c>
      <c r="P16" s="2321"/>
      <c r="Q16" s="2321"/>
      <c r="R16" s="2322">
        <v>1</v>
      </c>
      <c r="S16" s="2326">
        <v>1</v>
      </c>
      <c r="T16" s="2321"/>
      <c r="U16" s="2321"/>
      <c r="V16" s="2332"/>
      <c r="W16" s="2321"/>
      <c r="X16" s="2321"/>
      <c r="Y16" s="2321"/>
      <c r="Z16" s="2322"/>
      <c r="AA16" s="2326"/>
      <c r="AB16" s="2326"/>
      <c r="AC16" s="2321"/>
      <c r="AD16" s="2322"/>
      <c r="AE16" s="2326"/>
      <c r="AF16" s="2326"/>
      <c r="AG16" s="2321"/>
      <c r="AH16" s="2321"/>
      <c r="AI16" s="2321"/>
      <c r="AJ16" s="2321"/>
      <c r="AK16" s="2321"/>
      <c r="AL16" s="2321"/>
      <c r="AM16" s="2321"/>
      <c r="AN16" s="2321"/>
      <c r="AO16" s="2321"/>
      <c r="AP16" s="2324">
        <f>F16+J16+N16+R16+V16+Z16+AD16+AH16+AL16</f>
        <v>19</v>
      </c>
      <c r="AQ16" s="2324">
        <f>'[24]D1.1aET cohortes reales'!K15+'[24]D1.1aET cohortes reales'!N15</f>
        <v>29</v>
      </c>
      <c r="AR16" s="2327">
        <f>(C16/AQ16)</f>
        <v>0.65517241379310343</v>
      </c>
    </row>
    <row r="17" spans="1:52">
      <c r="A17" s="2740"/>
      <c r="B17" s="2320" t="s">
        <v>835</v>
      </c>
      <c r="C17" s="2320">
        <f>F17+J17+N17+R17+V17+Z17+AD17+AH17+AL17</f>
        <v>16</v>
      </c>
      <c r="D17" s="2321">
        <v>4</v>
      </c>
      <c r="E17" s="2321">
        <v>12</v>
      </c>
      <c r="F17" s="2322">
        <v>11</v>
      </c>
      <c r="G17" s="2321">
        <v>10</v>
      </c>
      <c r="H17" s="2321">
        <v>1</v>
      </c>
      <c r="I17" s="2321"/>
      <c r="J17" s="2322"/>
      <c r="K17" s="2321"/>
      <c r="L17" s="2321"/>
      <c r="M17" s="2321"/>
      <c r="N17" s="2322">
        <v>3</v>
      </c>
      <c r="O17" s="2321"/>
      <c r="P17" s="2321">
        <v>2</v>
      </c>
      <c r="Q17" s="2321">
        <v>1</v>
      </c>
      <c r="R17" s="2322">
        <v>2</v>
      </c>
      <c r="S17" s="2326">
        <v>1</v>
      </c>
      <c r="T17" s="2321">
        <v>1</v>
      </c>
      <c r="U17" s="2321"/>
      <c r="V17" s="2332"/>
      <c r="W17" s="2321"/>
      <c r="X17" s="2321"/>
      <c r="Y17" s="2321"/>
      <c r="Z17" s="2322"/>
      <c r="AA17" s="2326"/>
      <c r="AB17" s="2326"/>
      <c r="AC17" s="2321"/>
      <c r="AD17" s="2322"/>
      <c r="AE17" s="2326"/>
      <c r="AF17" s="2326"/>
      <c r="AG17" s="2321"/>
      <c r="AH17" s="2321"/>
      <c r="AI17" s="2321"/>
      <c r="AJ17" s="2321"/>
      <c r="AK17" s="2321"/>
      <c r="AL17" s="2321"/>
      <c r="AM17" s="2321"/>
      <c r="AN17" s="2321"/>
      <c r="AO17" s="2321"/>
      <c r="AP17" s="2324">
        <f>F17+J17+N17+R17+V17+Z17+AD17+AH17+AL17</f>
        <v>16</v>
      </c>
      <c r="AQ17" s="2324">
        <f>'[24]D1.1aET cohortes reales'!K16+'[24]D1.1aET cohortes reales'!N16</f>
        <v>26</v>
      </c>
      <c r="AR17" s="2327">
        <f>(C17/AQ17)</f>
        <v>0.61538461538461542</v>
      </c>
    </row>
    <row r="18" spans="1:52">
      <c r="A18" s="2741" t="s">
        <v>698</v>
      </c>
      <c r="B18" s="2742"/>
      <c r="C18" s="2324">
        <f>SUM(C15:C17)</f>
        <v>49</v>
      </c>
      <c r="D18" s="2328">
        <f t="shared" ref="D18:F18" si="2">SUM(D15:D17)</f>
        <v>15</v>
      </c>
      <c r="E18" s="2328">
        <f t="shared" si="2"/>
        <v>34</v>
      </c>
      <c r="F18" s="2324">
        <f t="shared" si="2"/>
        <v>34</v>
      </c>
      <c r="G18" s="2328">
        <f>SUM(G15:G17)</f>
        <v>30</v>
      </c>
      <c r="H18" s="2328">
        <f>SUM(H15:H17)</f>
        <v>4</v>
      </c>
      <c r="I18" s="2328"/>
      <c r="J18" s="2324">
        <f>SUM(J15:J17)</f>
        <v>6</v>
      </c>
      <c r="K18" s="2328">
        <f t="shared" ref="K18:AG18" si="3">SUM(K15:K17)</f>
        <v>6</v>
      </c>
      <c r="L18" s="2328"/>
      <c r="M18" s="2328"/>
      <c r="N18" s="2324">
        <f t="shared" si="3"/>
        <v>5</v>
      </c>
      <c r="O18" s="2328">
        <f t="shared" si="3"/>
        <v>2</v>
      </c>
      <c r="P18" s="2328">
        <f t="shared" si="3"/>
        <v>2</v>
      </c>
      <c r="Q18" s="2328">
        <f t="shared" si="3"/>
        <v>1</v>
      </c>
      <c r="R18" s="2324">
        <f t="shared" si="3"/>
        <v>3</v>
      </c>
      <c r="S18" s="2324">
        <f>SUM(S15:S17)</f>
        <v>2</v>
      </c>
      <c r="T18" s="2328">
        <f t="shared" si="3"/>
        <v>1</v>
      </c>
      <c r="U18" s="2328"/>
      <c r="V18" s="2328"/>
      <c r="W18" s="2328"/>
      <c r="X18" s="2328"/>
      <c r="Y18" s="2328"/>
      <c r="Z18" s="2328"/>
      <c r="AA18" s="2328"/>
      <c r="AB18" s="2328"/>
      <c r="AC18" s="2328"/>
      <c r="AD18" s="2324">
        <f t="shared" si="3"/>
        <v>1</v>
      </c>
      <c r="AE18" s="2324"/>
      <c r="AF18" s="2324"/>
      <c r="AG18" s="2328">
        <f t="shared" si="3"/>
        <v>1</v>
      </c>
      <c r="AH18" s="2328"/>
      <c r="AI18" s="2328"/>
      <c r="AJ18" s="2328"/>
      <c r="AK18" s="2328"/>
      <c r="AL18" s="2328"/>
      <c r="AM18" s="2328"/>
      <c r="AN18" s="2328"/>
      <c r="AO18" s="2328"/>
      <c r="AP18" s="2324">
        <f>SUM(AP15:AP17)</f>
        <v>49</v>
      </c>
      <c r="AQ18" s="2324">
        <f>SUM(AQ15:AQ17)</f>
        <v>88</v>
      </c>
      <c r="AR18" s="2329">
        <f>(C18/AQ18)</f>
        <v>0.55681818181818177</v>
      </c>
    </row>
    <row r="19" spans="1:52">
      <c r="A19" s="2330"/>
      <c r="B19" s="2330"/>
      <c r="C19" s="2330"/>
      <c r="D19" s="2330"/>
      <c r="E19" s="2330"/>
      <c r="F19" s="2330"/>
      <c r="G19" s="2330"/>
      <c r="H19" s="2330"/>
      <c r="I19" s="2330"/>
      <c r="J19" s="2330"/>
      <c r="K19" s="2330"/>
      <c r="L19" s="2330"/>
      <c r="M19" s="2330"/>
      <c r="N19" s="2330"/>
      <c r="O19" s="2330"/>
      <c r="P19" s="2330"/>
      <c r="Q19" s="2330"/>
      <c r="R19" s="2330"/>
      <c r="S19" s="2330"/>
      <c r="T19" s="2330"/>
      <c r="U19" s="2330"/>
      <c r="V19" s="2330"/>
      <c r="W19" s="2330"/>
      <c r="X19" s="2330"/>
      <c r="Y19" s="2330"/>
      <c r="Z19" s="2330"/>
      <c r="AA19" s="2330"/>
      <c r="AB19" s="2330"/>
      <c r="AC19" s="2330"/>
      <c r="AD19" s="2330"/>
      <c r="AE19" s="2330"/>
      <c r="AF19" s="2330"/>
      <c r="AG19" s="2330"/>
      <c r="AH19" s="2330"/>
      <c r="AI19" s="2330"/>
      <c r="AJ19" s="2330"/>
      <c r="AK19" s="2330"/>
      <c r="AL19" s="2330"/>
      <c r="AM19" s="2330"/>
      <c r="AN19" s="2330"/>
      <c r="AO19" s="2330"/>
      <c r="AP19" s="2330">
        <f>G19/AP18</f>
        <v>0</v>
      </c>
      <c r="AQ19" s="2330"/>
      <c r="AR19" s="2331"/>
    </row>
    <row r="20" spans="1:52" s="2319" customFormat="1" ht="13.8">
      <c r="A20" s="2317" t="s">
        <v>3564</v>
      </c>
      <c r="B20" s="2317" t="s">
        <v>36</v>
      </c>
      <c r="C20" s="2317" t="s">
        <v>2421</v>
      </c>
      <c r="D20" s="2317" t="s">
        <v>1520</v>
      </c>
      <c r="E20" s="2317" t="s">
        <v>332</v>
      </c>
      <c r="F20" s="2317" t="s">
        <v>2422</v>
      </c>
      <c r="G20" s="2317" t="s">
        <v>3565</v>
      </c>
      <c r="H20" s="2317" t="s">
        <v>3566</v>
      </c>
      <c r="I20" s="2317" t="s">
        <v>3567</v>
      </c>
      <c r="J20" s="2317" t="s">
        <v>2423</v>
      </c>
      <c r="K20" s="2317" t="s">
        <v>3565</v>
      </c>
      <c r="L20" s="2317" t="s">
        <v>3566</v>
      </c>
      <c r="M20" s="2317" t="s">
        <v>3567</v>
      </c>
      <c r="N20" s="2317" t="s">
        <v>2424</v>
      </c>
      <c r="O20" s="2317" t="s">
        <v>3565</v>
      </c>
      <c r="P20" s="2317" t="s">
        <v>3566</v>
      </c>
      <c r="Q20" s="2317" t="s">
        <v>3567</v>
      </c>
      <c r="R20" s="2317" t="s">
        <v>2425</v>
      </c>
      <c r="S20" s="2316" t="s">
        <v>3565</v>
      </c>
      <c r="T20" s="2316" t="s">
        <v>3566</v>
      </c>
      <c r="U20" s="2316" t="s">
        <v>3567</v>
      </c>
      <c r="V20" s="2317" t="s">
        <v>2426</v>
      </c>
      <c r="W20" s="2317" t="s">
        <v>3565</v>
      </c>
      <c r="X20" s="2317" t="s">
        <v>3566</v>
      </c>
      <c r="Y20" s="2317" t="s">
        <v>3567</v>
      </c>
      <c r="Z20" s="2317" t="s">
        <v>2427</v>
      </c>
      <c r="AA20" s="2316" t="s">
        <v>3565</v>
      </c>
      <c r="AB20" s="2316" t="s">
        <v>3566</v>
      </c>
      <c r="AC20" s="2316" t="s">
        <v>3567</v>
      </c>
      <c r="AD20" s="2317" t="s">
        <v>2428</v>
      </c>
      <c r="AE20" s="2316" t="s">
        <v>3565</v>
      </c>
      <c r="AF20" s="2316" t="s">
        <v>3566</v>
      </c>
      <c r="AG20" s="2316" t="s">
        <v>3567</v>
      </c>
      <c r="AH20" s="2317" t="s">
        <v>2429</v>
      </c>
      <c r="AI20" s="2316" t="s">
        <v>3565</v>
      </c>
      <c r="AJ20" s="2316" t="s">
        <v>3566</v>
      </c>
      <c r="AK20" s="2316" t="s">
        <v>3567</v>
      </c>
      <c r="AL20" s="2317" t="s">
        <v>2430</v>
      </c>
      <c r="AM20" s="2316" t="s">
        <v>3565</v>
      </c>
      <c r="AN20" s="2316" t="s">
        <v>3566</v>
      </c>
      <c r="AO20" s="2316" t="s">
        <v>3567</v>
      </c>
      <c r="AP20" s="2316" t="s">
        <v>3568</v>
      </c>
      <c r="AQ20" s="2316" t="s">
        <v>3569</v>
      </c>
      <c r="AR20" s="2318" t="s">
        <v>2431</v>
      </c>
    </row>
    <row r="21" spans="1:52">
      <c r="A21" s="2735" t="s">
        <v>2434</v>
      </c>
      <c r="B21" s="2320" t="s">
        <v>833</v>
      </c>
      <c r="C21" s="2320">
        <f>F21+J21+N21+R21+V21+Z21+AD21+AH21+AL21</f>
        <v>7</v>
      </c>
      <c r="D21" s="2321">
        <v>5</v>
      </c>
      <c r="E21" s="2321">
        <v>2</v>
      </c>
      <c r="F21" s="2322">
        <v>4</v>
      </c>
      <c r="G21" s="2321">
        <v>3</v>
      </c>
      <c r="H21" s="2321">
        <v>1</v>
      </c>
      <c r="I21" s="2321"/>
      <c r="J21" s="2322"/>
      <c r="K21" s="2321"/>
      <c r="L21" s="2321"/>
      <c r="M21" s="2321"/>
      <c r="N21" s="2322">
        <v>1</v>
      </c>
      <c r="O21" s="2321"/>
      <c r="P21" s="2321">
        <v>1</v>
      </c>
      <c r="Q21" s="2321"/>
      <c r="R21" s="2322">
        <v>1</v>
      </c>
      <c r="S21" s="2326">
        <v>1</v>
      </c>
      <c r="T21" s="2321"/>
      <c r="U21" s="2321"/>
      <c r="V21" s="2322"/>
      <c r="W21" s="2321"/>
      <c r="X21" s="2321"/>
      <c r="Y21" s="2321"/>
      <c r="Z21" s="2322"/>
      <c r="AA21" s="2326"/>
      <c r="AB21" s="2326"/>
      <c r="AC21" s="2321"/>
      <c r="AD21" s="2322">
        <v>1</v>
      </c>
      <c r="AE21" s="2326">
        <v>1</v>
      </c>
      <c r="AF21" s="2326"/>
      <c r="AG21" s="2321"/>
      <c r="AH21" s="2321"/>
      <c r="AI21" s="2321"/>
      <c r="AJ21" s="2321"/>
      <c r="AK21" s="2321"/>
      <c r="AL21" s="2321"/>
      <c r="AM21" s="2321"/>
      <c r="AN21" s="2321"/>
      <c r="AO21" s="2321"/>
      <c r="AP21" s="2324">
        <f>F21+J21+N21+R21+V21+Z21+AD21+AH21+AL21</f>
        <v>7</v>
      </c>
      <c r="AQ21" s="2324">
        <f>'[24]D1.1aET cohortes reales'!K19+'[24]D1.1aET cohortes reales'!N19</f>
        <v>30</v>
      </c>
      <c r="AR21" s="2327">
        <f>C21/AQ21</f>
        <v>0.23333333333333334</v>
      </c>
      <c r="AT21" s="2333"/>
    </row>
    <row r="22" spans="1:52">
      <c r="A22" s="2735"/>
      <c r="B22" s="2320" t="s">
        <v>259</v>
      </c>
      <c r="C22" s="2320">
        <f>F22+J22+N22+R22+V22+Z22+AD22+AH22+AL22</f>
        <v>20</v>
      </c>
      <c r="D22" s="2321">
        <v>9</v>
      </c>
      <c r="E22" s="2321">
        <v>11</v>
      </c>
      <c r="F22" s="2322">
        <v>8</v>
      </c>
      <c r="G22" s="2321">
        <v>6</v>
      </c>
      <c r="H22" s="2321">
        <v>1</v>
      </c>
      <c r="I22" s="2321">
        <v>1</v>
      </c>
      <c r="J22" s="2322">
        <v>3</v>
      </c>
      <c r="K22" s="2321">
        <v>1</v>
      </c>
      <c r="L22" s="2321">
        <v>2</v>
      </c>
      <c r="M22" s="2321"/>
      <c r="N22" s="2322">
        <v>3</v>
      </c>
      <c r="O22" s="2321"/>
      <c r="P22" s="2321">
        <v>2</v>
      </c>
      <c r="Q22" s="2321">
        <v>1</v>
      </c>
      <c r="R22" s="2322">
        <v>3</v>
      </c>
      <c r="S22" s="2326"/>
      <c r="T22" s="2321">
        <v>1</v>
      </c>
      <c r="U22" s="2321">
        <v>2</v>
      </c>
      <c r="V22" s="2322">
        <v>1</v>
      </c>
      <c r="W22" s="2321">
        <v>1</v>
      </c>
      <c r="X22" s="2321"/>
      <c r="Y22" s="2321"/>
      <c r="Z22" s="2322">
        <v>1</v>
      </c>
      <c r="AA22" s="2326"/>
      <c r="AB22" s="2326">
        <v>1</v>
      </c>
      <c r="AC22" s="2321"/>
      <c r="AD22" s="2322">
        <v>1</v>
      </c>
      <c r="AE22" s="2326"/>
      <c r="AF22" s="2326">
        <v>1</v>
      </c>
      <c r="AG22" s="2321"/>
      <c r="AH22" s="2321"/>
      <c r="AI22" s="2321"/>
      <c r="AJ22" s="2321"/>
      <c r="AK22" s="2321"/>
      <c r="AL22" s="2321"/>
      <c r="AM22" s="2321"/>
      <c r="AN22" s="2321"/>
      <c r="AO22" s="2321"/>
      <c r="AP22" s="2324">
        <f>F22+J22+N22+R22+V22+Z22+AD22+AH22+AL22</f>
        <v>20</v>
      </c>
      <c r="AQ22" s="2324">
        <f>'[24]D1.1aET cohortes reales'!K20+'[24]D1.1aET cohortes reales'!N20</f>
        <v>33</v>
      </c>
      <c r="AR22" s="2327">
        <f>C22/AQ22</f>
        <v>0.60606060606060608</v>
      </c>
    </row>
    <row r="23" spans="1:52">
      <c r="A23" s="2735"/>
      <c r="B23" s="2320" t="s">
        <v>835</v>
      </c>
      <c r="C23" s="2320">
        <f>F23+J23+N23+R23+V23+Z23+AD23+AH23+AL23</f>
        <v>15</v>
      </c>
      <c r="D23" s="2321">
        <v>6</v>
      </c>
      <c r="E23" s="2321">
        <v>9</v>
      </c>
      <c r="F23" s="2322">
        <v>6</v>
      </c>
      <c r="G23" s="2321">
        <v>5</v>
      </c>
      <c r="H23" s="2321">
        <v>1</v>
      </c>
      <c r="I23" s="2321"/>
      <c r="J23" s="2322"/>
      <c r="K23" s="2321"/>
      <c r="L23" s="2321"/>
      <c r="M23" s="2321"/>
      <c r="N23" s="2322">
        <v>6</v>
      </c>
      <c r="O23" s="2321">
        <v>4</v>
      </c>
      <c r="P23" s="2321">
        <v>2</v>
      </c>
      <c r="Q23" s="2321"/>
      <c r="R23" s="2322">
        <v>1</v>
      </c>
      <c r="S23" s="2326">
        <v>1</v>
      </c>
      <c r="T23" s="2321"/>
      <c r="U23" s="2321"/>
      <c r="V23" s="2322">
        <v>2</v>
      </c>
      <c r="W23" s="2321"/>
      <c r="X23" s="2321">
        <v>1</v>
      </c>
      <c r="Y23" s="2321">
        <v>1</v>
      </c>
      <c r="Z23" s="2322"/>
      <c r="AA23" s="2326"/>
      <c r="AB23" s="2326"/>
      <c r="AC23" s="2321"/>
      <c r="AD23" s="2322"/>
      <c r="AE23" s="2326"/>
      <c r="AF23" s="2326"/>
      <c r="AG23" s="2321"/>
      <c r="AH23" s="2321"/>
      <c r="AI23" s="2321"/>
      <c r="AJ23" s="2321"/>
      <c r="AK23" s="2321"/>
      <c r="AL23" s="2321"/>
      <c r="AM23" s="2321"/>
      <c r="AN23" s="2321"/>
      <c r="AO23" s="2321"/>
      <c r="AP23" s="2324">
        <f>F23+J23+N23+R23+V23+Z23+AD23+AH23+AL23</f>
        <v>15</v>
      </c>
      <c r="AQ23" s="2324">
        <f>'[24]D1.1aET cohortes reales'!K21+'[24]D1.1aET cohortes reales'!N21</f>
        <v>26</v>
      </c>
      <c r="AR23" s="2327">
        <f>C23/AQ23</f>
        <v>0.57692307692307687</v>
      </c>
    </row>
    <row r="24" spans="1:52">
      <c r="A24" s="2736" t="s">
        <v>698</v>
      </c>
      <c r="B24" s="2736"/>
      <c r="C24" s="2324">
        <f>SUM(C21:C23)</f>
        <v>42</v>
      </c>
      <c r="D24" s="2328">
        <f>SUM(D21:D23)</f>
        <v>20</v>
      </c>
      <c r="E24" s="2328">
        <f>SUM(E21:E23)</f>
        <v>22</v>
      </c>
      <c r="F24" s="2324">
        <f t="shared" ref="F24" si="4">SUM(F21:F23)</f>
        <v>18</v>
      </c>
      <c r="G24" s="2328">
        <f>SUM(G21:G23)</f>
        <v>14</v>
      </c>
      <c r="H24" s="2328">
        <f t="shared" ref="H24:Y24" si="5">SUM(H21:H23)</f>
        <v>3</v>
      </c>
      <c r="I24" s="2328">
        <f t="shared" si="5"/>
        <v>1</v>
      </c>
      <c r="J24" s="2324">
        <f t="shared" si="5"/>
        <v>3</v>
      </c>
      <c r="K24" s="2328">
        <f t="shared" si="5"/>
        <v>1</v>
      </c>
      <c r="L24" s="2328">
        <f t="shared" si="5"/>
        <v>2</v>
      </c>
      <c r="M24" s="2328">
        <f t="shared" si="5"/>
        <v>0</v>
      </c>
      <c r="N24" s="2324">
        <f t="shared" si="5"/>
        <v>10</v>
      </c>
      <c r="O24" s="2328">
        <f t="shared" si="5"/>
        <v>4</v>
      </c>
      <c r="P24" s="2328">
        <f t="shared" si="5"/>
        <v>5</v>
      </c>
      <c r="Q24" s="2328">
        <f t="shared" si="5"/>
        <v>1</v>
      </c>
      <c r="R24" s="2324">
        <f t="shared" si="5"/>
        <v>5</v>
      </c>
      <c r="S24" s="2324">
        <f>SUM(S21:S23)</f>
        <v>2</v>
      </c>
      <c r="T24" s="2328">
        <f t="shared" si="5"/>
        <v>1</v>
      </c>
      <c r="U24" s="2328">
        <f t="shared" si="5"/>
        <v>2</v>
      </c>
      <c r="V24" s="2324">
        <f t="shared" si="5"/>
        <v>3</v>
      </c>
      <c r="W24" s="2328">
        <f t="shared" si="5"/>
        <v>1</v>
      </c>
      <c r="X24" s="2328">
        <f t="shared" si="5"/>
        <v>1</v>
      </c>
      <c r="Y24" s="2328">
        <f t="shared" si="5"/>
        <v>1</v>
      </c>
      <c r="Z24" s="2324">
        <f>SUM(Z22:Z23)</f>
        <v>1</v>
      </c>
      <c r="AA24" s="2324"/>
      <c r="AB24" s="2328">
        <f>SUM(AB21:AB23)</f>
        <v>1</v>
      </c>
      <c r="AC24" s="2328"/>
      <c r="AD24" s="2324">
        <f>SUM(AD21:AD23)</f>
        <v>2</v>
      </c>
      <c r="AE24" s="2328">
        <f>SUM(AE21:AE23)</f>
        <v>1</v>
      </c>
      <c r="AF24" s="2328">
        <f>SUM(AF21:AF23)</f>
        <v>1</v>
      </c>
      <c r="AG24" s="2328"/>
      <c r="AH24" s="2328"/>
      <c r="AI24" s="2328"/>
      <c r="AJ24" s="2328"/>
      <c r="AK24" s="2328"/>
      <c r="AL24" s="2328"/>
      <c r="AM24" s="2328"/>
      <c r="AN24" s="2328"/>
      <c r="AO24" s="2328"/>
      <c r="AP24" s="2324">
        <f>SUM(AP21:AP23)</f>
        <v>42</v>
      </c>
      <c r="AQ24" s="2324">
        <f>SUM(AQ21:AQ23)</f>
        <v>89</v>
      </c>
      <c r="AR24" s="2329">
        <f>C24/AQ24</f>
        <v>0.47191011235955055</v>
      </c>
    </row>
    <row r="25" spans="1:52">
      <c r="A25" s="2330"/>
      <c r="B25" s="2330"/>
      <c r="C25" s="2330"/>
      <c r="D25" s="2330"/>
      <c r="E25" s="2330"/>
      <c r="F25" s="2330"/>
      <c r="G25" s="2330"/>
      <c r="H25" s="2330"/>
      <c r="I25" s="2330"/>
      <c r="J25" s="2330"/>
      <c r="K25" s="2330"/>
      <c r="L25" s="2330"/>
      <c r="M25" s="2330"/>
      <c r="N25" s="2330"/>
      <c r="O25" s="2330"/>
      <c r="P25" s="2330"/>
      <c r="Q25" s="2330"/>
      <c r="R25" s="2330"/>
      <c r="S25" s="2330"/>
      <c r="T25" s="2330"/>
      <c r="U25" s="2330"/>
      <c r="V25" s="2330"/>
      <c r="W25" s="2330"/>
      <c r="X25" s="2330"/>
      <c r="Y25" s="2330"/>
      <c r="Z25" s="2330"/>
      <c r="AA25" s="2330"/>
      <c r="AB25" s="2330"/>
      <c r="AC25" s="2330"/>
      <c r="AD25" s="2330"/>
      <c r="AE25" s="2330"/>
      <c r="AF25" s="2330"/>
      <c r="AG25" s="2330"/>
      <c r="AH25" s="2330"/>
      <c r="AI25" s="2330"/>
      <c r="AJ25" s="2330"/>
      <c r="AK25" s="2330"/>
      <c r="AL25" s="2330"/>
      <c r="AM25" s="2330"/>
      <c r="AN25" s="2330"/>
      <c r="AO25" s="2330"/>
      <c r="AP25" s="2330"/>
      <c r="AQ25" s="2330"/>
      <c r="AR25" s="2331"/>
    </row>
    <row r="26" spans="1:52" s="2319" customFormat="1" ht="13.8">
      <c r="A26" s="2317" t="s">
        <v>3564</v>
      </c>
      <c r="B26" s="2317" t="s">
        <v>36</v>
      </c>
      <c r="C26" s="2317" t="s">
        <v>2421</v>
      </c>
      <c r="D26" s="2317" t="s">
        <v>1520</v>
      </c>
      <c r="E26" s="2317" t="s">
        <v>332</v>
      </c>
      <c r="F26" s="2317" t="s">
        <v>2422</v>
      </c>
      <c r="G26" s="2317" t="s">
        <v>3565</v>
      </c>
      <c r="H26" s="2317" t="s">
        <v>3566</v>
      </c>
      <c r="I26" s="2317" t="s">
        <v>3567</v>
      </c>
      <c r="J26" s="2317" t="s">
        <v>2423</v>
      </c>
      <c r="K26" s="2317" t="s">
        <v>3565</v>
      </c>
      <c r="L26" s="2317" t="s">
        <v>3566</v>
      </c>
      <c r="M26" s="2317" t="s">
        <v>3567</v>
      </c>
      <c r="N26" s="2317" t="s">
        <v>2424</v>
      </c>
      <c r="O26" s="2317" t="s">
        <v>3565</v>
      </c>
      <c r="P26" s="2317" t="s">
        <v>3566</v>
      </c>
      <c r="Q26" s="2317" t="s">
        <v>3567</v>
      </c>
      <c r="R26" s="2317" t="s">
        <v>2425</v>
      </c>
      <c r="S26" s="2316" t="s">
        <v>3565</v>
      </c>
      <c r="T26" s="2316" t="s">
        <v>3566</v>
      </c>
      <c r="U26" s="2316" t="s">
        <v>3567</v>
      </c>
      <c r="V26" s="2317" t="s">
        <v>2426</v>
      </c>
      <c r="W26" s="2317" t="s">
        <v>3565</v>
      </c>
      <c r="X26" s="2317" t="s">
        <v>3566</v>
      </c>
      <c r="Y26" s="2317" t="s">
        <v>3567</v>
      </c>
      <c r="Z26" s="2317" t="s">
        <v>2427</v>
      </c>
      <c r="AA26" s="2316" t="s">
        <v>3565</v>
      </c>
      <c r="AB26" s="2316" t="s">
        <v>3566</v>
      </c>
      <c r="AC26" s="2316" t="s">
        <v>3567</v>
      </c>
      <c r="AD26" s="2317" t="s">
        <v>2428</v>
      </c>
      <c r="AE26" s="2316" t="s">
        <v>3565</v>
      </c>
      <c r="AF26" s="2316" t="s">
        <v>3566</v>
      </c>
      <c r="AG26" s="2316" t="s">
        <v>3567</v>
      </c>
      <c r="AH26" s="2317" t="s">
        <v>2429</v>
      </c>
      <c r="AI26" s="2316" t="s">
        <v>3565</v>
      </c>
      <c r="AJ26" s="2316" t="s">
        <v>3566</v>
      </c>
      <c r="AK26" s="2316" t="s">
        <v>3567</v>
      </c>
      <c r="AL26" s="2317" t="s">
        <v>2430</v>
      </c>
      <c r="AM26" s="2316" t="s">
        <v>3565</v>
      </c>
      <c r="AN26" s="2316" t="s">
        <v>3566</v>
      </c>
      <c r="AO26" s="2316" t="s">
        <v>3567</v>
      </c>
      <c r="AP26" s="2316" t="s">
        <v>3568</v>
      </c>
      <c r="AQ26" s="2316" t="s">
        <v>3569</v>
      </c>
      <c r="AR26" s="2318" t="s">
        <v>2431</v>
      </c>
    </row>
    <row r="27" spans="1:52">
      <c r="A27" s="2735" t="s">
        <v>2435</v>
      </c>
      <c r="B27" s="2320" t="s">
        <v>833</v>
      </c>
      <c r="C27" s="2320">
        <f>F27+J27+N27+R27+V27+Z27+AD27+AH27+AL27</f>
        <v>9</v>
      </c>
      <c r="D27" s="2321">
        <v>6</v>
      </c>
      <c r="E27" s="2321">
        <v>3</v>
      </c>
      <c r="F27" s="2322">
        <v>3</v>
      </c>
      <c r="G27" s="2321">
        <v>2</v>
      </c>
      <c r="H27" s="2321"/>
      <c r="I27" s="2321">
        <v>1</v>
      </c>
      <c r="J27" s="2322">
        <v>1</v>
      </c>
      <c r="K27" s="2321">
        <v>1</v>
      </c>
      <c r="L27" s="2321"/>
      <c r="M27" s="2321"/>
      <c r="N27" s="2322">
        <v>2</v>
      </c>
      <c r="O27" s="2321">
        <v>2</v>
      </c>
      <c r="P27" s="2321"/>
      <c r="Q27" s="2321"/>
      <c r="R27" s="2322"/>
      <c r="S27" s="2321"/>
      <c r="T27" s="2321"/>
      <c r="U27" s="2321"/>
      <c r="V27" s="2322">
        <v>1</v>
      </c>
      <c r="W27" s="2321"/>
      <c r="X27" s="2321">
        <v>1</v>
      </c>
      <c r="Y27" s="2321"/>
      <c r="Z27" s="2322">
        <v>2</v>
      </c>
      <c r="AA27" s="2321"/>
      <c r="AB27" s="2321">
        <v>1</v>
      </c>
      <c r="AC27" s="2321">
        <v>1</v>
      </c>
      <c r="AD27" s="2321"/>
      <c r="AE27" s="2321"/>
      <c r="AF27" s="2321"/>
      <c r="AG27" s="2321"/>
      <c r="AH27" s="2321"/>
      <c r="AI27" s="2321"/>
      <c r="AJ27" s="2321"/>
      <c r="AK27" s="2321"/>
      <c r="AL27" s="2321"/>
      <c r="AM27" s="2321"/>
      <c r="AN27" s="2321"/>
      <c r="AO27" s="2321"/>
      <c r="AP27" s="2324">
        <f>F27+J27+N27+R27+V27+Z27+AD27+AH27+AL27</f>
        <v>9</v>
      </c>
      <c r="AQ27" s="2324">
        <f>'[24]D1.1aET cohortes reales'!K24+'[24]D1.1aET cohortes reales'!N24</f>
        <v>26</v>
      </c>
      <c r="AR27" s="2327">
        <f>C27/AQ27</f>
        <v>0.34615384615384615</v>
      </c>
      <c r="AT27" s="2277" t="s">
        <v>3570</v>
      </c>
      <c r="AU27" s="2277" t="s">
        <v>3571</v>
      </c>
      <c r="AV27" s="2277" t="s">
        <v>1903</v>
      </c>
      <c r="AW27" s="2277" t="s">
        <v>3572</v>
      </c>
      <c r="AX27" s="2277" t="s">
        <v>1904</v>
      </c>
      <c r="AY27" s="2277" t="s">
        <v>3573</v>
      </c>
      <c r="AZ27" s="2277" t="s">
        <v>3574</v>
      </c>
    </row>
    <row r="28" spans="1:52">
      <c r="A28" s="2735"/>
      <c r="B28" s="2320" t="s">
        <v>259</v>
      </c>
      <c r="C28" s="2320">
        <f>F28+J28+N28+R28+V28+Z28+AD28+AH28+AL28</f>
        <v>12</v>
      </c>
      <c r="D28" s="2321">
        <v>5</v>
      </c>
      <c r="E28" s="2321">
        <v>7</v>
      </c>
      <c r="F28" s="2322">
        <v>3</v>
      </c>
      <c r="G28" s="2321">
        <v>3</v>
      </c>
      <c r="H28" s="2321"/>
      <c r="I28" s="2321"/>
      <c r="J28" s="2322">
        <v>7</v>
      </c>
      <c r="K28" s="2321">
        <v>4</v>
      </c>
      <c r="L28" s="2321">
        <v>3</v>
      </c>
      <c r="M28" s="2321"/>
      <c r="N28" s="2322">
        <v>1</v>
      </c>
      <c r="O28" s="2321"/>
      <c r="P28" s="2321"/>
      <c r="Q28" s="2321">
        <v>1</v>
      </c>
      <c r="R28" s="2322"/>
      <c r="S28" s="2321"/>
      <c r="T28" s="2321"/>
      <c r="U28" s="2321"/>
      <c r="V28" s="2322">
        <v>1</v>
      </c>
      <c r="W28" s="2321">
        <v>1</v>
      </c>
      <c r="X28" s="2321"/>
      <c r="Y28" s="2321"/>
      <c r="Z28" s="2322"/>
      <c r="AA28" s="2321"/>
      <c r="AB28" s="2321"/>
      <c r="AC28" s="2321"/>
      <c r="AD28" s="2321"/>
      <c r="AE28" s="2321"/>
      <c r="AF28" s="2321"/>
      <c r="AG28" s="2321"/>
      <c r="AH28" s="2321"/>
      <c r="AI28" s="2321"/>
      <c r="AJ28" s="2321"/>
      <c r="AK28" s="2321"/>
      <c r="AL28" s="2321"/>
      <c r="AM28" s="2321"/>
      <c r="AN28" s="2321"/>
      <c r="AO28" s="2321"/>
      <c r="AP28" s="2324">
        <f>F28+J28+N28+R28+V28+Z28+AD28+AH28+AL28</f>
        <v>12</v>
      </c>
      <c r="AQ28" s="2324">
        <f>'[24]D1.1aET cohortes reales'!K25+'[24]D1.1aET cohortes reales'!N25</f>
        <v>22</v>
      </c>
      <c r="AR28" s="2327">
        <f>C28/AQ28</f>
        <v>0.54545454545454541</v>
      </c>
      <c r="AT28" s="2334" t="s">
        <v>2432</v>
      </c>
      <c r="AU28" s="2247">
        <f>AQ12</f>
        <v>85</v>
      </c>
      <c r="AV28" s="2247">
        <f>AP12</f>
        <v>46</v>
      </c>
      <c r="AW28" s="2335">
        <f>AV28/AU28</f>
        <v>0.54117647058823526</v>
      </c>
      <c r="AX28" s="2247">
        <f>G12+K12+O12+S12+W12+AA12+AE12+AI12+AM12</f>
        <v>34</v>
      </c>
      <c r="AY28" s="2335">
        <f>AX28/AV28</f>
        <v>0.73913043478260865</v>
      </c>
      <c r="AZ28" s="2335">
        <f>AX28/AU28</f>
        <v>0.4</v>
      </c>
    </row>
    <row r="29" spans="1:52">
      <c r="A29" s="2735"/>
      <c r="B29" s="2320" t="s">
        <v>835</v>
      </c>
      <c r="C29" s="2320">
        <f>F29+J29+N29+R29+V29+Z29+AD29+AH29+AL29</f>
        <v>9</v>
      </c>
      <c r="D29" s="2321">
        <v>3</v>
      </c>
      <c r="E29" s="2321">
        <v>6</v>
      </c>
      <c r="F29" s="2322">
        <v>4</v>
      </c>
      <c r="G29" s="2321">
        <v>3</v>
      </c>
      <c r="H29" s="2321">
        <v>1</v>
      </c>
      <c r="I29" s="2321"/>
      <c r="J29" s="2322"/>
      <c r="K29" s="2321"/>
      <c r="L29" s="2321"/>
      <c r="M29" s="2321"/>
      <c r="N29" s="2322">
        <v>2</v>
      </c>
      <c r="O29" s="2321"/>
      <c r="P29" s="2321">
        <v>2</v>
      </c>
      <c r="Q29" s="2321"/>
      <c r="R29" s="2322">
        <v>2</v>
      </c>
      <c r="S29" s="2321">
        <v>1</v>
      </c>
      <c r="T29" s="2321">
        <v>1</v>
      </c>
      <c r="U29" s="2321"/>
      <c r="V29" s="2322">
        <v>1</v>
      </c>
      <c r="W29" s="2321"/>
      <c r="X29" s="2321">
        <v>1</v>
      </c>
      <c r="Y29" s="2321"/>
      <c r="Z29" s="2322"/>
      <c r="AA29" s="2321"/>
      <c r="AB29" s="2321"/>
      <c r="AC29" s="2321"/>
      <c r="AD29" s="2321"/>
      <c r="AE29" s="2321"/>
      <c r="AF29" s="2321"/>
      <c r="AG29" s="2321"/>
      <c r="AH29" s="2321"/>
      <c r="AI29" s="2321"/>
      <c r="AJ29" s="2321"/>
      <c r="AK29" s="2321"/>
      <c r="AL29" s="2321"/>
      <c r="AM29" s="2321"/>
      <c r="AN29" s="2321"/>
      <c r="AO29" s="2321"/>
      <c r="AP29" s="2324">
        <f>F29+J29+N29+R29+V29+Z29+AD29+AH29+AL29</f>
        <v>9</v>
      </c>
      <c r="AQ29" s="2324">
        <f>'[24]D1.1aET cohortes reales'!K26+'[24]D1.1aET cohortes reales'!N26</f>
        <v>19</v>
      </c>
      <c r="AR29" s="2327">
        <f>C29/AQ29</f>
        <v>0.47368421052631576</v>
      </c>
      <c r="AT29" s="2334" t="s">
        <v>2433</v>
      </c>
      <c r="AU29" s="2247">
        <f>AQ18</f>
        <v>88</v>
      </c>
      <c r="AV29" s="2247">
        <f>AP18</f>
        <v>49</v>
      </c>
      <c r="AW29" s="2335">
        <f t="shared" ref="AW29:AW32" si="6">AV29/AU29</f>
        <v>0.55681818181818177</v>
      </c>
      <c r="AX29" s="2247">
        <f>G18+K18+O18+S18+W18+AA18+AE18+AI18+AM18</f>
        <v>40</v>
      </c>
      <c r="AY29" s="2335">
        <f t="shared" ref="AY29:AY32" si="7">AX29/AV29</f>
        <v>0.81632653061224492</v>
      </c>
      <c r="AZ29" s="2335">
        <f t="shared" ref="AZ29:AZ32" si="8">AX29/AU29</f>
        <v>0.45454545454545453</v>
      </c>
    </row>
    <row r="30" spans="1:52">
      <c r="A30" s="2736" t="s">
        <v>698</v>
      </c>
      <c r="B30" s="2736"/>
      <c r="C30" s="2324">
        <f>SUM(C27:C29)</f>
        <v>30</v>
      </c>
      <c r="D30" s="2328">
        <f>SUM(D27:D29)</f>
        <v>14</v>
      </c>
      <c r="E30" s="2328">
        <f>SUM(E27:E29)</f>
        <v>16</v>
      </c>
      <c r="F30" s="2324">
        <f>SUM(F27:F29)</f>
        <v>10</v>
      </c>
      <c r="G30" s="2328">
        <f>SUM(G27:G29)</f>
        <v>8</v>
      </c>
      <c r="H30" s="2328">
        <f t="shared" ref="H30:I30" si="9">SUM(H27:H29)</f>
        <v>1</v>
      </c>
      <c r="I30" s="2328">
        <f t="shared" si="9"/>
        <v>1</v>
      </c>
      <c r="J30" s="2324">
        <f>SUM(J27:J29)</f>
        <v>8</v>
      </c>
      <c r="K30" s="2328">
        <f>SUM(K27:K29)</f>
        <v>5</v>
      </c>
      <c r="L30" s="2328">
        <f>SUM(L27:L29)</f>
        <v>3</v>
      </c>
      <c r="M30" s="2328"/>
      <c r="N30" s="2324">
        <f t="shared" ref="N30:S30" si="10">SUM(N27:N29)</f>
        <v>5</v>
      </c>
      <c r="O30" s="2328">
        <f t="shared" si="10"/>
        <v>2</v>
      </c>
      <c r="P30" s="2328">
        <f t="shared" si="10"/>
        <v>2</v>
      </c>
      <c r="Q30" s="2328">
        <f t="shared" si="10"/>
        <v>1</v>
      </c>
      <c r="R30" s="2328">
        <f t="shared" si="10"/>
        <v>2</v>
      </c>
      <c r="S30" s="2328">
        <f t="shared" si="10"/>
        <v>1</v>
      </c>
      <c r="T30" s="2328">
        <f>SUM(T29)</f>
        <v>1</v>
      </c>
      <c r="U30" s="2328"/>
      <c r="V30" s="2324">
        <f>SUM(V27:V29)</f>
        <v>3</v>
      </c>
      <c r="W30" s="2328">
        <f>SUM(W27:W29)</f>
        <v>1</v>
      </c>
      <c r="X30" s="2328">
        <f>SUM(X27:X29)</f>
        <v>2</v>
      </c>
      <c r="Y30" s="2328"/>
      <c r="Z30" s="2324">
        <f>SUM(Z27:Z29)</f>
        <v>2</v>
      </c>
      <c r="AA30" s="2328"/>
      <c r="AB30" s="2328">
        <f>SUM(AB27:AB29)</f>
        <v>1</v>
      </c>
      <c r="AC30" s="2328">
        <f>SUM(AC27:AC29)</f>
        <v>1</v>
      </c>
      <c r="AD30" s="2328"/>
      <c r="AE30" s="2328"/>
      <c r="AF30" s="2328"/>
      <c r="AG30" s="2328"/>
      <c r="AH30" s="2328"/>
      <c r="AI30" s="2328"/>
      <c r="AJ30" s="2328"/>
      <c r="AK30" s="2328"/>
      <c r="AL30" s="2328"/>
      <c r="AM30" s="2328"/>
      <c r="AN30" s="2328"/>
      <c r="AO30" s="2328"/>
      <c r="AP30" s="2324">
        <f>SUM(AP27:AP29)</f>
        <v>30</v>
      </c>
      <c r="AQ30" s="2324">
        <f>SUM(AQ27:AQ29)</f>
        <v>67</v>
      </c>
      <c r="AR30" s="2329">
        <f>C30/AQ30</f>
        <v>0.44776119402985076</v>
      </c>
      <c r="AT30" s="2334" t="s">
        <v>2434</v>
      </c>
      <c r="AU30" s="2247">
        <f>AQ24</f>
        <v>89</v>
      </c>
      <c r="AV30" s="2247">
        <f>AP24</f>
        <v>42</v>
      </c>
      <c r="AW30" s="2335">
        <f t="shared" si="6"/>
        <v>0.47191011235955055</v>
      </c>
      <c r="AX30" s="2247">
        <f>G24+K24+O24+S24+W24+AA24+AE24+AI24+AM24</f>
        <v>23</v>
      </c>
      <c r="AY30" s="2335">
        <f t="shared" si="7"/>
        <v>0.54761904761904767</v>
      </c>
      <c r="AZ30" s="2335">
        <f t="shared" si="8"/>
        <v>0.25842696629213485</v>
      </c>
    </row>
    <row r="31" spans="1:52">
      <c r="A31" s="2330"/>
      <c r="B31" s="2330"/>
      <c r="C31" s="2330"/>
      <c r="D31" s="2330"/>
      <c r="E31" s="2330"/>
      <c r="F31" s="2330"/>
      <c r="G31" s="2330"/>
      <c r="H31" s="2290"/>
      <c r="I31" s="2330"/>
      <c r="J31" s="2330"/>
      <c r="K31" s="2330"/>
      <c r="L31" s="2330"/>
      <c r="M31" s="2330"/>
      <c r="N31" s="2330"/>
      <c r="O31" s="2330"/>
      <c r="P31" s="2330"/>
      <c r="Q31" s="2330"/>
      <c r="R31" s="2330"/>
      <c r="S31" s="2330"/>
      <c r="T31" s="2330"/>
      <c r="U31" s="2330"/>
      <c r="V31" s="2330"/>
      <c r="W31" s="2330"/>
      <c r="X31" s="2330"/>
      <c r="Y31" s="2330"/>
      <c r="Z31" s="2330"/>
      <c r="AA31" s="2330"/>
      <c r="AB31" s="2330"/>
      <c r="AC31" s="2330"/>
      <c r="AD31" s="2330"/>
      <c r="AE31" s="2330"/>
      <c r="AF31" s="2330"/>
      <c r="AG31" s="2330"/>
      <c r="AH31" s="2330"/>
      <c r="AI31" s="2330"/>
      <c r="AJ31" s="2330"/>
      <c r="AK31" s="2330"/>
      <c r="AL31" s="2330"/>
      <c r="AM31" s="2330"/>
      <c r="AN31" s="2330"/>
      <c r="AO31" s="2330"/>
      <c r="AP31" s="2330"/>
      <c r="AQ31" s="2330"/>
      <c r="AR31" s="2331"/>
      <c r="AT31" s="2334" t="s">
        <v>2435</v>
      </c>
      <c r="AU31" s="2247">
        <f>AQ30</f>
        <v>67</v>
      </c>
      <c r="AV31" s="2247">
        <f>AP30</f>
        <v>30</v>
      </c>
      <c r="AW31" s="2335">
        <f t="shared" si="6"/>
        <v>0.44776119402985076</v>
      </c>
      <c r="AX31" s="2247">
        <f>G30+K30+O30+S30+W30+AA30+AE30+AI30+AM30</f>
        <v>17</v>
      </c>
      <c r="AY31" s="2335">
        <f t="shared" si="7"/>
        <v>0.56666666666666665</v>
      </c>
      <c r="AZ31" s="2335">
        <f t="shared" si="8"/>
        <v>0.2537313432835821</v>
      </c>
    </row>
    <row r="32" spans="1:52" s="2319" customFormat="1">
      <c r="A32" s="2317" t="s">
        <v>3564</v>
      </c>
      <c r="B32" s="2317" t="s">
        <v>36</v>
      </c>
      <c r="C32" s="2317" t="s">
        <v>2421</v>
      </c>
      <c r="D32" s="2317" t="s">
        <v>1520</v>
      </c>
      <c r="E32" s="2317" t="s">
        <v>332</v>
      </c>
      <c r="F32" s="2317" t="s">
        <v>2422</v>
      </c>
      <c r="G32" s="2317" t="s">
        <v>3565</v>
      </c>
      <c r="H32" s="2317" t="s">
        <v>3566</v>
      </c>
      <c r="I32" s="2317" t="s">
        <v>3567</v>
      </c>
      <c r="J32" s="2317" t="s">
        <v>2423</v>
      </c>
      <c r="K32" s="2317" t="s">
        <v>3565</v>
      </c>
      <c r="L32" s="2317" t="s">
        <v>3566</v>
      </c>
      <c r="M32" s="2317" t="s">
        <v>3567</v>
      </c>
      <c r="N32" s="2317" t="s">
        <v>2424</v>
      </c>
      <c r="O32" s="2317" t="s">
        <v>3565</v>
      </c>
      <c r="P32" s="2317" t="s">
        <v>3566</v>
      </c>
      <c r="Q32" s="2317" t="s">
        <v>3567</v>
      </c>
      <c r="R32" s="2317" t="s">
        <v>2425</v>
      </c>
      <c r="S32" s="2316" t="s">
        <v>3565</v>
      </c>
      <c r="T32" s="2316" t="s">
        <v>3566</v>
      </c>
      <c r="U32" s="2316" t="s">
        <v>3567</v>
      </c>
      <c r="V32" s="2317" t="s">
        <v>2426</v>
      </c>
      <c r="W32" s="2317" t="s">
        <v>3565</v>
      </c>
      <c r="X32" s="2317" t="s">
        <v>3566</v>
      </c>
      <c r="Y32" s="2317" t="s">
        <v>3567</v>
      </c>
      <c r="Z32" s="2317" t="s">
        <v>2427</v>
      </c>
      <c r="AA32" s="2316" t="s">
        <v>3565</v>
      </c>
      <c r="AB32" s="2316" t="s">
        <v>3566</v>
      </c>
      <c r="AC32" s="2316" t="s">
        <v>3567</v>
      </c>
      <c r="AD32" s="2317" t="s">
        <v>2428</v>
      </c>
      <c r="AE32" s="2316" t="s">
        <v>3565</v>
      </c>
      <c r="AF32" s="2316" t="s">
        <v>3566</v>
      </c>
      <c r="AG32" s="2316" t="s">
        <v>3567</v>
      </c>
      <c r="AH32" s="2317" t="s">
        <v>2429</v>
      </c>
      <c r="AI32" s="2316" t="s">
        <v>3565</v>
      </c>
      <c r="AJ32" s="2316" t="s">
        <v>3566</v>
      </c>
      <c r="AK32" s="2316" t="s">
        <v>3567</v>
      </c>
      <c r="AL32" s="2317" t="s">
        <v>2430</v>
      </c>
      <c r="AM32" s="2316" t="s">
        <v>3565</v>
      </c>
      <c r="AN32" s="2316" t="s">
        <v>3566</v>
      </c>
      <c r="AO32" s="2316" t="s">
        <v>3567</v>
      </c>
      <c r="AP32" s="2316" t="s">
        <v>3568</v>
      </c>
      <c r="AQ32" s="2316" t="s">
        <v>3569</v>
      </c>
      <c r="AR32" s="2318" t="s">
        <v>2431</v>
      </c>
      <c r="AT32" s="2336" t="s">
        <v>2436</v>
      </c>
      <c r="AU32" s="2337">
        <f>AQ37</f>
        <v>109</v>
      </c>
      <c r="AV32" s="2337">
        <f>AP37</f>
        <v>52</v>
      </c>
      <c r="AW32" s="2338">
        <f t="shared" si="6"/>
        <v>0.47706422018348627</v>
      </c>
      <c r="AX32" s="2247">
        <f>G37+K37+O37+S37+W37+AA37+AE37+AI37+AM37</f>
        <v>27</v>
      </c>
      <c r="AY32" s="2338">
        <f t="shared" si="7"/>
        <v>0.51923076923076927</v>
      </c>
      <c r="AZ32" s="2338">
        <f t="shared" si="8"/>
        <v>0.24770642201834864</v>
      </c>
    </row>
    <row r="33" spans="1:52">
      <c r="A33" s="2738" t="s">
        <v>2436</v>
      </c>
      <c r="B33" s="2320" t="s">
        <v>833</v>
      </c>
      <c r="C33" s="2320">
        <f>F33+J33+N33+R33+V33+Z33+AD33+AH33+AL33</f>
        <v>8</v>
      </c>
      <c r="D33" s="2321">
        <v>5</v>
      </c>
      <c r="E33" s="2321">
        <v>3</v>
      </c>
      <c r="F33" s="2322">
        <v>3</v>
      </c>
      <c r="G33" s="2321">
        <v>2</v>
      </c>
      <c r="H33" s="2321">
        <v>1</v>
      </c>
      <c r="I33" s="2321"/>
      <c r="J33" s="2322">
        <v>1</v>
      </c>
      <c r="K33" s="2321">
        <v>1</v>
      </c>
      <c r="L33" s="2321"/>
      <c r="M33" s="2321"/>
      <c r="N33" s="2322">
        <v>2</v>
      </c>
      <c r="O33" s="2321"/>
      <c r="P33" s="2321">
        <v>1</v>
      </c>
      <c r="Q33" s="2321">
        <v>1</v>
      </c>
      <c r="R33" s="2322">
        <v>1</v>
      </c>
      <c r="S33" s="2321"/>
      <c r="T33" s="2321"/>
      <c r="U33" s="2321">
        <v>1</v>
      </c>
      <c r="V33" s="2322">
        <v>1</v>
      </c>
      <c r="W33" s="2321"/>
      <c r="X33" s="2321"/>
      <c r="Y33" s="2321">
        <v>1</v>
      </c>
      <c r="Z33" s="2321"/>
      <c r="AA33" s="2321"/>
      <c r="AB33" s="2321"/>
      <c r="AC33" s="2321"/>
      <c r="AD33" s="2321"/>
      <c r="AE33" s="2321"/>
      <c r="AF33" s="2321"/>
      <c r="AG33" s="2321"/>
      <c r="AH33" s="2321"/>
      <c r="AI33" s="2321"/>
      <c r="AJ33" s="2321"/>
      <c r="AK33" s="2321"/>
      <c r="AL33" s="2321"/>
      <c r="AM33" s="2321"/>
      <c r="AN33" s="2321"/>
      <c r="AO33" s="2321"/>
      <c r="AP33" s="2324">
        <f>F33+J33+N33+R33+V33+Z33+AD33+AH33+AL33</f>
        <v>8</v>
      </c>
      <c r="AQ33" s="2324">
        <f>'[24]D1.1aET cohortes reales'!K29+'[24]D1.1aET cohortes reales'!N29</f>
        <v>26</v>
      </c>
      <c r="AR33" s="2339">
        <f>C33/AQ33</f>
        <v>0.30769230769230771</v>
      </c>
      <c r="AT33" s="2340" t="s">
        <v>3558</v>
      </c>
      <c r="AU33" s="2341">
        <f>AQ42</f>
        <v>51</v>
      </c>
      <c r="AV33" s="2341">
        <f>AP42</f>
        <v>9</v>
      </c>
      <c r="AW33" s="2338">
        <f>AV33/AU33</f>
        <v>0.17647058823529413</v>
      </c>
      <c r="AX33" s="2247">
        <f>G42+K42+O42+S42+W42+AA42+AE42+AI42+AM42</f>
        <v>0</v>
      </c>
      <c r="AY33" s="2338">
        <f>AX33/AV33</f>
        <v>0</v>
      </c>
      <c r="AZ33" s="2338">
        <f>AX33/AU33</f>
        <v>0</v>
      </c>
    </row>
    <row r="34" spans="1:52">
      <c r="A34" s="2739"/>
      <c r="B34" s="2320" t="s">
        <v>259</v>
      </c>
      <c r="C34" s="2320">
        <f>F34+J34+N34+R34+V34+Z34+AD34+AH34+AL34</f>
        <v>15</v>
      </c>
      <c r="D34" s="2321">
        <v>4</v>
      </c>
      <c r="E34" s="2321">
        <v>11</v>
      </c>
      <c r="F34" s="2322">
        <v>12</v>
      </c>
      <c r="G34" s="2321">
        <v>7</v>
      </c>
      <c r="H34" s="2321">
        <v>3</v>
      </c>
      <c r="I34" s="2321">
        <v>2</v>
      </c>
      <c r="J34" s="2322"/>
      <c r="K34" s="2321"/>
      <c r="L34" s="2321"/>
      <c r="M34" s="2321"/>
      <c r="N34" s="2322"/>
      <c r="O34" s="2321"/>
      <c r="P34" s="2321"/>
      <c r="Q34" s="2321"/>
      <c r="R34" s="2322">
        <v>3</v>
      </c>
      <c r="S34" s="2321">
        <v>1</v>
      </c>
      <c r="T34" s="2321">
        <v>2</v>
      </c>
      <c r="U34" s="2321"/>
      <c r="V34" s="2322"/>
      <c r="W34" s="2321"/>
      <c r="X34" s="2321"/>
      <c r="Y34" s="2321"/>
      <c r="Z34" s="2321"/>
      <c r="AA34" s="2321"/>
      <c r="AB34" s="2321"/>
      <c r="AC34" s="2321"/>
      <c r="AD34" s="2321"/>
      <c r="AE34" s="2321"/>
      <c r="AF34" s="2321"/>
      <c r="AG34" s="2321"/>
      <c r="AH34" s="2321"/>
      <c r="AI34" s="2321"/>
      <c r="AJ34" s="2321"/>
      <c r="AK34" s="2321"/>
      <c r="AL34" s="2321"/>
      <c r="AM34" s="2321"/>
      <c r="AN34" s="2321"/>
      <c r="AO34" s="2321"/>
      <c r="AP34" s="2324">
        <f>F34+J34+N34+R34+V34+Z34+AD34+AH34+AL34</f>
        <v>15</v>
      </c>
      <c r="AQ34" s="2324">
        <f>'[24]D1.1aET cohortes reales'!K30+'[24]D1.1aET cohortes reales'!N30</f>
        <v>29</v>
      </c>
      <c r="AR34" s="2339">
        <f>C34/AQ34</f>
        <v>0.51724137931034486</v>
      </c>
      <c r="AT34" s="2340" t="s">
        <v>3559</v>
      </c>
      <c r="AU34" s="2247">
        <f>AQ49</f>
        <v>93</v>
      </c>
      <c r="AV34" s="2247">
        <f>AP49</f>
        <v>16</v>
      </c>
      <c r="AW34" s="2338">
        <f>AV34/AU34</f>
        <v>0.17204301075268819</v>
      </c>
      <c r="AX34" s="2247">
        <f>G49+K49+O49+S49+W49+AA49+AE49+AI49+AM49</f>
        <v>3</v>
      </c>
      <c r="AY34" s="2338">
        <f>AX34/AV34</f>
        <v>0.1875</v>
      </c>
      <c r="AZ34" s="2338">
        <f t="shared" ref="AZ34" si="11">AX34/AU34</f>
        <v>3.2258064516129031E-2</v>
      </c>
    </row>
    <row r="35" spans="1:52">
      <c r="A35" s="2739"/>
      <c r="B35" s="2320" t="s">
        <v>835</v>
      </c>
      <c r="C35" s="2320">
        <f>F35+J35+N35+R35+V35+Z35+AD35+AH35+AL35</f>
        <v>20</v>
      </c>
      <c r="D35" s="2321">
        <v>5</v>
      </c>
      <c r="E35" s="2321">
        <v>15</v>
      </c>
      <c r="F35" s="2322">
        <v>13</v>
      </c>
      <c r="G35" s="2321">
        <v>10</v>
      </c>
      <c r="H35" s="2321">
        <v>2</v>
      </c>
      <c r="I35" s="2321"/>
      <c r="J35" s="2322">
        <v>2</v>
      </c>
      <c r="K35" s="2321">
        <v>1</v>
      </c>
      <c r="L35" s="2321">
        <v>1</v>
      </c>
      <c r="M35" s="2321"/>
      <c r="N35" s="2322">
        <v>1</v>
      </c>
      <c r="O35" s="2321">
        <v>1</v>
      </c>
      <c r="P35" s="2321"/>
      <c r="Q35" s="2321"/>
      <c r="R35" s="2322">
        <v>3</v>
      </c>
      <c r="S35" s="2321">
        <v>2</v>
      </c>
      <c r="T35" s="2321">
        <v>1</v>
      </c>
      <c r="U35" s="2321"/>
      <c r="V35" s="2322">
        <v>1</v>
      </c>
      <c r="W35" s="2321"/>
      <c r="X35" s="2321">
        <v>1</v>
      </c>
      <c r="Y35" s="2321"/>
      <c r="Z35" s="2321"/>
      <c r="AA35" s="2321"/>
      <c r="AB35" s="2321"/>
      <c r="AC35" s="2321"/>
      <c r="AD35" s="2321"/>
      <c r="AE35" s="2321"/>
      <c r="AF35" s="2321"/>
      <c r="AG35" s="2321"/>
      <c r="AH35" s="2321"/>
      <c r="AI35" s="2321"/>
      <c r="AJ35" s="2321"/>
      <c r="AK35" s="2321"/>
      <c r="AL35" s="2321"/>
      <c r="AM35" s="2321"/>
      <c r="AN35" s="2321"/>
      <c r="AO35" s="2321"/>
      <c r="AP35" s="2324">
        <f>F35+J35+N35+R35+V35+Z35+AD35+AH35+AL35</f>
        <v>20</v>
      </c>
      <c r="AQ35" s="2324">
        <f>'[24]D1.1aET cohortes reales'!K31+'[24]D1.1aET cohortes reales'!N31</f>
        <v>36</v>
      </c>
      <c r="AR35" s="2339">
        <f>C35/AQ35</f>
        <v>0.55555555555555558</v>
      </c>
      <c r="AV35" s="2133">
        <f>SUM(AV28:AV34)</f>
        <v>244</v>
      </c>
      <c r="AX35" s="2133">
        <f>SUM(AX28:AX34)</f>
        <v>144</v>
      </c>
    </row>
    <row r="36" spans="1:52">
      <c r="A36" s="2740"/>
      <c r="B36" s="2323" t="s">
        <v>834</v>
      </c>
      <c r="C36" s="2320">
        <f>F36+J36+N36+R36+V36+Z36+AD36+AH36+AL36</f>
        <v>9</v>
      </c>
      <c r="D36" s="2321">
        <v>5</v>
      </c>
      <c r="E36" s="2321">
        <v>4</v>
      </c>
      <c r="F36" s="2322"/>
      <c r="G36" s="2321"/>
      <c r="H36" s="2321"/>
      <c r="I36" s="2321"/>
      <c r="J36" s="2322">
        <v>7</v>
      </c>
      <c r="K36" s="2321">
        <v>1</v>
      </c>
      <c r="L36" s="2321">
        <v>2</v>
      </c>
      <c r="M36" s="2321">
        <v>4</v>
      </c>
      <c r="N36" s="2322">
        <v>2</v>
      </c>
      <c r="O36" s="2321">
        <v>1</v>
      </c>
      <c r="P36" s="2321">
        <v>1</v>
      </c>
      <c r="Q36" s="2321"/>
      <c r="R36" s="2322"/>
      <c r="S36" s="2321"/>
      <c r="T36" s="2321"/>
      <c r="U36" s="2321"/>
      <c r="V36" s="2322"/>
      <c r="W36" s="2321"/>
      <c r="X36" s="2321"/>
      <c r="Y36" s="2321"/>
      <c r="Z36" s="2321"/>
      <c r="AA36" s="2321"/>
      <c r="AB36" s="2321"/>
      <c r="AC36" s="2321"/>
      <c r="AD36" s="2321"/>
      <c r="AE36" s="2321"/>
      <c r="AF36" s="2321"/>
      <c r="AG36" s="2321"/>
      <c r="AH36" s="2321"/>
      <c r="AI36" s="2321"/>
      <c r="AJ36" s="2321"/>
      <c r="AK36" s="2321"/>
      <c r="AL36" s="2321"/>
      <c r="AM36" s="2321"/>
      <c r="AN36" s="2321"/>
      <c r="AO36" s="2321"/>
      <c r="AP36" s="2324">
        <f>F36+J36+N36+R36+V36+Z36+AD36+AH36+AL36</f>
        <v>9</v>
      </c>
      <c r="AQ36" s="2324">
        <f>'[24]D1.1aET cohortes reales'!K32+'[24]D1.1aET cohortes reales'!N32</f>
        <v>18</v>
      </c>
      <c r="AR36" s="2339">
        <f>C36/AQ36</f>
        <v>0.5</v>
      </c>
      <c r="AX36" s="2290">
        <f>AX35/AV35</f>
        <v>0.5901639344262295</v>
      </c>
    </row>
    <row r="37" spans="1:52">
      <c r="A37" s="2737" t="s">
        <v>698</v>
      </c>
      <c r="B37" s="2737"/>
      <c r="C37" s="2324">
        <f>SUM(C33:C36)</f>
        <v>52</v>
      </c>
      <c r="D37" s="2328">
        <f>SUM(D33:D36)</f>
        <v>19</v>
      </c>
      <c r="E37" s="2328">
        <f>SUM(E33:E36)</f>
        <v>33</v>
      </c>
      <c r="F37" s="2324">
        <f>SUM(F33:F36)</f>
        <v>28</v>
      </c>
      <c r="G37" s="2328">
        <f>SUM(G33:G36)</f>
        <v>19</v>
      </c>
      <c r="H37" s="2328">
        <f t="shared" ref="H37:I37" si="12">SUM(H33:H36)</f>
        <v>6</v>
      </c>
      <c r="I37" s="2328">
        <f t="shared" si="12"/>
        <v>2</v>
      </c>
      <c r="J37" s="2324">
        <f>SUM(J33:J36)</f>
        <v>10</v>
      </c>
      <c r="K37" s="2328">
        <f>SUM(K33:K36)</f>
        <v>3</v>
      </c>
      <c r="L37" s="2328">
        <f>SUM(L35:L36)</f>
        <v>3</v>
      </c>
      <c r="M37" s="2328">
        <f>SUM(M35:M36)</f>
        <v>4</v>
      </c>
      <c r="N37" s="2324">
        <f t="shared" ref="N37:V37" si="13">SUM(N33:N36)</f>
        <v>5</v>
      </c>
      <c r="O37" s="2328">
        <f t="shared" si="13"/>
        <v>2</v>
      </c>
      <c r="P37" s="2328">
        <f t="shared" si="13"/>
        <v>2</v>
      </c>
      <c r="Q37" s="2328">
        <f t="shared" si="13"/>
        <v>1</v>
      </c>
      <c r="R37" s="2324">
        <f t="shared" si="13"/>
        <v>7</v>
      </c>
      <c r="S37" s="2328">
        <f t="shared" si="13"/>
        <v>3</v>
      </c>
      <c r="T37" s="2328">
        <f t="shared" si="13"/>
        <v>3</v>
      </c>
      <c r="U37" s="2328">
        <f t="shared" si="13"/>
        <v>1</v>
      </c>
      <c r="V37" s="2324">
        <f t="shared" si="13"/>
        <v>2</v>
      </c>
      <c r="W37" s="2328"/>
      <c r="X37" s="2328">
        <f>SUM(X33:X36)</f>
        <v>1</v>
      </c>
      <c r="Y37" s="2328">
        <f>SUM(Y33:Y36)</f>
        <v>1</v>
      </c>
      <c r="Z37" s="2328"/>
      <c r="AA37" s="2328"/>
      <c r="AB37" s="2328"/>
      <c r="AC37" s="2328"/>
      <c r="AD37" s="2328"/>
      <c r="AE37" s="2328"/>
      <c r="AF37" s="2328"/>
      <c r="AG37" s="2328"/>
      <c r="AH37" s="2328"/>
      <c r="AI37" s="2328"/>
      <c r="AJ37" s="2328"/>
      <c r="AK37" s="2328"/>
      <c r="AL37" s="2328"/>
      <c r="AM37" s="2328"/>
      <c r="AN37" s="2328"/>
      <c r="AO37" s="2328"/>
      <c r="AP37" s="2324">
        <f>SUM(AP33:AP36)</f>
        <v>52</v>
      </c>
      <c r="AQ37" s="2324">
        <f>SUM(AQ33:AQ36)</f>
        <v>109</v>
      </c>
      <c r="AR37" s="2329">
        <f>AP37/AQ37</f>
        <v>0.47706422018348627</v>
      </c>
    </row>
    <row r="38" spans="1:52" ht="13.95" customHeight="1">
      <c r="A38" s="2330"/>
      <c r="B38" s="2330"/>
      <c r="C38" s="2330"/>
      <c r="D38" s="2330"/>
      <c r="E38" s="2330"/>
      <c r="F38" s="2330"/>
      <c r="G38" s="2330"/>
      <c r="H38" s="2290"/>
      <c r="I38" s="2330"/>
      <c r="J38" s="2330"/>
      <c r="K38" s="2330"/>
      <c r="L38" s="2330"/>
      <c r="M38" s="2330"/>
      <c r="N38" s="2330"/>
      <c r="O38" s="2330"/>
      <c r="P38" s="2330"/>
      <c r="Q38" s="2330"/>
      <c r="R38" s="2330"/>
      <c r="S38" s="2330"/>
      <c r="T38" s="2330"/>
      <c r="U38" s="2330"/>
      <c r="V38" s="2330"/>
      <c r="W38" s="2330"/>
      <c r="X38" s="2330"/>
      <c r="Y38" s="2330"/>
      <c r="Z38" s="2330"/>
      <c r="AA38" s="2330"/>
      <c r="AB38" s="2330"/>
      <c r="AC38" s="2330"/>
      <c r="AD38" s="2330"/>
      <c r="AE38" s="2330"/>
      <c r="AF38" s="2330"/>
      <c r="AG38" s="2330"/>
      <c r="AH38" s="2330"/>
      <c r="AI38" s="2330"/>
      <c r="AJ38" s="2330"/>
      <c r="AK38" s="2330"/>
      <c r="AL38" s="2330"/>
      <c r="AM38" s="2330"/>
      <c r="AN38" s="2330"/>
      <c r="AO38" s="2330"/>
      <c r="AP38" s="2330"/>
      <c r="AQ38" s="2330"/>
      <c r="AR38" s="2330"/>
    </row>
    <row r="39" spans="1:52" s="2319" customFormat="1" ht="13.95" customHeight="1">
      <c r="A39" s="2317" t="s">
        <v>3564</v>
      </c>
      <c r="B39" s="2317" t="s">
        <v>36</v>
      </c>
      <c r="C39" s="2317" t="s">
        <v>2421</v>
      </c>
      <c r="D39" s="2317" t="s">
        <v>1520</v>
      </c>
      <c r="E39" s="2317" t="s">
        <v>332</v>
      </c>
      <c r="F39" s="2317" t="s">
        <v>2422</v>
      </c>
      <c r="G39" s="2317" t="s">
        <v>3565</v>
      </c>
      <c r="H39" s="2317" t="s">
        <v>3566</v>
      </c>
      <c r="I39" s="2317" t="s">
        <v>3567</v>
      </c>
      <c r="J39" s="2317" t="s">
        <v>2423</v>
      </c>
      <c r="K39" s="2317" t="s">
        <v>3565</v>
      </c>
      <c r="L39" s="2317" t="s">
        <v>3566</v>
      </c>
      <c r="M39" s="2317" t="s">
        <v>3567</v>
      </c>
      <c r="N39" s="2317" t="s">
        <v>2424</v>
      </c>
      <c r="O39" s="2317" t="s">
        <v>3565</v>
      </c>
      <c r="P39" s="2317" t="s">
        <v>3566</v>
      </c>
      <c r="Q39" s="2317" t="s">
        <v>3567</v>
      </c>
      <c r="R39" s="2317" t="s">
        <v>2425</v>
      </c>
      <c r="S39" s="2316" t="s">
        <v>3565</v>
      </c>
      <c r="T39" s="2316" t="s">
        <v>3566</v>
      </c>
      <c r="U39" s="2316" t="s">
        <v>3567</v>
      </c>
      <c r="V39" s="2317" t="s">
        <v>2426</v>
      </c>
      <c r="W39" s="2317" t="s">
        <v>3565</v>
      </c>
      <c r="X39" s="2317" t="s">
        <v>3566</v>
      </c>
      <c r="Y39" s="2317" t="s">
        <v>3567</v>
      </c>
      <c r="Z39" s="2317" t="s">
        <v>2427</v>
      </c>
      <c r="AA39" s="2316" t="s">
        <v>3565</v>
      </c>
      <c r="AB39" s="2316" t="s">
        <v>3566</v>
      </c>
      <c r="AC39" s="2316" t="s">
        <v>3567</v>
      </c>
      <c r="AD39" s="2317" t="s">
        <v>2428</v>
      </c>
      <c r="AE39" s="2316" t="s">
        <v>3565</v>
      </c>
      <c r="AF39" s="2316" t="s">
        <v>3566</v>
      </c>
      <c r="AG39" s="2316" t="s">
        <v>3567</v>
      </c>
      <c r="AH39" s="2317" t="s">
        <v>2429</v>
      </c>
      <c r="AI39" s="2316" t="s">
        <v>3565</v>
      </c>
      <c r="AJ39" s="2316" t="s">
        <v>3566</v>
      </c>
      <c r="AK39" s="2316" t="s">
        <v>3567</v>
      </c>
      <c r="AL39" s="2317" t="s">
        <v>2430</v>
      </c>
      <c r="AM39" s="2316" t="s">
        <v>3565</v>
      </c>
      <c r="AN39" s="2316" t="s">
        <v>3566</v>
      </c>
      <c r="AO39" s="2316" t="s">
        <v>3567</v>
      </c>
      <c r="AP39" s="2316" t="s">
        <v>3568</v>
      </c>
      <c r="AQ39" s="2316" t="s">
        <v>3569</v>
      </c>
      <c r="AR39" s="2318" t="s">
        <v>2431</v>
      </c>
    </row>
    <row r="40" spans="1:52" ht="13.95" customHeight="1">
      <c r="A40" s="2738" t="s">
        <v>3558</v>
      </c>
      <c r="B40" s="2320" t="s">
        <v>833</v>
      </c>
      <c r="C40" s="2320">
        <f>F40+J40+N40+R40+V40+Z40+AD40+AH40+AL40</f>
        <v>1</v>
      </c>
      <c r="D40" s="2321">
        <v>0</v>
      </c>
      <c r="E40" s="2321">
        <v>1</v>
      </c>
      <c r="F40" s="2322"/>
      <c r="G40" s="2321"/>
      <c r="H40" s="2321"/>
      <c r="I40" s="2321"/>
      <c r="J40" s="2322">
        <v>1</v>
      </c>
      <c r="K40" s="2321"/>
      <c r="L40" s="2321">
        <v>1</v>
      </c>
      <c r="M40" s="2321"/>
      <c r="N40" s="2322"/>
      <c r="O40" s="2321"/>
      <c r="P40" s="2321"/>
      <c r="Q40" s="2321"/>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21"/>
      <c r="AM40" s="2321"/>
      <c r="AN40" s="2321"/>
      <c r="AO40" s="2321"/>
      <c r="AP40" s="2324">
        <f>F40+J40+N40+R40+V40+Z40+AD40+AH40+AL40</f>
        <v>1</v>
      </c>
      <c r="AQ40" s="2324">
        <f>'[24]D1.1aET cohortes reales'!Q35</f>
        <v>21</v>
      </c>
      <c r="AR40" s="2339">
        <f>C40/AQ40</f>
        <v>4.7619047619047616E-2</v>
      </c>
    </row>
    <row r="41" spans="1:52" ht="13.95" customHeight="1">
      <c r="A41" s="2739"/>
      <c r="B41" s="2320" t="s">
        <v>835</v>
      </c>
      <c r="C41" s="2320">
        <f>F41+J41+N41+R41+V41+Z41+AD41+AH41+AL41</f>
        <v>8</v>
      </c>
      <c r="D41" s="2321">
        <v>4</v>
      </c>
      <c r="E41" s="2321">
        <v>4</v>
      </c>
      <c r="F41" s="2322">
        <v>3</v>
      </c>
      <c r="G41" s="2321"/>
      <c r="H41" s="2321">
        <v>2</v>
      </c>
      <c r="I41" s="2321">
        <v>1</v>
      </c>
      <c r="J41" s="2322">
        <v>3</v>
      </c>
      <c r="K41" s="2321"/>
      <c r="L41" s="2321">
        <v>1</v>
      </c>
      <c r="M41" s="2321">
        <v>2</v>
      </c>
      <c r="N41" s="2322">
        <v>2</v>
      </c>
      <c r="O41" s="2321"/>
      <c r="P41" s="2321">
        <v>1</v>
      </c>
      <c r="Q41" s="2321">
        <v>1</v>
      </c>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21"/>
      <c r="AM41" s="2321"/>
      <c r="AN41" s="2321"/>
      <c r="AO41" s="2321"/>
      <c r="AP41" s="2324">
        <f>F41+J41+N41+R41+V41+Z41+AD41+AH41+AL41</f>
        <v>8</v>
      </c>
      <c r="AQ41" s="2324">
        <f>'[24]D1.1aET cohortes reales'!Q36</f>
        <v>30</v>
      </c>
      <c r="AR41" s="2339">
        <f>C41/AQ41</f>
        <v>0.26666666666666666</v>
      </c>
    </row>
    <row r="42" spans="1:52" ht="13.95" customHeight="1">
      <c r="A42" s="2737" t="s">
        <v>698</v>
      </c>
      <c r="B42" s="2737"/>
      <c r="C42" s="2324">
        <f>SUM(C40:C41)</f>
        <v>9</v>
      </c>
      <c r="D42" s="2328">
        <f>SUM(D40:D41)</f>
        <v>4</v>
      </c>
      <c r="E42" s="2328">
        <f>SUM(E40:E41)</f>
        <v>5</v>
      </c>
      <c r="F42" s="2324">
        <f>SUM(F40:F41)</f>
        <v>3</v>
      </c>
      <c r="G42" s="2328"/>
      <c r="H42" s="2328">
        <f>SUM(H40:H41)</f>
        <v>2</v>
      </c>
      <c r="I42" s="2328">
        <f>SUM(I40:I41)</f>
        <v>1</v>
      </c>
      <c r="J42" s="2324">
        <f>SUM(J40:J41)</f>
        <v>4</v>
      </c>
      <c r="K42" s="2328"/>
      <c r="L42" s="2328">
        <f>SUM(L40:L41)</f>
        <v>2</v>
      </c>
      <c r="M42" s="2328">
        <f>SUM(M41:M41)</f>
        <v>2</v>
      </c>
      <c r="N42" s="2328">
        <f>SUM(N41)</f>
        <v>2</v>
      </c>
      <c r="O42" s="2328"/>
      <c r="P42" s="2328">
        <f>SUM(P41)</f>
        <v>1</v>
      </c>
      <c r="Q42" s="2328">
        <f>SUM(Q41)</f>
        <v>1</v>
      </c>
      <c r="R42" s="2328"/>
      <c r="S42" s="2328"/>
      <c r="T42" s="2328"/>
      <c r="U42" s="2328"/>
      <c r="V42" s="2328"/>
      <c r="W42" s="2328"/>
      <c r="X42" s="2328"/>
      <c r="Y42" s="2328"/>
      <c r="Z42" s="2328"/>
      <c r="AA42" s="2328"/>
      <c r="AB42" s="2328"/>
      <c r="AC42" s="2328"/>
      <c r="AD42" s="2328"/>
      <c r="AE42" s="2328"/>
      <c r="AF42" s="2328"/>
      <c r="AG42" s="2328"/>
      <c r="AH42" s="2328"/>
      <c r="AI42" s="2328"/>
      <c r="AJ42" s="2328"/>
      <c r="AK42" s="2328"/>
      <c r="AL42" s="2328"/>
      <c r="AM42" s="2328"/>
      <c r="AN42" s="2328"/>
      <c r="AO42" s="2328"/>
      <c r="AP42" s="2324">
        <f>SUM(AP40:AP41)</f>
        <v>9</v>
      </c>
      <c r="AQ42" s="2324">
        <f>SUM(AQ40:AQ41)</f>
        <v>51</v>
      </c>
      <c r="AR42" s="2329">
        <f>C42/AQ42</f>
        <v>0.17647058823529413</v>
      </c>
    </row>
    <row r="43" spans="1:52" ht="13.95" customHeight="1">
      <c r="A43" s="2330"/>
      <c r="B43" s="2330"/>
      <c r="C43" s="2330"/>
      <c r="D43" s="2330"/>
      <c r="E43" s="2330"/>
      <c r="F43" s="2330"/>
      <c r="G43" s="2330"/>
      <c r="H43" s="2290"/>
      <c r="I43" s="2330"/>
      <c r="J43" s="2330"/>
      <c r="K43" s="2330"/>
      <c r="L43" s="2330"/>
      <c r="M43" s="2330"/>
      <c r="N43" s="2330"/>
      <c r="O43" s="2330"/>
      <c r="P43" s="2330"/>
      <c r="Q43" s="2330"/>
      <c r="R43" s="2330"/>
      <c r="S43" s="2330"/>
      <c r="T43" s="2330"/>
      <c r="U43" s="2330"/>
      <c r="V43" s="2330"/>
      <c r="W43" s="2330"/>
      <c r="X43" s="2330"/>
      <c r="Y43" s="2330"/>
      <c r="Z43" s="2330"/>
      <c r="AA43" s="2330"/>
      <c r="AB43" s="2330"/>
      <c r="AC43" s="2330"/>
      <c r="AD43" s="2330"/>
      <c r="AE43" s="2330"/>
      <c r="AF43" s="2330"/>
      <c r="AG43" s="2330"/>
      <c r="AH43" s="2330"/>
      <c r="AI43" s="2330"/>
      <c r="AJ43" s="2330"/>
      <c r="AK43" s="2330"/>
      <c r="AL43" s="2330"/>
      <c r="AM43" s="2330"/>
      <c r="AN43" s="2330"/>
      <c r="AO43" s="2330"/>
      <c r="AP43" s="2330"/>
      <c r="AQ43" s="2330"/>
      <c r="AR43" s="2330"/>
    </row>
    <row r="44" spans="1:52" s="2319" customFormat="1" ht="13.8">
      <c r="A44" s="2317" t="s">
        <v>3564</v>
      </c>
      <c r="B44" s="2317" t="s">
        <v>36</v>
      </c>
      <c r="C44" s="2317" t="s">
        <v>2421</v>
      </c>
      <c r="D44" s="2317" t="s">
        <v>1520</v>
      </c>
      <c r="E44" s="2317" t="s">
        <v>332</v>
      </c>
      <c r="F44" s="2317" t="s">
        <v>2422</v>
      </c>
      <c r="G44" s="2317" t="s">
        <v>3565</v>
      </c>
      <c r="H44" s="2317" t="s">
        <v>3566</v>
      </c>
      <c r="I44" s="2317" t="s">
        <v>3567</v>
      </c>
      <c r="J44" s="2317" t="s">
        <v>2423</v>
      </c>
      <c r="K44" s="2317" t="s">
        <v>3565</v>
      </c>
      <c r="L44" s="2317" t="s">
        <v>3566</v>
      </c>
      <c r="M44" s="2317" t="s">
        <v>3567</v>
      </c>
      <c r="N44" s="2317" t="s">
        <v>2424</v>
      </c>
      <c r="O44" s="2317" t="s">
        <v>3565</v>
      </c>
      <c r="P44" s="2317" t="s">
        <v>3566</v>
      </c>
      <c r="Q44" s="2317" t="s">
        <v>3567</v>
      </c>
      <c r="R44" s="2317" t="s">
        <v>2425</v>
      </c>
      <c r="S44" s="2316" t="s">
        <v>3565</v>
      </c>
      <c r="T44" s="2316" t="s">
        <v>3566</v>
      </c>
      <c r="U44" s="2316" t="s">
        <v>3567</v>
      </c>
      <c r="V44" s="2317" t="s">
        <v>2426</v>
      </c>
      <c r="W44" s="2317" t="s">
        <v>3565</v>
      </c>
      <c r="X44" s="2317" t="s">
        <v>3566</v>
      </c>
      <c r="Y44" s="2317" t="s">
        <v>3567</v>
      </c>
      <c r="Z44" s="2317" t="s">
        <v>2427</v>
      </c>
      <c r="AA44" s="2316" t="s">
        <v>3565</v>
      </c>
      <c r="AB44" s="2316" t="s">
        <v>3566</v>
      </c>
      <c r="AC44" s="2316" t="s">
        <v>3567</v>
      </c>
      <c r="AD44" s="2317" t="s">
        <v>2428</v>
      </c>
      <c r="AE44" s="2316" t="s">
        <v>3565</v>
      </c>
      <c r="AF44" s="2316" t="s">
        <v>3566</v>
      </c>
      <c r="AG44" s="2316" t="s">
        <v>3567</v>
      </c>
      <c r="AH44" s="2317" t="s">
        <v>2429</v>
      </c>
      <c r="AI44" s="2316" t="s">
        <v>3565</v>
      </c>
      <c r="AJ44" s="2316" t="s">
        <v>3566</v>
      </c>
      <c r="AK44" s="2316" t="s">
        <v>3567</v>
      </c>
      <c r="AL44" s="2317" t="s">
        <v>2430</v>
      </c>
      <c r="AM44" s="2316" t="s">
        <v>3565</v>
      </c>
      <c r="AN44" s="2316" t="s">
        <v>3566</v>
      </c>
      <c r="AO44" s="2316" t="s">
        <v>3567</v>
      </c>
      <c r="AP44" s="2316" t="s">
        <v>3568</v>
      </c>
      <c r="AQ44" s="2316" t="s">
        <v>3569</v>
      </c>
      <c r="AR44" s="2318" t="s">
        <v>2431</v>
      </c>
    </row>
    <row r="45" spans="1:52" ht="13.95" customHeight="1">
      <c r="A45" s="2738" t="s">
        <v>3559</v>
      </c>
      <c r="B45" s="2320" t="s">
        <v>833</v>
      </c>
      <c r="C45" s="2320">
        <f>F45+J45+N45+R45+V45+Z45+AD45+AH45+AL45</f>
        <v>1</v>
      </c>
      <c r="D45" s="2321">
        <v>0</v>
      </c>
      <c r="E45" s="2321">
        <v>1</v>
      </c>
      <c r="F45" s="2322"/>
      <c r="G45" s="2321"/>
      <c r="H45" s="2321"/>
      <c r="I45" s="2321"/>
      <c r="J45" s="2322">
        <v>1</v>
      </c>
      <c r="K45" s="2321"/>
      <c r="L45" s="2321">
        <v>1</v>
      </c>
      <c r="M45" s="2321"/>
      <c r="N45" s="2321"/>
      <c r="O45" s="2321"/>
      <c r="P45" s="2321"/>
      <c r="Q45" s="2321"/>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21"/>
      <c r="AM45" s="2321"/>
      <c r="AN45" s="2321"/>
      <c r="AO45" s="2321"/>
      <c r="AP45" s="2324">
        <f>F45+J45+N45+R45+V45+Z45+AD45+AH45+AL45</f>
        <v>1</v>
      </c>
      <c r="AQ45" s="2324">
        <f>'[24]D1.1aET cohortes reales'!Q39</f>
        <v>28</v>
      </c>
      <c r="AR45" s="2339">
        <f>C45/AQ45</f>
        <v>3.5714285714285712E-2</v>
      </c>
    </row>
    <row r="46" spans="1:52" ht="13.95" customHeight="1">
      <c r="A46" s="2739"/>
      <c r="B46" s="2320" t="s">
        <v>259</v>
      </c>
      <c r="C46" s="2320">
        <f>F46+J46+N46+R46+V46+Z46+AD46+AH46+AL46</f>
        <v>8</v>
      </c>
      <c r="D46" s="2321">
        <v>4</v>
      </c>
      <c r="E46" s="2321">
        <v>4</v>
      </c>
      <c r="F46" s="2322">
        <v>8</v>
      </c>
      <c r="G46" s="2321">
        <v>2</v>
      </c>
      <c r="H46" s="2321">
        <v>5</v>
      </c>
      <c r="I46" s="2321">
        <v>1</v>
      </c>
      <c r="J46" s="2322"/>
      <c r="K46" s="2321"/>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4">
        <f>F46+J46+N46+R46+V46+Z46+AD46+AH46+AL46</f>
        <v>8</v>
      </c>
      <c r="AQ46" s="2324">
        <f>'[24]D1.1aET cohortes reales'!Q40</f>
        <v>30</v>
      </c>
      <c r="AR46" s="2339">
        <f>C46/AQ46</f>
        <v>0.26666666666666666</v>
      </c>
    </row>
    <row r="47" spans="1:52" ht="13.95" customHeight="1">
      <c r="A47" s="2739"/>
      <c r="B47" s="2320" t="s">
        <v>835</v>
      </c>
      <c r="C47" s="2320">
        <f>F47+J47+N47+R47+V47+Z47+AD47+AH47+AL47</f>
        <v>3</v>
      </c>
      <c r="D47" s="2321">
        <v>1</v>
      </c>
      <c r="E47" s="2321">
        <v>2</v>
      </c>
      <c r="F47" s="2322">
        <v>1</v>
      </c>
      <c r="G47" s="2321"/>
      <c r="H47" s="2321">
        <v>1</v>
      </c>
      <c r="I47" s="2321"/>
      <c r="J47" s="2322">
        <v>2</v>
      </c>
      <c r="K47" s="2321"/>
      <c r="L47" s="2321">
        <v>1</v>
      </c>
      <c r="M47" s="2321">
        <v>1</v>
      </c>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c r="AI47" s="2321"/>
      <c r="AJ47" s="2321"/>
      <c r="AK47" s="2321"/>
      <c r="AL47" s="2321"/>
      <c r="AM47" s="2321"/>
      <c r="AN47" s="2321"/>
      <c r="AO47" s="2321"/>
      <c r="AP47" s="2324">
        <f>F47+J47+N47+R47+V47+Z47+AD47+AH47+AL47</f>
        <v>3</v>
      </c>
      <c r="AQ47" s="2324">
        <f>'[24]D1.1aET cohortes reales'!Q41</f>
        <v>17</v>
      </c>
      <c r="AR47" s="2339">
        <f>C47/AQ47</f>
        <v>0.17647058823529413</v>
      </c>
    </row>
    <row r="48" spans="1:52" ht="13.95" customHeight="1">
      <c r="A48" s="2740"/>
      <c r="B48" s="2323" t="s">
        <v>834</v>
      </c>
      <c r="C48" s="2320">
        <f>F48+J48+N48+R48+V48+Z48+AD48+AH48+AL48</f>
        <v>4</v>
      </c>
      <c r="D48" s="2321">
        <v>2</v>
      </c>
      <c r="E48" s="2321">
        <v>2</v>
      </c>
      <c r="F48" s="2322">
        <v>2</v>
      </c>
      <c r="G48" s="2321">
        <v>1</v>
      </c>
      <c r="H48" s="2321">
        <v>1</v>
      </c>
      <c r="I48" s="2321"/>
      <c r="J48" s="2322">
        <v>2</v>
      </c>
      <c r="K48" s="2321"/>
      <c r="L48" s="2321"/>
      <c r="M48" s="2321">
        <v>2</v>
      </c>
      <c r="N48" s="2321"/>
      <c r="O48" s="2321"/>
      <c r="P48" s="2321"/>
      <c r="Q48" s="2321"/>
      <c r="R48" s="2321"/>
      <c r="S48" s="2321"/>
      <c r="T48" s="2321"/>
      <c r="U48" s="2321"/>
      <c r="V48" s="2321"/>
      <c r="W48" s="2321"/>
      <c r="X48" s="2321"/>
      <c r="Y48" s="2321"/>
      <c r="Z48" s="2321"/>
      <c r="AA48" s="2321"/>
      <c r="AB48" s="2321"/>
      <c r="AC48" s="2321"/>
      <c r="AD48" s="2321"/>
      <c r="AE48" s="2321"/>
      <c r="AF48" s="2321"/>
      <c r="AG48" s="2321"/>
      <c r="AH48" s="2321"/>
      <c r="AI48" s="2321"/>
      <c r="AJ48" s="2321"/>
      <c r="AK48" s="2321"/>
      <c r="AL48" s="2321"/>
      <c r="AM48" s="2321"/>
      <c r="AN48" s="2321"/>
      <c r="AO48" s="2321"/>
      <c r="AP48" s="2324">
        <f>F48+J48+N48+R48+V48+Z48+AD48+AH48+AL48</f>
        <v>4</v>
      </c>
      <c r="AQ48" s="2324">
        <f>'[24]D1.1aET cohortes reales'!Q42</f>
        <v>18</v>
      </c>
      <c r="AR48" s="2339">
        <f>C48/AQ48</f>
        <v>0.22222222222222221</v>
      </c>
    </row>
    <row r="49" spans="1:44" ht="13.95" customHeight="1">
      <c r="A49" s="2737" t="s">
        <v>698</v>
      </c>
      <c r="B49" s="2737"/>
      <c r="C49" s="2324">
        <f>SUM(C45:C48)</f>
        <v>16</v>
      </c>
      <c r="D49" s="2328">
        <f>SUM(D45:D48)</f>
        <v>7</v>
      </c>
      <c r="E49" s="2328">
        <f>SUM(E45:E48)</f>
        <v>9</v>
      </c>
      <c r="F49" s="2324">
        <f>SUM(F45:F48)</f>
        <v>11</v>
      </c>
      <c r="G49" s="2328">
        <f>SUM(G45:G48)</f>
        <v>3</v>
      </c>
      <c r="H49" s="2328">
        <f t="shared" ref="H49:I49" si="14">SUM(H45:H48)</f>
        <v>7</v>
      </c>
      <c r="I49" s="2328">
        <f t="shared" si="14"/>
        <v>1</v>
      </c>
      <c r="J49" s="2324">
        <f>SUM(J45:J48)</f>
        <v>5</v>
      </c>
      <c r="K49" s="2328"/>
      <c r="L49" s="2328">
        <f>SUM(L47:L48)</f>
        <v>1</v>
      </c>
      <c r="M49" s="2328">
        <f>SUM(M47:M48)</f>
        <v>3</v>
      </c>
      <c r="N49" s="2328"/>
      <c r="O49" s="2328"/>
      <c r="P49" s="2328"/>
      <c r="Q49" s="2328"/>
      <c r="R49" s="2328"/>
      <c r="S49" s="2328"/>
      <c r="T49" s="2328"/>
      <c r="U49" s="2328"/>
      <c r="V49" s="2328"/>
      <c r="W49" s="2328"/>
      <c r="X49" s="2328"/>
      <c r="Y49" s="2328"/>
      <c r="Z49" s="2328"/>
      <c r="AA49" s="2328"/>
      <c r="AB49" s="2328"/>
      <c r="AC49" s="2328"/>
      <c r="AD49" s="2328"/>
      <c r="AE49" s="2328"/>
      <c r="AF49" s="2328"/>
      <c r="AG49" s="2328"/>
      <c r="AH49" s="2328"/>
      <c r="AI49" s="2328"/>
      <c r="AJ49" s="2328"/>
      <c r="AK49" s="2328"/>
      <c r="AL49" s="2328"/>
      <c r="AM49" s="2328"/>
      <c r="AN49" s="2328"/>
      <c r="AO49" s="2328"/>
      <c r="AP49" s="2324">
        <f>SUM(AP45:AP48)</f>
        <v>16</v>
      </c>
      <c r="AQ49" s="2324">
        <f>SUM(AQ45:AQ48)</f>
        <v>93</v>
      </c>
      <c r="AR49" s="2329">
        <f>C49/AQ49</f>
        <v>0.17204301075268819</v>
      </c>
    </row>
    <row r="50" spans="1:44" ht="13.95" customHeight="1">
      <c r="A50" s="2330"/>
      <c r="B50" s="2330"/>
      <c r="C50" s="2330"/>
      <c r="D50" s="2330"/>
      <c r="E50" s="2330"/>
      <c r="F50" s="2330"/>
      <c r="G50" s="2330"/>
      <c r="H50" s="229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2330"/>
      <c r="AM50" s="2330"/>
      <c r="AN50" s="2330"/>
      <c r="AO50" s="2330"/>
      <c r="AP50" s="2330"/>
      <c r="AQ50" s="2330"/>
      <c r="AR50" s="2330"/>
    </row>
    <row r="51" spans="1:44">
      <c r="A51" s="2330"/>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2330"/>
      <c r="AM51" s="2330"/>
      <c r="AN51" s="2330"/>
      <c r="AO51" s="2330"/>
      <c r="AP51" s="2330"/>
      <c r="AQ51" s="2330"/>
      <c r="AR51" s="2330"/>
    </row>
    <row r="52" spans="1:44" s="2319" customFormat="1" ht="13.8">
      <c r="A52" s="2317" t="s">
        <v>3575</v>
      </c>
      <c r="B52" s="2317" t="s">
        <v>36</v>
      </c>
      <c r="C52" s="2317" t="s">
        <v>2421</v>
      </c>
      <c r="D52" s="2317" t="s">
        <v>1520</v>
      </c>
      <c r="E52" s="2317" t="s">
        <v>332</v>
      </c>
      <c r="F52" s="2317" t="s">
        <v>2422</v>
      </c>
      <c r="G52" s="2317" t="s">
        <v>3565</v>
      </c>
      <c r="H52" s="2317" t="s">
        <v>3566</v>
      </c>
      <c r="I52" s="2317" t="s">
        <v>3567</v>
      </c>
      <c r="J52" s="2317" t="s">
        <v>2423</v>
      </c>
      <c r="K52" s="2317" t="s">
        <v>3565</v>
      </c>
      <c r="L52" s="2317" t="s">
        <v>3566</v>
      </c>
      <c r="M52" s="2317" t="s">
        <v>3567</v>
      </c>
      <c r="N52" s="2317" t="s">
        <v>2424</v>
      </c>
      <c r="O52" s="2317" t="s">
        <v>3565</v>
      </c>
      <c r="P52" s="2317" t="s">
        <v>3566</v>
      </c>
      <c r="Q52" s="2317" t="s">
        <v>3567</v>
      </c>
      <c r="R52" s="2317" t="s">
        <v>2425</v>
      </c>
      <c r="S52" s="2317" t="s">
        <v>3565</v>
      </c>
      <c r="T52" s="2317" t="s">
        <v>3566</v>
      </c>
      <c r="U52" s="2317" t="s">
        <v>3567</v>
      </c>
      <c r="V52" s="2317" t="s">
        <v>2426</v>
      </c>
      <c r="W52" s="2317" t="s">
        <v>3565</v>
      </c>
      <c r="X52" s="2317" t="s">
        <v>3566</v>
      </c>
      <c r="Y52" s="2317" t="s">
        <v>3567</v>
      </c>
      <c r="Z52" s="2317" t="s">
        <v>2427</v>
      </c>
      <c r="AA52" s="2317" t="s">
        <v>3565</v>
      </c>
      <c r="AB52" s="2317" t="s">
        <v>3566</v>
      </c>
      <c r="AC52" s="2317" t="s">
        <v>3567</v>
      </c>
      <c r="AD52" s="2317" t="s">
        <v>2428</v>
      </c>
      <c r="AE52" s="2317" t="s">
        <v>3565</v>
      </c>
      <c r="AF52" s="2317" t="s">
        <v>3566</v>
      </c>
      <c r="AG52" s="2317" t="s">
        <v>3567</v>
      </c>
      <c r="AH52" s="2317" t="s">
        <v>2429</v>
      </c>
      <c r="AI52" s="2317" t="s">
        <v>3565</v>
      </c>
      <c r="AJ52" s="2317" t="s">
        <v>3566</v>
      </c>
      <c r="AK52" s="2317" t="s">
        <v>3567</v>
      </c>
      <c r="AL52" s="2317" t="s">
        <v>2430</v>
      </c>
      <c r="AM52" s="2317" t="s">
        <v>3565</v>
      </c>
      <c r="AN52" s="2317" t="s">
        <v>3566</v>
      </c>
      <c r="AO52" s="2317" t="s">
        <v>3567</v>
      </c>
      <c r="AP52" s="2316" t="s">
        <v>3568</v>
      </c>
      <c r="AQ52" s="2316" t="s">
        <v>3569</v>
      </c>
      <c r="AR52" s="2318" t="s">
        <v>2431</v>
      </c>
    </row>
    <row r="53" spans="1:44">
      <c r="A53" s="2735">
        <v>2011</v>
      </c>
      <c r="B53" s="2320" t="s">
        <v>833</v>
      </c>
      <c r="C53" s="2320">
        <f t="shared" ref="C53:F55" si="15">C9+C15</f>
        <v>27</v>
      </c>
      <c r="D53" s="2321">
        <f t="shared" si="15"/>
        <v>16</v>
      </c>
      <c r="E53" s="2321">
        <f t="shared" si="15"/>
        <v>11</v>
      </c>
      <c r="F53" s="2321">
        <f t="shared" si="15"/>
        <v>16</v>
      </c>
      <c r="G53" s="2321"/>
      <c r="H53" s="2321"/>
      <c r="I53" s="2321"/>
      <c r="J53" s="2321">
        <f>J9+J15</f>
        <v>5</v>
      </c>
      <c r="K53" s="2321"/>
      <c r="L53" s="2321"/>
      <c r="M53" s="2321"/>
      <c r="N53" s="2321">
        <f>N9+N15</f>
        <v>4</v>
      </c>
      <c r="O53" s="2321"/>
      <c r="P53" s="2321"/>
      <c r="Q53" s="2321"/>
      <c r="R53" s="2321">
        <f>R9+R15</f>
        <v>1</v>
      </c>
      <c r="S53" s="2321"/>
      <c r="T53" s="2321"/>
      <c r="U53" s="2321"/>
      <c r="V53" s="2321"/>
      <c r="W53" s="2321"/>
      <c r="X53" s="2321"/>
      <c r="Y53" s="2321"/>
      <c r="Z53" s="2321"/>
      <c r="AA53" s="2321"/>
      <c r="AB53" s="2321"/>
      <c r="AC53" s="2321"/>
      <c r="AD53" s="2321">
        <f>AD9+AD15</f>
        <v>1</v>
      </c>
      <c r="AE53" s="2321"/>
      <c r="AF53" s="2321"/>
      <c r="AG53" s="2321"/>
      <c r="AH53" s="2321"/>
      <c r="AI53" s="2321"/>
      <c r="AJ53" s="2321"/>
      <c r="AK53" s="2321"/>
      <c r="AL53" s="2321"/>
      <c r="AM53" s="2321"/>
      <c r="AN53" s="2321"/>
      <c r="AO53" s="2321"/>
      <c r="AP53" s="2324">
        <f>SUM(F53:AL53)</f>
        <v>27</v>
      </c>
      <c r="AQ53" s="2324">
        <f>AQ9+AQ15</f>
        <v>59</v>
      </c>
      <c r="AR53" s="2342">
        <f>C53/AQ53</f>
        <v>0.4576271186440678</v>
      </c>
    </row>
    <row r="54" spans="1:44">
      <c r="A54" s="2735"/>
      <c r="B54" s="2320" t="s">
        <v>259</v>
      </c>
      <c r="C54" s="2320">
        <f t="shared" si="15"/>
        <v>36</v>
      </c>
      <c r="D54" s="2321">
        <f t="shared" si="15"/>
        <v>11</v>
      </c>
      <c r="E54" s="2321">
        <f t="shared" si="15"/>
        <v>25</v>
      </c>
      <c r="F54" s="2321">
        <f t="shared" si="15"/>
        <v>25</v>
      </c>
      <c r="G54" s="2321"/>
      <c r="H54" s="2321"/>
      <c r="I54" s="2321"/>
      <c r="J54" s="2321">
        <f>J10+J16</f>
        <v>8</v>
      </c>
      <c r="K54" s="2321"/>
      <c r="L54" s="2321"/>
      <c r="M54" s="2321"/>
      <c r="N54" s="2321">
        <f>N10+N16</f>
        <v>1</v>
      </c>
      <c r="O54" s="2321"/>
      <c r="P54" s="2321"/>
      <c r="Q54" s="2321"/>
      <c r="R54" s="2321">
        <f>R10+R16</f>
        <v>2</v>
      </c>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4">
        <f>SUM(F54:AL54)</f>
        <v>36</v>
      </c>
      <c r="AQ54" s="2324">
        <f>AQ10+AQ16</f>
        <v>58</v>
      </c>
      <c r="AR54" s="2342">
        <f>C54/AQ54</f>
        <v>0.62068965517241381</v>
      </c>
    </row>
    <row r="55" spans="1:44">
      <c r="A55" s="2735"/>
      <c r="B55" s="2320" t="s">
        <v>835</v>
      </c>
      <c r="C55" s="2320">
        <f t="shared" si="15"/>
        <v>32</v>
      </c>
      <c r="D55" s="2321">
        <f t="shared" si="15"/>
        <v>9</v>
      </c>
      <c r="E55" s="2321">
        <f t="shared" si="15"/>
        <v>23</v>
      </c>
      <c r="F55" s="2321">
        <f t="shared" si="15"/>
        <v>20</v>
      </c>
      <c r="G55" s="2321"/>
      <c r="H55" s="2321"/>
      <c r="I55" s="2321"/>
      <c r="J55" s="2321">
        <f>J11+J17</f>
        <v>3</v>
      </c>
      <c r="K55" s="2321"/>
      <c r="L55" s="2321"/>
      <c r="M55" s="2321"/>
      <c r="N55" s="2321">
        <f>N11+N17</f>
        <v>4</v>
      </c>
      <c r="O55" s="2321"/>
      <c r="P55" s="2321"/>
      <c r="Q55" s="2321"/>
      <c r="R55" s="2321">
        <f>R11+R17</f>
        <v>4</v>
      </c>
      <c r="S55" s="2321"/>
      <c r="T55" s="2321"/>
      <c r="U55" s="2321"/>
      <c r="V55" s="2321">
        <f>V11+V17</f>
        <v>1</v>
      </c>
      <c r="W55" s="2321"/>
      <c r="X55" s="2321"/>
      <c r="Y55" s="2321"/>
      <c r="Z55" s="2321"/>
      <c r="AA55" s="2321"/>
      <c r="AB55" s="2321"/>
      <c r="AC55" s="2321"/>
      <c r="AD55" s="2321"/>
      <c r="AE55" s="2321"/>
      <c r="AF55" s="2321"/>
      <c r="AG55" s="2321"/>
      <c r="AH55" s="2321"/>
      <c r="AI55" s="2321"/>
      <c r="AJ55" s="2321"/>
      <c r="AK55" s="2321"/>
      <c r="AL55" s="2321"/>
      <c r="AM55" s="2321"/>
      <c r="AN55" s="2321"/>
      <c r="AO55" s="2321"/>
      <c r="AP55" s="2324">
        <f>SUM(F55:AL55)</f>
        <v>32</v>
      </c>
      <c r="AQ55" s="2324">
        <f>AQ11+AQ17</f>
        <v>56</v>
      </c>
      <c r="AR55" s="2342">
        <f>C55/AQ55</f>
        <v>0.5714285714285714</v>
      </c>
    </row>
    <row r="56" spans="1:44">
      <c r="A56" s="2736" t="s">
        <v>698</v>
      </c>
      <c r="B56" s="2736"/>
      <c r="C56" s="2324">
        <f>SUM(C53:C55)</f>
        <v>95</v>
      </c>
      <c r="D56" s="2328">
        <f>SUM(D53:D55)</f>
        <v>36</v>
      </c>
      <c r="E56" s="2328">
        <f>SUM(E53:E55)</f>
        <v>59</v>
      </c>
      <c r="F56" s="2328">
        <f>SUM(F53:F55)</f>
        <v>61</v>
      </c>
      <c r="G56" s="2328"/>
      <c r="H56" s="2328"/>
      <c r="I56" s="2328"/>
      <c r="J56" s="2328">
        <f>SUM(J53:J55)</f>
        <v>16</v>
      </c>
      <c r="K56" s="2328"/>
      <c r="L56" s="2328"/>
      <c r="M56" s="2328"/>
      <c r="N56" s="2328">
        <f t="shared" ref="N56:AL56" si="16">SUM(N53:N55)</f>
        <v>9</v>
      </c>
      <c r="O56" s="2328"/>
      <c r="P56" s="2328"/>
      <c r="Q56" s="2328"/>
      <c r="R56" s="2328">
        <f t="shared" si="16"/>
        <v>7</v>
      </c>
      <c r="S56" s="2328"/>
      <c r="T56" s="2328"/>
      <c r="U56" s="2328"/>
      <c r="V56" s="2328">
        <f t="shared" si="16"/>
        <v>1</v>
      </c>
      <c r="W56" s="2328"/>
      <c r="X56" s="2328"/>
      <c r="Y56" s="2328"/>
      <c r="Z56" s="2328"/>
      <c r="AA56" s="2328"/>
      <c r="AB56" s="2328"/>
      <c r="AC56" s="2328"/>
      <c r="AD56" s="2328">
        <f t="shared" si="16"/>
        <v>1</v>
      </c>
      <c r="AE56" s="2328"/>
      <c r="AF56" s="2328"/>
      <c r="AG56" s="2328"/>
      <c r="AH56" s="2328"/>
      <c r="AI56" s="2328"/>
      <c r="AJ56" s="2328"/>
      <c r="AK56" s="2328"/>
      <c r="AL56" s="2328">
        <f t="shared" si="16"/>
        <v>0</v>
      </c>
      <c r="AM56" s="2328"/>
      <c r="AN56" s="2328"/>
      <c r="AO56" s="2328"/>
      <c r="AP56" s="2324">
        <f>SUM(AP53:AP55)</f>
        <v>95</v>
      </c>
      <c r="AQ56" s="2324">
        <f>AQ12+AQ18</f>
        <v>173</v>
      </c>
      <c r="AR56" s="2343">
        <f>AP56/AQ56</f>
        <v>0.54913294797687862</v>
      </c>
    </row>
    <row r="57" spans="1:44">
      <c r="A57" s="2330"/>
      <c r="B57" s="2330"/>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2330"/>
      <c r="AM57" s="2330"/>
      <c r="AN57" s="2330"/>
      <c r="AO57" s="2330"/>
      <c r="AP57" s="2330"/>
      <c r="AQ57" s="2330"/>
      <c r="AR57" s="2330"/>
    </row>
    <row r="58" spans="1:44" s="2319" customFormat="1" ht="13.8">
      <c r="A58" s="2317" t="s">
        <v>3575</v>
      </c>
      <c r="B58" s="2317" t="s">
        <v>36</v>
      </c>
      <c r="C58" s="2317" t="s">
        <v>2421</v>
      </c>
      <c r="D58" s="2317" t="s">
        <v>1520</v>
      </c>
      <c r="E58" s="2317" t="s">
        <v>332</v>
      </c>
      <c r="F58" s="2317" t="s">
        <v>2422</v>
      </c>
      <c r="G58" s="2317" t="s">
        <v>3565</v>
      </c>
      <c r="H58" s="2317" t="s">
        <v>3566</v>
      </c>
      <c r="I58" s="2317" t="s">
        <v>3567</v>
      </c>
      <c r="J58" s="2317" t="s">
        <v>2423</v>
      </c>
      <c r="K58" s="2317" t="s">
        <v>3565</v>
      </c>
      <c r="L58" s="2317" t="s">
        <v>3566</v>
      </c>
      <c r="M58" s="2317" t="s">
        <v>3567</v>
      </c>
      <c r="N58" s="2317" t="s">
        <v>2424</v>
      </c>
      <c r="O58" s="2317" t="s">
        <v>3565</v>
      </c>
      <c r="P58" s="2317" t="s">
        <v>3566</v>
      </c>
      <c r="Q58" s="2317" t="s">
        <v>3567</v>
      </c>
      <c r="R58" s="2317" t="s">
        <v>2425</v>
      </c>
      <c r="S58" s="2317" t="s">
        <v>3565</v>
      </c>
      <c r="T58" s="2317" t="s">
        <v>3566</v>
      </c>
      <c r="U58" s="2317" t="s">
        <v>3567</v>
      </c>
      <c r="V58" s="2317" t="s">
        <v>2426</v>
      </c>
      <c r="W58" s="2317" t="s">
        <v>3565</v>
      </c>
      <c r="X58" s="2317" t="s">
        <v>3566</v>
      </c>
      <c r="Y58" s="2317" t="s">
        <v>3567</v>
      </c>
      <c r="Z58" s="2317" t="s">
        <v>2427</v>
      </c>
      <c r="AA58" s="2317" t="s">
        <v>3565</v>
      </c>
      <c r="AB58" s="2317" t="s">
        <v>3566</v>
      </c>
      <c r="AC58" s="2317" t="s">
        <v>3567</v>
      </c>
      <c r="AD58" s="2317" t="s">
        <v>2428</v>
      </c>
      <c r="AE58" s="2317" t="s">
        <v>3565</v>
      </c>
      <c r="AF58" s="2317" t="s">
        <v>3566</v>
      </c>
      <c r="AG58" s="2317" t="s">
        <v>3567</v>
      </c>
      <c r="AH58" s="2317" t="s">
        <v>2429</v>
      </c>
      <c r="AI58" s="2317" t="s">
        <v>3565</v>
      </c>
      <c r="AJ58" s="2317" t="s">
        <v>3566</v>
      </c>
      <c r="AK58" s="2317" t="s">
        <v>3567</v>
      </c>
      <c r="AL58" s="2317" t="s">
        <v>2430</v>
      </c>
      <c r="AM58" s="2317" t="s">
        <v>3565</v>
      </c>
      <c r="AN58" s="2317" t="s">
        <v>3566</v>
      </c>
      <c r="AO58" s="2317" t="s">
        <v>3567</v>
      </c>
      <c r="AP58" s="2316" t="s">
        <v>3568</v>
      </c>
      <c r="AQ58" s="2316" t="s">
        <v>3569</v>
      </c>
      <c r="AR58" s="2318" t="s">
        <v>2431</v>
      </c>
    </row>
    <row r="59" spans="1:44">
      <c r="A59" s="2735">
        <v>2012</v>
      </c>
      <c r="B59" s="2320" t="s">
        <v>833</v>
      </c>
      <c r="C59" s="2320">
        <f t="shared" ref="C59:F62" si="17">C21</f>
        <v>7</v>
      </c>
      <c r="D59" s="2321">
        <f t="shared" si="17"/>
        <v>5</v>
      </c>
      <c r="E59" s="2321">
        <f t="shared" si="17"/>
        <v>2</v>
      </c>
      <c r="F59" s="2321">
        <f t="shared" si="17"/>
        <v>4</v>
      </c>
      <c r="G59" s="2321"/>
      <c r="H59" s="2321"/>
      <c r="I59" s="2321"/>
      <c r="J59" s="2321"/>
      <c r="K59" s="2321"/>
      <c r="L59" s="2321"/>
      <c r="M59" s="2321"/>
      <c r="N59" s="2321">
        <f>N21</f>
        <v>1</v>
      </c>
      <c r="O59" s="2321"/>
      <c r="P59" s="2321"/>
      <c r="Q59" s="2321"/>
      <c r="R59" s="2321">
        <f>R21</f>
        <v>1</v>
      </c>
      <c r="S59" s="2321"/>
      <c r="T59" s="2321"/>
      <c r="U59" s="2321"/>
      <c r="V59" s="2321"/>
      <c r="W59" s="2321"/>
      <c r="X59" s="2321"/>
      <c r="Y59" s="2321"/>
      <c r="Z59" s="2321"/>
      <c r="AA59" s="2321"/>
      <c r="AB59" s="2321"/>
      <c r="AC59" s="2321"/>
      <c r="AD59" s="2321">
        <f>AD21</f>
        <v>1</v>
      </c>
      <c r="AE59" s="2321"/>
      <c r="AF59" s="2321"/>
      <c r="AG59" s="2321"/>
      <c r="AH59" s="2321"/>
      <c r="AI59" s="2321"/>
      <c r="AJ59" s="2321"/>
      <c r="AK59" s="2321"/>
      <c r="AL59" s="2321"/>
      <c r="AM59" s="2321"/>
      <c r="AN59" s="2321"/>
      <c r="AO59" s="2321"/>
      <c r="AP59" s="2324">
        <f>SUM(F59:AL59)</f>
        <v>7</v>
      </c>
      <c r="AQ59" s="2324">
        <f t="shared" ref="AQ59:AR62" si="18">AQ21</f>
        <v>30</v>
      </c>
      <c r="AR59" s="2342">
        <f t="shared" si="18"/>
        <v>0.23333333333333334</v>
      </c>
    </row>
    <row r="60" spans="1:44">
      <c r="A60" s="2735"/>
      <c r="B60" s="2320" t="s">
        <v>259</v>
      </c>
      <c r="C60" s="2320">
        <f t="shared" si="17"/>
        <v>20</v>
      </c>
      <c r="D60" s="2321">
        <f t="shared" si="17"/>
        <v>9</v>
      </c>
      <c r="E60" s="2321">
        <f t="shared" si="17"/>
        <v>11</v>
      </c>
      <c r="F60" s="2321">
        <f t="shared" si="17"/>
        <v>8</v>
      </c>
      <c r="G60" s="2321"/>
      <c r="H60" s="2321"/>
      <c r="I60" s="2321"/>
      <c r="J60" s="2321">
        <f>J22</f>
        <v>3</v>
      </c>
      <c r="K60" s="2321"/>
      <c r="L60" s="2321"/>
      <c r="M60" s="2321"/>
      <c r="N60" s="2321">
        <f>N22</f>
        <v>3</v>
      </c>
      <c r="O60" s="2321"/>
      <c r="P60" s="2321"/>
      <c r="Q60" s="2321"/>
      <c r="R60" s="2321">
        <f>R22</f>
        <v>3</v>
      </c>
      <c r="S60" s="2321"/>
      <c r="T60" s="2321"/>
      <c r="U60" s="2321"/>
      <c r="V60" s="2321">
        <f>V22</f>
        <v>1</v>
      </c>
      <c r="W60" s="2321"/>
      <c r="X60" s="2321"/>
      <c r="Y60" s="2321"/>
      <c r="Z60" s="2321">
        <f>Z22</f>
        <v>1</v>
      </c>
      <c r="AA60" s="2321"/>
      <c r="AB60" s="2321"/>
      <c r="AC60" s="2321"/>
      <c r="AD60" s="2321">
        <f>AD22</f>
        <v>1</v>
      </c>
      <c r="AE60" s="2321"/>
      <c r="AF60" s="2321"/>
      <c r="AG60" s="2321"/>
      <c r="AH60" s="2321"/>
      <c r="AI60" s="2321"/>
      <c r="AJ60" s="2321"/>
      <c r="AK60" s="2321"/>
      <c r="AL60" s="2321"/>
      <c r="AM60" s="2321"/>
      <c r="AN60" s="2321"/>
      <c r="AO60" s="2321"/>
      <c r="AP60" s="2324">
        <f>SUM(F60:AL60)</f>
        <v>20</v>
      </c>
      <c r="AQ60" s="2324">
        <f t="shared" si="18"/>
        <v>33</v>
      </c>
      <c r="AR60" s="2342">
        <f t="shared" si="18"/>
        <v>0.60606060606060608</v>
      </c>
    </row>
    <row r="61" spans="1:44">
      <c r="A61" s="2735"/>
      <c r="B61" s="2320" t="s">
        <v>835</v>
      </c>
      <c r="C61" s="2320">
        <f t="shared" si="17"/>
        <v>15</v>
      </c>
      <c r="D61" s="2321">
        <f t="shared" si="17"/>
        <v>6</v>
      </c>
      <c r="E61" s="2321">
        <f t="shared" si="17"/>
        <v>9</v>
      </c>
      <c r="F61" s="2321">
        <f t="shared" si="17"/>
        <v>6</v>
      </c>
      <c r="G61" s="2321"/>
      <c r="H61" s="2321"/>
      <c r="I61" s="2321"/>
      <c r="J61" s="2321"/>
      <c r="K61" s="2321"/>
      <c r="L61" s="2321"/>
      <c r="M61" s="2321"/>
      <c r="N61" s="2321">
        <f>N23</f>
        <v>6</v>
      </c>
      <c r="O61" s="2321"/>
      <c r="P61" s="2321"/>
      <c r="Q61" s="2321"/>
      <c r="R61" s="2321">
        <f>R23</f>
        <v>1</v>
      </c>
      <c r="S61" s="2321"/>
      <c r="T61" s="2321"/>
      <c r="U61" s="2321"/>
      <c r="V61" s="2321">
        <f>V23</f>
        <v>2</v>
      </c>
      <c r="W61" s="2321"/>
      <c r="X61" s="2321"/>
      <c r="Y61" s="2321"/>
      <c r="Z61" s="2321"/>
      <c r="AA61" s="2321"/>
      <c r="AB61" s="2321"/>
      <c r="AC61" s="2321"/>
      <c r="AD61" s="2321"/>
      <c r="AE61" s="2321"/>
      <c r="AF61" s="2321"/>
      <c r="AG61" s="2321"/>
      <c r="AH61" s="2321"/>
      <c r="AI61" s="2321"/>
      <c r="AJ61" s="2321"/>
      <c r="AK61" s="2321"/>
      <c r="AL61" s="2321"/>
      <c r="AM61" s="2321"/>
      <c r="AN61" s="2321"/>
      <c r="AO61" s="2321"/>
      <c r="AP61" s="2324">
        <f>SUM(F61:AL61)</f>
        <v>15</v>
      </c>
      <c r="AQ61" s="2324">
        <f t="shared" si="18"/>
        <v>26</v>
      </c>
      <c r="AR61" s="2342">
        <f t="shared" si="18"/>
        <v>0.57692307692307687</v>
      </c>
    </row>
    <row r="62" spans="1:44">
      <c r="A62" s="2736" t="s">
        <v>698</v>
      </c>
      <c r="B62" s="2736"/>
      <c r="C62" s="2324">
        <f t="shared" si="17"/>
        <v>42</v>
      </c>
      <c r="D62" s="2328">
        <f t="shared" si="17"/>
        <v>20</v>
      </c>
      <c r="E62" s="2328">
        <f t="shared" si="17"/>
        <v>22</v>
      </c>
      <c r="F62" s="2328">
        <f t="shared" si="17"/>
        <v>18</v>
      </c>
      <c r="G62" s="2328"/>
      <c r="H62" s="2328"/>
      <c r="I62" s="2328"/>
      <c r="J62" s="2328">
        <f>J24</f>
        <v>3</v>
      </c>
      <c r="K62" s="2328"/>
      <c r="L62" s="2328"/>
      <c r="M62" s="2328"/>
      <c r="N62" s="2328">
        <f>N24</f>
        <v>10</v>
      </c>
      <c r="O62" s="2328"/>
      <c r="P62" s="2328"/>
      <c r="Q62" s="2328"/>
      <c r="R62" s="2328">
        <f>R24</f>
        <v>5</v>
      </c>
      <c r="S62" s="2328"/>
      <c r="T62" s="2328"/>
      <c r="U62" s="2328"/>
      <c r="V62" s="2328">
        <f>V24</f>
        <v>3</v>
      </c>
      <c r="W62" s="2328"/>
      <c r="X62" s="2328"/>
      <c r="Y62" s="2328"/>
      <c r="Z62" s="2328">
        <f>Z24</f>
        <v>1</v>
      </c>
      <c r="AA62" s="2328"/>
      <c r="AB62" s="2328"/>
      <c r="AC62" s="2328"/>
      <c r="AD62" s="2328">
        <f>AD24</f>
        <v>2</v>
      </c>
      <c r="AE62" s="2328"/>
      <c r="AF62" s="2328"/>
      <c r="AG62" s="2328"/>
      <c r="AH62" s="2328"/>
      <c r="AI62" s="2328"/>
      <c r="AJ62" s="2328"/>
      <c r="AK62" s="2328"/>
      <c r="AL62" s="2328">
        <f>AL24</f>
        <v>0</v>
      </c>
      <c r="AM62" s="2328"/>
      <c r="AN62" s="2328"/>
      <c r="AO62" s="2328"/>
      <c r="AP62" s="2324">
        <f>SUM(AP59:AP61)</f>
        <v>42</v>
      </c>
      <c r="AQ62" s="2324">
        <f t="shared" si="18"/>
        <v>89</v>
      </c>
      <c r="AR62" s="2343">
        <f t="shared" si="18"/>
        <v>0.47191011235955055</v>
      </c>
    </row>
    <row r="63" spans="1:44">
      <c r="A63" s="2330"/>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2330"/>
      <c r="AM63" s="2330"/>
      <c r="AN63" s="2330"/>
      <c r="AO63" s="2330"/>
      <c r="AP63" s="2330"/>
      <c r="AQ63" s="2330"/>
      <c r="AR63" s="2330"/>
    </row>
    <row r="64" spans="1:44" s="2319" customFormat="1" ht="13.8">
      <c r="A64" s="2317" t="s">
        <v>3575</v>
      </c>
      <c r="B64" s="2317" t="s">
        <v>36</v>
      </c>
      <c r="C64" s="2317" t="s">
        <v>2421</v>
      </c>
      <c r="D64" s="2317" t="s">
        <v>1520</v>
      </c>
      <c r="E64" s="2317" t="s">
        <v>332</v>
      </c>
      <c r="F64" s="2317" t="s">
        <v>2422</v>
      </c>
      <c r="G64" s="2317" t="s">
        <v>3565</v>
      </c>
      <c r="H64" s="2317" t="s">
        <v>3566</v>
      </c>
      <c r="I64" s="2317" t="s">
        <v>3567</v>
      </c>
      <c r="J64" s="2317" t="s">
        <v>2423</v>
      </c>
      <c r="K64" s="2317" t="s">
        <v>3565</v>
      </c>
      <c r="L64" s="2317" t="s">
        <v>3566</v>
      </c>
      <c r="M64" s="2317" t="s">
        <v>3567</v>
      </c>
      <c r="N64" s="2317" t="s">
        <v>2424</v>
      </c>
      <c r="O64" s="2317" t="s">
        <v>3565</v>
      </c>
      <c r="P64" s="2317" t="s">
        <v>3566</v>
      </c>
      <c r="Q64" s="2317" t="s">
        <v>3567</v>
      </c>
      <c r="R64" s="2317" t="s">
        <v>2425</v>
      </c>
      <c r="S64" s="2317" t="s">
        <v>3565</v>
      </c>
      <c r="T64" s="2317" t="s">
        <v>3566</v>
      </c>
      <c r="U64" s="2317" t="s">
        <v>3567</v>
      </c>
      <c r="V64" s="2317" t="s">
        <v>2426</v>
      </c>
      <c r="W64" s="2317" t="s">
        <v>3565</v>
      </c>
      <c r="X64" s="2317" t="s">
        <v>3566</v>
      </c>
      <c r="Y64" s="2317" t="s">
        <v>3567</v>
      </c>
      <c r="Z64" s="2317" t="s">
        <v>2427</v>
      </c>
      <c r="AA64" s="2317" t="s">
        <v>3565</v>
      </c>
      <c r="AB64" s="2317" t="s">
        <v>3566</v>
      </c>
      <c r="AC64" s="2317" t="s">
        <v>3567</v>
      </c>
      <c r="AD64" s="2317" t="s">
        <v>2428</v>
      </c>
      <c r="AE64" s="2317" t="s">
        <v>3565</v>
      </c>
      <c r="AF64" s="2317" t="s">
        <v>3566</v>
      </c>
      <c r="AG64" s="2317" t="s">
        <v>3567</v>
      </c>
      <c r="AH64" s="2317" t="s">
        <v>2429</v>
      </c>
      <c r="AI64" s="2317" t="s">
        <v>3565</v>
      </c>
      <c r="AJ64" s="2317" t="s">
        <v>3566</v>
      </c>
      <c r="AK64" s="2317" t="s">
        <v>3567</v>
      </c>
      <c r="AL64" s="2317" t="s">
        <v>2430</v>
      </c>
      <c r="AM64" s="2317" t="s">
        <v>3565</v>
      </c>
      <c r="AN64" s="2317" t="s">
        <v>3566</v>
      </c>
      <c r="AO64" s="2317" t="s">
        <v>3567</v>
      </c>
      <c r="AP64" s="2316" t="s">
        <v>3568</v>
      </c>
      <c r="AQ64" s="2316" t="s">
        <v>3569</v>
      </c>
      <c r="AR64" s="2318" t="s">
        <v>2431</v>
      </c>
    </row>
    <row r="65" spans="1:44">
      <c r="A65" s="2735">
        <v>2013</v>
      </c>
      <c r="B65" s="2320" t="s">
        <v>833</v>
      </c>
      <c r="C65" s="2320">
        <f t="shared" ref="C65:F67" si="19">C27+C33</f>
        <v>17</v>
      </c>
      <c r="D65" s="2321">
        <f t="shared" si="19"/>
        <v>11</v>
      </c>
      <c r="E65" s="2321">
        <f t="shared" si="19"/>
        <v>6</v>
      </c>
      <c r="F65" s="2321">
        <f t="shared" si="19"/>
        <v>6</v>
      </c>
      <c r="G65" s="2321"/>
      <c r="H65" s="2321"/>
      <c r="I65" s="2321"/>
      <c r="J65" s="2321">
        <f>J27+J33</f>
        <v>2</v>
      </c>
      <c r="K65" s="2321"/>
      <c r="L65" s="2321"/>
      <c r="M65" s="2321"/>
      <c r="N65" s="2321">
        <f>N27+N33</f>
        <v>4</v>
      </c>
      <c r="O65" s="2321"/>
      <c r="P65" s="2321"/>
      <c r="Q65" s="2321"/>
      <c r="R65" s="2321">
        <f>R27+R33</f>
        <v>1</v>
      </c>
      <c r="S65" s="2321"/>
      <c r="T65" s="2321"/>
      <c r="U65" s="2321"/>
      <c r="V65" s="2321">
        <f>V27+V33</f>
        <v>2</v>
      </c>
      <c r="W65" s="2321"/>
      <c r="X65" s="2321"/>
      <c r="Y65" s="2321"/>
      <c r="Z65" s="2321">
        <f>Z27</f>
        <v>2</v>
      </c>
      <c r="AA65" s="2321"/>
      <c r="AB65" s="2321"/>
      <c r="AC65" s="2321"/>
      <c r="AD65" s="2321"/>
      <c r="AE65" s="2321"/>
      <c r="AF65" s="2321"/>
      <c r="AG65" s="2321"/>
      <c r="AH65" s="2321"/>
      <c r="AI65" s="2321"/>
      <c r="AJ65" s="2321"/>
      <c r="AK65" s="2321"/>
      <c r="AL65" s="2321"/>
      <c r="AM65" s="2321"/>
      <c r="AN65" s="2321"/>
      <c r="AO65" s="2321"/>
      <c r="AP65" s="2324">
        <f>SUM(F65:AL65)</f>
        <v>17</v>
      </c>
      <c r="AQ65" s="2324">
        <f>AQ27+AQ33</f>
        <v>52</v>
      </c>
      <c r="AR65" s="2342">
        <f>C65/AQ65</f>
        <v>0.32692307692307693</v>
      </c>
    </row>
    <row r="66" spans="1:44">
      <c r="A66" s="2735"/>
      <c r="B66" s="2320" t="s">
        <v>259</v>
      </c>
      <c r="C66" s="2320">
        <f t="shared" si="19"/>
        <v>27</v>
      </c>
      <c r="D66" s="2321">
        <f t="shared" si="19"/>
        <v>9</v>
      </c>
      <c r="E66" s="2321">
        <f t="shared" si="19"/>
        <v>18</v>
      </c>
      <c r="F66" s="2321">
        <f t="shared" si="19"/>
        <v>15</v>
      </c>
      <c r="G66" s="2321"/>
      <c r="H66" s="2321"/>
      <c r="I66" s="2321"/>
      <c r="J66" s="2321">
        <f>J28+J34</f>
        <v>7</v>
      </c>
      <c r="K66" s="2321"/>
      <c r="L66" s="2321"/>
      <c r="M66" s="2321"/>
      <c r="N66" s="2321">
        <f>N28+N34</f>
        <v>1</v>
      </c>
      <c r="O66" s="2321"/>
      <c r="P66" s="2321"/>
      <c r="Q66" s="2321"/>
      <c r="R66" s="2321">
        <f>R28+R34</f>
        <v>3</v>
      </c>
      <c r="S66" s="2321"/>
      <c r="T66" s="2321"/>
      <c r="U66" s="2321"/>
      <c r="V66" s="2321">
        <f>V28+V34</f>
        <v>1</v>
      </c>
      <c r="W66" s="2321"/>
      <c r="X66" s="2321"/>
      <c r="Y66" s="2321"/>
      <c r="Z66" s="2321"/>
      <c r="AA66" s="2321"/>
      <c r="AB66" s="2321"/>
      <c r="AC66" s="2321"/>
      <c r="AD66" s="2321"/>
      <c r="AE66" s="2321"/>
      <c r="AF66" s="2321"/>
      <c r="AG66" s="2321"/>
      <c r="AH66" s="2321"/>
      <c r="AI66" s="2321"/>
      <c r="AJ66" s="2321"/>
      <c r="AK66" s="2321"/>
      <c r="AL66" s="2321"/>
      <c r="AM66" s="2321"/>
      <c r="AN66" s="2321"/>
      <c r="AO66" s="2321"/>
      <c r="AP66" s="2324">
        <f>SUM(F66:AL66)</f>
        <v>27</v>
      </c>
      <c r="AQ66" s="2324">
        <f>AQ28+AQ34</f>
        <v>51</v>
      </c>
      <c r="AR66" s="2342">
        <f>C66/AQ66</f>
        <v>0.52941176470588236</v>
      </c>
    </row>
    <row r="67" spans="1:44">
      <c r="A67" s="2735"/>
      <c r="B67" s="2320" t="s">
        <v>835</v>
      </c>
      <c r="C67" s="2320">
        <f t="shared" si="19"/>
        <v>29</v>
      </c>
      <c r="D67" s="2321">
        <f t="shared" si="19"/>
        <v>8</v>
      </c>
      <c r="E67" s="2321">
        <f t="shared" si="19"/>
        <v>21</v>
      </c>
      <c r="F67" s="2321">
        <f t="shared" si="19"/>
        <v>17</v>
      </c>
      <c r="G67" s="2321"/>
      <c r="H67" s="2321"/>
      <c r="I67" s="2321"/>
      <c r="J67" s="2321">
        <f>J29+J35</f>
        <v>2</v>
      </c>
      <c r="K67" s="2321"/>
      <c r="L67" s="2321"/>
      <c r="M67" s="2321"/>
      <c r="N67" s="2321">
        <f>N29+N35</f>
        <v>3</v>
      </c>
      <c r="O67" s="2321"/>
      <c r="P67" s="2321"/>
      <c r="Q67" s="2321"/>
      <c r="R67" s="2321">
        <f>R29+R35</f>
        <v>5</v>
      </c>
      <c r="S67" s="2321"/>
      <c r="T67" s="2321"/>
      <c r="U67" s="2321"/>
      <c r="V67" s="2321">
        <f>V29+V35</f>
        <v>2</v>
      </c>
      <c r="W67" s="2321"/>
      <c r="X67" s="2321"/>
      <c r="Y67" s="2321"/>
      <c r="Z67" s="2321"/>
      <c r="AA67" s="2321"/>
      <c r="AB67" s="2321"/>
      <c r="AC67" s="2321"/>
      <c r="AD67" s="2321"/>
      <c r="AE67" s="2321"/>
      <c r="AF67" s="2321"/>
      <c r="AG67" s="2321"/>
      <c r="AH67" s="2321"/>
      <c r="AI67" s="2321"/>
      <c r="AJ67" s="2321"/>
      <c r="AK67" s="2321"/>
      <c r="AL67" s="2321"/>
      <c r="AM67" s="2321"/>
      <c r="AN67" s="2321"/>
      <c r="AO67" s="2321"/>
      <c r="AP67" s="2324">
        <f>SUM(F67:AL67)</f>
        <v>29</v>
      </c>
      <c r="AQ67" s="2324">
        <f>AQ29+AQ35</f>
        <v>55</v>
      </c>
      <c r="AR67" s="2342">
        <f>C67/AQ67</f>
        <v>0.52727272727272723</v>
      </c>
    </row>
    <row r="68" spans="1:44">
      <c r="A68" s="2735"/>
      <c r="B68" s="2320" t="s">
        <v>834</v>
      </c>
      <c r="C68" s="2320">
        <f>C36</f>
        <v>9</v>
      </c>
      <c r="D68" s="2321">
        <f>D36</f>
        <v>5</v>
      </c>
      <c r="E68" s="2321">
        <f>E36</f>
        <v>4</v>
      </c>
      <c r="F68" s="2321"/>
      <c r="G68" s="2321"/>
      <c r="H68" s="2321"/>
      <c r="I68" s="2321"/>
      <c r="J68" s="2321">
        <f>J36</f>
        <v>7</v>
      </c>
      <c r="K68" s="2321"/>
      <c r="L68" s="2321"/>
      <c r="M68" s="2321"/>
      <c r="N68" s="2321">
        <f>N36</f>
        <v>2</v>
      </c>
      <c r="O68" s="2321"/>
      <c r="P68" s="2321"/>
      <c r="Q68" s="2321"/>
      <c r="R68" s="2321"/>
      <c r="S68" s="2321"/>
      <c r="T68" s="2321"/>
      <c r="U68" s="2321"/>
      <c r="V68" s="2321"/>
      <c r="W68" s="2321"/>
      <c r="X68" s="2321"/>
      <c r="Y68" s="2321"/>
      <c r="Z68" s="2321"/>
      <c r="AA68" s="2321"/>
      <c r="AB68" s="2321"/>
      <c r="AC68" s="2321"/>
      <c r="AD68" s="2321"/>
      <c r="AE68" s="2321"/>
      <c r="AF68" s="2321"/>
      <c r="AG68" s="2321"/>
      <c r="AH68" s="2321"/>
      <c r="AI68" s="2321"/>
      <c r="AJ68" s="2321"/>
      <c r="AK68" s="2321"/>
      <c r="AL68" s="2321"/>
      <c r="AM68" s="2321"/>
      <c r="AN68" s="2321"/>
      <c r="AO68" s="2321"/>
      <c r="AP68" s="2324">
        <f>SUM(F68:AL68)</f>
        <v>9</v>
      </c>
      <c r="AQ68" s="2324">
        <f>AQ36</f>
        <v>18</v>
      </c>
      <c r="AR68" s="2342">
        <f>C68/AQ68</f>
        <v>0.5</v>
      </c>
    </row>
    <row r="69" spans="1:44">
      <c r="A69" s="2736" t="s">
        <v>698</v>
      </c>
      <c r="B69" s="2736"/>
      <c r="C69" s="2324">
        <f t="shared" ref="C69:AQ69" si="20">SUM(C65:C68)</f>
        <v>82</v>
      </c>
      <c r="D69" s="2328">
        <f t="shared" si="20"/>
        <v>33</v>
      </c>
      <c r="E69" s="2328">
        <f t="shared" si="20"/>
        <v>49</v>
      </c>
      <c r="F69" s="2328">
        <f t="shared" si="20"/>
        <v>38</v>
      </c>
      <c r="G69" s="2328"/>
      <c r="H69" s="2328"/>
      <c r="I69" s="2328"/>
      <c r="J69" s="2328">
        <f t="shared" si="20"/>
        <v>18</v>
      </c>
      <c r="K69" s="2328"/>
      <c r="L69" s="2328"/>
      <c r="M69" s="2328"/>
      <c r="N69" s="2328">
        <f t="shared" si="20"/>
        <v>10</v>
      </c>
      <c r="O69" s="2328"/>
      <c r="P69" s="2328"/>
      <c r="Q69" s="2328"/>
      <c r="R69" s="2328">
        <f t="shared" si="20"/>
        <v>9</v>
      </c>
      <c r="S69" s="2328"/>
      <c r="T69" s="2328"/>
      <c r="U69" s="2328"/>
      <c r="V69" s="2328">
        <f t="shared" si="20"/>
        <v>5</v>
      </c>
      <c r="W69" s="2328"/>
      <c r="X69" s="2328"/>
      <c r="Y69" s="2328"/>
      <c r="Z69" s="2328">
        <f t="shared" si="20"/>
        <v>2</v>
      </c>
      <c r="AA69" s="2328"/>
      <c r="AB69" s="2328"/>
      <c r="AC69" s="2328"/>
      <c r="AD69" s="2328"/>
      <c r="AE69" s="2328"/>
      <c r="AF69" s="2328"/>
      <c r="AG69" s="2328"/>
      <c r="AH69" s="2328"/>
      <c r="AI69" s="2328"/>
      <c r="AJ69" s="2328"/>
      <c r="AK69" s="2328"/>
      <c r="AL69" s="2328">
        <f t="shared" si="20"/>
        <v>0</v>
      </c>
      <c r="AM69" s="2328"/>
      <c r="AN69" s="2328"/>
      <c r="AO69" s="2328"/>
      <c r="AP69" s="2324">
        <f>SUM(AP65:AP68)</f>
        <v>82</v>
      </c>
      <c r="AQ69" s="2324">
        <f t="shared" si="20"/>
        <v>176</v>
      </c>
      <c r="AR69" s="2343">
        <f>C69/AQ69</f>
        <v>0.46590909090909088</v>
      </c>
    </row>
    <row r="70" spans="1:44">
      <c r="A70" s="2330"/>
      <c r="B70" s="2330"/>
      <c r="C70" s="2330"/>
      <c r="D70" s="2330"/>
      <c r="E70" s="2330"/>
      <c r="F70" s="2330"/>
      <c r="G70" s="2330"/>
      <c r="H70" s="2330"/>
      <c r="I70" s="2330"/>
      <c r="J70" s="2330"/>
      <c r="K70" s="2330"/>
      <c r="L70" s="2330"/>
      <c r="M70" s="2330"/>
      <c r="N70" s="2330"/>
      <c r="O70" s="2330"/>
      <c r="P70" s="2330"/>
      <c r="Q70" s="2330"/>
      <c r="R70" s="2330"/>
      <c r="S70" s="2330"/>
      <c r="T70" s="2330"/>
      <c r="U70" s="2330"/>
      <c r="V70" s="2330"/>
      <c r="W70" s="2330"/>
      <c r="X70" s="2330"/>
      <c r="Y70" s="2330"/>
      <c r="Z70" s="2330"/>
      <c r="AA70" s="2330"/>
      <c r="AB70" s="2330"/>
      <c r="AC70" s="2330"/>
      <c r="AD70" s="2330"/>
      <c r="AE70" s="2330"/>
      <c r="AF70" s="2330"/>
      <c r="AG70" s="2330"/>
      <c r="AH70" s="2330"/>
      <c r="AI70" s="2330"/>
      <c r="AJ70" s="2330"/>
      <c r="AK70" s="2330"/>
      <c r="AL70" s="2330"/>
      <c r="AM70" s="2330"/>
      <c r="AN70" s="2330"/>
      <c r="AO70" s="2330"/>
      <c r="AP70" s="2330"/>
      <c r="AQ70" s="2330"/>
      <c r="AR70" s="2330"/>
    </row>
    <row r="71" spans="1:44">
      <c r="A71" s="2344" t="s">
        <v>3575</v>
      </c>
      <c r="B71" s="2344" t="s">
        <v>36</v>
      </c>
      <c r="C71" s="2344" t="s">
        <v>2421</v>
      </c>
      <c r="D71" s="2344" t="s">
        <v>1520</v>
      </c>
      <c r="E71" s="2344" t="s">
        <v>332</v>
      </c>
      <c r="F71" s="2344" t="s">
        <v>2422</v>
      </c>
      <c r="G71" s="2344" t="s">
        <v>3565</v>
      </c>
      <c r="H71" s="2344" t="s">
        <v>3566</v>
      </c>
      <c r="I71" s="2344" t="s">
        <v>3567</v>
      </c>
      <c r="J71" s="2344" t="s">
        <v>2423</v>
      </c>
      <c r="K71" s="2344" t="s">
        <v>3565</v>
      </c>
      <c r="L71" s="2344" t="s">
        <v>3566</v>
      </c>
      <c r="M71" s="2344" t="s">
        <v>3567</v>
      </c>
      <c r="N71" s="2344" t="s">
        <v>2424</v>
      </c>
      <c r="O71" s="2344" t="s">
        <v>3565</v>
      </c>
      <c r="P71" s="2344" t="s">
        <v>3566</v>
      </c>
      <c r="Q71" s="2344" t="s">
        <v>3567</v>
      </c>
      <c r="R71" s="2344" t="s">
        <v>2425</v>
      </c>
      <c r="S71" s="2344" t="s">
        <v>3565</v>
      </c>
      <c r="T71" s="2344" t="s">
        <v>3566</v>
      </c>
      <c r="U71" s="2344" t="s">
        <v>3567</v>
      </c>
      <c r="V71" s="2344" t="s">
        <v>2426</v>
      </c>
      <c r="W71" s="2344" t="s">
        <v>3565</v>
      </c>
      <c r="X71" s="2344" t="s">
        <v>3566</v>
      </c>
      <c r="Y71" s="2344" t="s">
        <v>3567</v>
      </c>
      <c r="Z71" s="2344" t="s">
        <v>2427</v>
      </c>
      <c r="AA71" s="2344" t="s">
        <v>3565</v>
      </c>
      <c r="AB71" s="2344" t="s">
        <v>3566</v>
      </c>
      <c r="AC71" s="2344" t="s">
        <v>3567</v>
      </c>
      <c r="AD71" s="2344" t="s">
        <v>2428</v>
      </c>
      <c r="AE71" s="2344" t="s">
        <v>3565</v>
      </c>
      <c r="AF71" s="2344" t="s">
        <v>3566</v>
      </c>
      <c r="AG71" s="2344" t="s">
        <v>3567</v>
      </c>
      <c r="AH71" s="2344" t="s">
        <v>2429</v>
      </c>
      <c r="AI71" s="2344" t="s">
        <v>3565</v>
      </c>
      <c r="AJ71" s="2344" t="s">
        <v>3566</v>
      </c>
      <c r="AK71" s="2344" t="s">
        <v>3567</v>
      </c>
      <c r="AL71" s="2344" t="s">
        <v>2430</v>
      </c>
      <c r="AM71" s="2344" t="s">
        <v>3565</v>
      </c>
      <c r="AN71" s="2344" t="s">
        <v>3566</v>
      </c>
      <c r="AO71" s="2344" t="s">
        <v>3567</v>
      </c>
      <c r="AP71" s="2277" t="s">
        <v>3568</v>
      </c>
      <c r="AQ71" s="2277" t="s">
        <v>3569</v>
      </c>
      <c r="AR71" s="2345" t="s">
        <v>2431</v>
      </c>
    </row>
    <row r="72" spans="1:44">
      <c r="A72" s="2735">
        <v>2014</v>
      </c>
      <c r="B72" s="2320" t="s">
        <v>833</v>
      </c>
      <c r="C72" s="2320">
        <f>C40+C45</f>
        <v>2</v>
      </c>
      <c r="D72" s="2321">
        <f>D40+D45</f>
        <v>0</v>
      </c>
      <c r="E72" s="2321">
        <f>E40+E45</f>
        <v>2</v>
      </c>
      <c r="F72" s="2321">
        <f>F40+F45</f>
        <v>0</v>
      </c>
      <c r="G72" s="2321"/>
      <c r="H72" s="2321"/>
      <c r="I72" s="2321"/>
      <c r="J72" s="2321">
        <f>J40+J45</f>
        <v>2</v>
      </c>
      <c r="K72" s="2321"/>
      <c r="L72" s="2321"/>
      <c r="M72" s="2321"/>
      <c r="N72" s="2321">
        <f>N40</f>
        <v>0</v>
      </c>
      <c r="O72" s="2321"/>
      <c r="P72" s="2321"/>
      <c r="Q72" s="2321"/>
      <c r="R72" s="2321"/>
      <c r="S72" s="2321"/>
      <c r="T72" s="2321"/>
      <c r="U72" s="2321"/>
      <c r="V72" s="2321"/>
      <c r="W72" s="2321"/>
      <c r="X72" s="2321"/>
      <c r="Y72" s="2321"/>
      <c r="Z72" s="2321"/>
      <c r="AA72" s="2321"/>
      <c r="AB72" s="2321"/>
      <c r="AC72" s="2321"/>
      <c r="AD72" s="2321"/>
      <c r="AE72" s="2321"/>
      <c r="AF72" s="2321"/>
      <c r="AG72" s="2321"/>
      <c r="AH72" s="2321"/>
      <c r="AI72" s="2321"/>
      <c r="AJ72" s="2321"/>
      <c r="AK72" s="2321"/>
      <c r="AL72" s="2321"/>
      <c r="AM72" s="2321"/>
      <c r="AN72" s="2321"/>
      <c r="AO72" s="2321"/>
      <c r="AP72" s="2324">
        <f>SUM(F72:AL72)</f>
        <v>2</v>
      </c>
      <c r="AQ72" s="2324">
        <f>AQ40+AQ45</f>
        <v>49</v>
      </c>
      <c r="AR72" s="2342">
        <f>C72/AQ72</f>
        <v>4.0816326530612242E-2</v>
      </c>
    </row>
    <row r="73" spans="1:44">
      <c r="A73" s="2735"/>
      <c r="B73" s="2320" t="s">
        <v>259</v>
      </c>
      <c r="C73" s="2320">
        <f>C46</f>
        <v>8</v>
      </c>
      <c r="D73" s="2321">
        <f>D46</f>
        <v>4</v>
      </c>
      <c r="E73" s="2321">
        <f>E46</f>
        <v>4</v>
      </c>
      <c r="F73" s="2321">
        <f>F46</f>
        <v>8</v>
      </c>
      <c r="G73" s="2321"/>
      <c r="H73" s="2321"/>
      <c r="I73" s="2321"/>
      <c r="J73" s="2321">
        <f>J46</f>
        <v>0</v>
      </c>
      <c r="K73" s="2321"/>
      <c r="L73" s="2321"/>
      <c r="M73" s="2321"/>
      <c r="N73" s="2321"/>
      <c r="O73" s="2321"/>
      <c r="P73" s="2321"/>
      <c r="Q73" s="2321"/>
      <c r="R73" s="2321"/>
      <c r="S73" s="2321"/>
      <c r="T73" s="2321"/>
      <c r="U73" s="2321"/>
      <c r="V73" s="2321"/>
      <c r="W73" s="2321"/>
      <c r="X73" s="2321"/>
      <c r="Y73" s="2321"/>
      <c r="Z73" s="2321"/>
      <c r="AA73" s="2321"/>
      <c r="AB73" s="2321"/>
      <c r="AC73" s="2321"/>
      <c r="AD73" s="2321"/>
      <c r="AE73" s="2321"/>
      <c r="AF73" s="2321"/>
      <c r="AG73" s="2321"/>
      <c r="AH73" s="2321"/>
      <c r="AI73" s="2321"/>
      <c r="AJ73" s="2321"/>
      <c r="AK73" s="2321"/>
      <c r="AL73" s="2321"/>
      <c r="AM73" s="2321"/>
      <c r="AN73" s="2321"/>
      <c r="AO73" s="2321"/>
      <c r="AP73" s="2324">
        <f>SUM(F73:AL73)</f>
        <v>8</v>
      </c>
      <c r="AQ73" s="2324">
        <f>AQ46</f>
        <v>30</v>
      </c>
      <c r="AR73" s="2342">
        <f>C73/AQ73</f>
        <v>0.26666666666666666</v>
      </c>
    </row>
    <row r="74" spans="1:44">
      <c r="A74" s="2735"/>
      <c r="B74" s="2320" t="s">
        <v>835</v>
      </c>
      <c r="C74" s="2320">
        <f>C41+C47</f>
        <v>11</v>
      </c>
      <c r="D74" s="2321">
        <f>D41+D47</f>
        <v>5</v>
      </c>
      <c r="E74" s="2321">
        <f>E41+E47</f>
        <v>6</v>
      </c>
      <c r="F74" s="2321">
        <f>F41+F47</f>
        <v>4</v>
      </c>
      <c r="G74" s="2321"/>
      <c r="H74" s="2321"/>
      <c r="I74" s="2321"/>
      <c r="J74" s="2321">
        <f>J41+J47</f>
        <v>5</v>
      </c>
      <c r="K74" s="2321"/>
      <c r="L74" s="2321"/>
      <c r="M74" s="2321"/>
      <c r="N74" s="2321">
        <f>N41</f>
        <v>2</v>
      </c>
      <c r="O74" s="2321"/>
      <c r="P74" s="2321"/>
      <c r="Q74" s="2321"/>
      <c r="R74" s="2321"/>
      <c r="S74" s="2321"/>
      <c r="T74" s="2321"/>
      <c r="U74" s="2321"/>
      <c r="V74" s="2321"/>
      <c r="W74" s="2321"/>
      <c r="X74" s="2321"/>
      <c r="Y74" s="2321"/>
      <c r="Z74" s="2321"/>
      <c r="AA74" s="2321"/>
      <c r="AB74" s="2321"/>
      <c r="AC74" s="2321"/>
      <c r="AD74" s="2321"/>
      <c r="AE74" s="2321"/>
      <c r="AF74" s="2321"/>
      <c r="AG74" s="2321"/>
      <c r="AH74" s="2321"/>
      <c r="AI74" s="2321"/>
      <c r="AJ74" s="2321"/>
      <c r="AK74" s="2321"/>
      <c r="AL74" s="2321"/>
      <c r="AM74" s="2321"/>
      <c r="AN74" s="2321"/>
      <c r="AO74" s="2321"/>
      <c r="AP74" s="2324">
        <f>SUM(F74:AL74)</f>
        <v>11</v>
      </c>
      <c r="AQ74" s="2324">
        <f>AQ41+AQ47</f>
        <v>47</v>
      </c>
      <c r="AR74" s="2342">
        <f>C74/AQ74</f>
        <v>0.23404255319148937</v>
      </c>
    </row>
    <row r="75" spans="1:44">
      <c r="A75" s="2735"/>
      <c r="B75" s="2320" t="s">
        <v>834</v>
      </c>
      <c r="C75" s="2320">
        <f>C48</f>
        <v>4</v>
      </c>
      <c r="D75" s="2321">
        <f>D48</f>
        <v>2</v>
      </c>
      <c r="E75" s="2321">
        <f>E48</f>
        <v>2</v>
      </c>
      <c r="F75" s="2321">
        <f>F48</f>
        <v>2</v>
      </c>
      <c r="G75" s="2321"/>
      <c r="H75" s="2321"/>
      <c r="I75" s="2321"/>
      <c r="J75" s="2321">
        <f>J48</f>
        <v>2</v>
      </c>
      <c r="K75" s="2321"/>
      <c r="L75" s="2321"/>
      <c r="M75" s="2321"/>
      <c r="N75" s="2321"/>
      <c r="O75" s="2321"/>
      <c r="P75" s="2321"/>
      <c r="Q75" s="2321"/>
      <c r="R75" s="2321"/>
      <c r="S75" s="2321"/>
      <c r="T75" s="2321"/>
      <c r="U75" s="2321"/>
      <c r="V75" s="2321"/>
      <c r="W75" s="2321"/>
      <c r="X75" s="2321"/>
      <c r="Y75" s="2321"/>
      <c r="Z75" s="2321"/>
      <c r="AA75" s="2321"/>
      <c r="AB75" s="2321"/>
      <c r="AC75" s="2321"/>
      <c r="AD75" s="2321"/>
      <c r="AE75" s="2321"/>
      <c r="AF75" s="2321"/>
      <c r="AG75" s="2321"/>
      <c r="AH75" s="2321"/>
      <c r="AI75" s="2321"/>
      <c r="AJ75" s="2321"/>
      <c r="AK75" s="2321"/>
      <c r="AL75" s="2321"/>
      <c r="AM75" s="2321"/>
      <c r="AN75" s="2321"/>
      <c r="AO75" s="2321"/>
      <c r="AP75" s="2324">
        <f>SUM(F75:AL75)</f>
        <v>4</v>
      </c>
      <c r="AQ75" s="2324">
        <f>AQ48</f>
        <v>18</v>
      </c>
      <c r="AR75" s="2342">
        <f>C75/AQ75</f>
        <v>0.22222222222222221</v>
      </c>
    </row>
    <row r="76" spans="1:44">
      <c r="A76" s="2736" t="s">
        <v>698</v>
      </c>
      <c r="B76" s="2736"/>
      <c r="C76" s="2324">
        <f t="shared" ref="C76:F76" si="21">SUM(C72:C75)</f>
        <v>25</v>
      </c>
      <c r="D76" s="2328">
        <f t="shared" si="21"/>
        <v>11</v>
      </c>
      <c r="E76" s="2328">
        <f t="shared" si="21"/>
        <v>14</v>
      </c>
      <c r="F76" s="2328">
        <f t="shared" si="21"/>
        <v>14</v>
      </c>
      <c r="G76" s="2328"/>
      <c r="H76" s="2328"/>
      <c r="I76" s="2328"/>
      <c r="J76" s="2328">
        <f t="shared" ref="J76" si="22">SUM(J72:J75)</f>
        <v>9</v>
      </c>
      <c r="K76" s="2328"/>
      <c r="L76" s="2328"/>
      <c r="M76" s="2328"/>
      <c r="N76" s="2328">
        <f t="shared" ref="N76" si="23">SUM(N72:N75)</f>
        <v>2</v>
      </c>
      <c r="O76" s="2328"/>
      <c r="P76" s="2328"/>
      <c r="Q76" s="2328"/>
      <c r="R76" s="2328">
        <f t="shared" ref="R76" si="24">SUM(R72:R75)</f>
        <v>0</v>
      </c>
      <c r="S76" s="2328"/>
      <c r="T76" s="2328"/>
      <c r="U76" s="2328"/>
      <c r="V76" s="2328">
        <f t="shared" ref="V76" si="25">SUM(V72:V75)</f>
        <v>0</v>
      </c>
      <c r="W76" s="2328"/>
      <c r="X76" s="2328"/>
      <c r="Y76" s="2328"/>
      <c r="Z76" s="2328">
        <f t="shared" ref="Z76" si="26">SUM(Z72:Z75)</f>
        <v>0</v>
      </c>
      <c r="AA76" s="2328"/>
      <c r="AB76" s="2328"/>
      <c r="AC76" s="2328"/>
      <c r="AD76" s="2328">
        <f t="shared" ref="AD76" si="27">SUM(AD72:AD75)</f>
        <v>0</v>
      </c>
      <c r="AE76" s="2328"/>
      <c r="AF76" s="2328"/>
      <c r="AG76" s="2328"/>
      <c r="AH76" s="2328">
        <f t="shared" ref="AH76" si="28">SUM(AH72:AH75)</f>
        <v>0</v>
      </c>
      <c r="AI76" s="2328"/>
      <c r="AJ76" s="2328"/>
      <c r="AK76" s="2328"/>
      <c r="AL76" s="2328">
        <f t="shared" ref="AL76" si="29">SUM(AL72:AL75)</f>
        <v>0</v>
      </c>
      <c r="AM76" s="2328"/>
      <c r="AN76" s="2328"/>
      <c r="AO76" s="2328"/>
      <c r="AP76" s="2324">
        <f>SUM(AP72:AP75)</f>
        <v>25</v>
      </c>
      <c r="AQ76" s="2324">
        <f t="shared" ref="AQ76" si="30">SUM(AQ72:AQ75)</f>
        <v>144</v>
      </c>
      <c r="AR76" s="2343">
        <f>C76/AQ76</f>
        <v>0.1736111111111111</v>
      </c>
    </row>
    <row r="77" spans="1:44">
      <c r="A77" s="2737" t="s">
        <v>2844</v>
      </c>
      <c r="B77" s="2737"/>
      <c r="C77" s="2737"/>
      <c r="D77" s="2737"/>
      <c r="E77" s="2737"/>
      <c r="F77" s="2737"/>
      <c r="G77" s="2737"/>
      <c r="H77" s="2737"/>
      <c r="I77" s="2737"/>
      <c r="J77" s="2737"/>
      <c r="K77" s="2737"/>
      <c r="L77" s="2737"/>
      <c r="M77" s="2737"/>
      <c r="N77" s="2737"/>
      <c r="O77" s="2737"/>
      <c r="P77" s="2737"/>
      <c r="Q77" s="2737"/>
      <c r="R77" s="2737"/>
      <c r="S77" s="2737"/>
      <c r="T77" s="2737"/>
      <c r="U77" s="2737"/>
      <c r="V77" s="2737"/>
      <c r="W77" s="2737"/>
      <c r="X77" s="2737"/>
      <c r="Y77" s="2737"/>
      <c r="Z77" s="2737"/>
      <c r="AA77" s="2737"/>
      <c r="AB77" s="2737"/>
      <c r="AC77" s="2737"/>
      <c r="AD77" s="2737"/>
      <c r="AE77" s="2737"/>
      <c r="AF77" s="2737"/>
      <c r="AG77" s="2737"/>
      <c r="AH77" s="2737"/>
      <c r="AI77" s="2737"/>
      <c r="AJ77" s="2737"/>
      <c r="AK77" s="2737"/>
      <c r="AL77" s="2737"/>
      <c r="AM77" s="2346"/>
      <c r="AN77" s="2346"/>
      <c r="AO77" s="2346"/>
      <c r="AP77" s="2324">
        <f>SUM(AP56,AP62,AP69,AP76)</f>
        <v>244</v>
      </c>
      <c r="AQ77" s="2324">
        <f>SUM(AQ56,AQ62,AQ69,AQ76)</f>
        <v>582</v>
      </c>
      <c r="AR77" s="2343">
        <f>AP77/AQ77</f>
        <v>0.41924398625429554</v>
      </c>
    </row>
  </sheetData>
  <mergeCells count="23">
    <mergeCell ref="A24:B24"/>
    <mergeCell ref="A9:A11"/>
    <mergeCell ref="A12:B12"/>
    <mergeCell ref="A15:A17"/>
    <mergeCell ref="A18:B18"/>
    <mergeCell ref="A21:A23"/>
    <mergeCell ref="A62:B62"/>
    <mergeCell ref="A27:A29"/>
    <mergeCell ref="A30:B30"/>
    <mergeCell ref="A33:A36"/>
    <mergeCell ref="A37:B37"/>
    <mergeCell ref="A40:A41"/>
    <mergeCell ref="A42:B42"/>
    <mergeCell ref="A45:A48"/>
    <mergeCell ref="A49:B49"/>
    <mergeCell ref="A53:A55"/>
    <mergeCell ref="A56:B56"/>
    <mergeCell ref="A59:A61"/>
    <mergeCell ref="A65:A68"/>
    <mergeCell ref="A69:B69"/>
    <mergeCell ref="A72:A75"/>
    <mergeCell ref="A76:B76"/>
    <mergeCell ref="A77:AL77"/>
  </mergeCells>
  <hyperlinks>
    <hyperlink ref="A1" location="Índice!A1" display="ÍNDICE" xr:uid="{253D40BA-A4E5-456D-91E3-FFAB4416F1B1}"/>
  </hyperlinks>
  <pageMargins left="0.7" right="0.7" top="0.75" bottom="0.75" header="0.3" footer="0.3"/>
  <pageSetup paperSize="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D25A8"/>
  </sheetPr>
  <dimension ref="A1:M32"/>
  <sheetViews>
    <sheetView showGridLines="0" workbookViewId="0"/>
  </sheetViews>
  <sheetFormatPr baseColWidth="10" defaultRowHeight="13.2"/>
  <sheetData>
    <row r="1" spans="1:13">
      <c r="A1" s="320" t="s">
        <v>1447</v>
      </c>
    </row>
    <row r="2" spans="1:13" ht="18">
      <c r="A2" s="43" t="s">
        <v>2441</v>
      </c>
    </row>
    <row r="3" spans="1:13" ht="13.8">
      <c r="A3" s="1095" t="s">
        <v>2120</v>
      </c>
    </row>
    <row r="4" spans="1:13" ht="13.8">
      <c r="A4" s="1097" t="s">
        <v>2442</v>
      </c>
    </row>
    <row r="5" spans="1:13" ht="14.4">
      <c r="A5" s="2063" t="s">
        <v>360</v>
      </c>
      <c r="B5" s="2063" t="s">
        <v>37</v>
      </c>
      <c r="C5" s="2063" t="s">
        <v>36</v>
      </c>
      <c r="D5" s="2063" t="s">
        <v>2437</v>
      </c>
      <c r="E5" s="2063" t="s">
        <v>2438</v>
      </c>
      <c r="F5" s="2063" t="s">
        <v>2439</v>
      </c>
      <c r="G5" s="2063" t="s">
        <v>2440</v>
      </c>
    </row>
    <row r="6" spans="1:13" ht="14.4">
      <c r="A6" s="2743">
        <v>2015</v>
      </c>
      <c r="B6" s="2055" t="s">
        <v>1</v>
      </c>
      <c r="C6" s="2347">
        <v>147</v>
      </c>
      <c r="D6" s="2347">
        <v>25</v>
      </c>
      <c r="E6" s="2347">
        <v>313</v>
      </c>
      <c r="F6" s="2347">
        <v>12</v>
      </c>
      <c r="G6" s="2348">
        <f>(E6/D6)-F6</f>
        <v>0.51999999999999957</v>
      </c>
    </row>
    <row r="7" spans="1:13" ht="14.4">
      <c r="A7" s="2743"/>
      <c r="B7" s="2055" t="s">
        <v>3</v>
      </c>
      <c r="C7" s="2347">
        <v>149</v>
      </c>
      <c r="D7" s="2347">
        <v>23</v>
      </c>
      <c r="E7" s="2347">
        <v>279</v>
      </c>
      <c r="F7" s="2347">
        <v>12</v>
      </c>
      <c r="G7" s="2348">
        <f t="shared" ref="G7:G8" si="0">(E7/D7)-F7</f>
        <v>0.13043478260869534</v>
      </c>
      <c r="J7" s="2063" t="s">
        <v>3576</v>
      </c>
      <c r="K7" s="2063" t="s">
        <v>2437</v>
      </c>
      <c r="L7" s="2063" t="s">
        <v>2438</v>
      </c>
      <c r="M7" s="2063" t="s">
        <v>2440</v>
      </c>
    </row>
    <row r="8" spans="1:13" ht="14.4">
      <c r="A8" s="2743"/>
      <c r="B8" s="2055" t="s">
        <v>2</v>
      </c>
      <c r="C8" s="2347">
        <v>148</v>
      </c>
      <c r="D8" s="2347">
        <v>33</v>
      </c>
      <c r="E8" s="2347">
        <v>404</v>
      </c>
      <c r="F8" s="2347">
        <v>12</v>
      </c>
      <c r="G8" s="2348">
        <f t="shared" si="0"/>
        <v>0.24242424242424221</v>
      </c>
      <c r="I8" s="2743" t="s">
        <v>698</v>
      </c>
      <c r="J8" s="2056">
        <v>2015</v>
      </c>
      <c r="K8" s="2056">
        <f>D9</f>
        <v>81</v>
      </c>
      <c r="L8" s="2056">
        <f>E9</f>
        <v>996</v>
      </c>
      <c r="M8" s="2349">
        <f>G9</f>
        <v>0.29629629629629584</v>
      </c>
    </row>
    <row r="9" spans="1:13" ht="14.4">
      <c r="A9" s="2743"/>
      <c r="B9" s="2745" t="s">
        <v>698</v>
      </c>
      <c r="C9" s="2745"/>
      <c r="D9" s="2350">
        <f>SUM(D6:D8)</f>
        <v>81</v>
      </c>
      <c r="E9" s="2350">
        <f>SUM(E6:E8)</f>
        <v>996</v>
      </c>
      <c r="F9" s="2350">
        <v>12</v>
      </c>
      <c r="G9" s="2351">
        <f>(E9/D9)-F9</f>
        <v>0.29629629629629584</v>
      </c>
      <c r="I9" s="2743"/>
      <c r="J9" s="2056">
        <v>2016</v>
      </c>
      <c r="K9" s="2056">
        <f>D15</f>
        <v>30</v>
      </c>
      <c r="L9" s="2352">
        <f>E15</f>
        <v>385</v>
      </c>
      <c r="M9" s="2349">
        <f>G15</f>
        <v>0.83333333333333393</v>
      </c>
    </row>
    <row r="10" spans="1:13">
      <c r="I10" s="2743"/>
      <c r="J10" s="2056">
        <v>2017</v>
      </c>
      <c r="K10" s="2056">
        <f>D22</f>
        <v>81</v>
      </c>
      <c r="L10" s="2352">
        <f>E22</f>
        <v>1057</v>
      </c>
      <c r="M10" s="2349">
        <f>G22</f>
        <v>1.0493827160493829</v>
      </c>
    </row>
    <row r="11" spans="1:13" ht="14.4">
      <c r="A11" s="2063" t="s">
        <v>360</v>
      </c>
      <c r="B11" s="2063" t="s">
        <v>37</v>
      </c>
      <c r="C11" s="2063" t="s">
        <v>36</v>
      </c>
      <c r="D11" s="2063" t="s">
        <v>2437</v>
      </c>
      <c r="E11" s="2063" t="s">
        <v>2438</v>
      </c>
      <c r="F11" s="2063" t="s">
        <v>2439</v>
      </c>
      <c r="G11" s="2063" t="s">
        <v>2440</v>
      </c>
      <c r="I11" s="2743"/>
      <c r="J11" s="2056">
        <v>2018</v>
      </c>
      <c r="K11" s="2056">
        <f>D29</f>
        <v>52</v>
      </c>
      <c r="L11" s="2056">
        <f>E29</f>
        <v>727</v>
      </c>
      <c r="M11" s="2349">
        <f>G29</f>
        <v>1.9807692307692299</v>
      </c>
    </row>
    <row r="12" spans="1:13" ht="14.4">
      <c r="A12" s="2743">
        <v>2016</v>
      </c>
      <c r="B12" s="2055" t="s">
        <v>1</v>
      </c>
      <c r="C12" s="2347">
        <v>147</v>
      </c>
      <c r="D12" s="2056">
        <v>5</v>
      </c>
      <c r="E12" s="2056">
        <v>63</v>
      </c>
      <c r="F12" s="2347">
        <v>12</v>
      </c>
      <c r="G12" s="2353">
        <f>(E12/D12)-F12</f>
        <v>0.59999999999999964</v>
      </c>
      <c r="J12" s="2354" t="s">
        <v>3577</v>
      </c>
      <c r="K12" s="2354">
        <f>SUM(K8:K11)</f>
        <v>244</v>
      </c>
      <c r="L12" s="2354">
        <f>SUM(L8:L11)</f>
        <v>3165</v>
      </c>
      <c r="M12" s="2355">
        <f>(L12/K12)-12</f>
        <v>0.97131147540983598</v>
      </c>
    </row>
    <row r="13" spans="1:13" ht="14.4">
      <c r="A13" s="2743"/>
      <c r="B13" s="2055" t="s">
        <v>3</v>
      </c>
      <c r="C13" s="2347">
        <v>149</v>
      </c>
      <c r="D13" s="2056">
        <v>14</v>
      </c>
      <c r="E13" s="2056">
        <v>184</v>
      </c>
      <c r="F13" s="2347">
        <v>12</v>
      </c>
      <c r="G13" s="2353">
        <f t="shared" ref="G13:G15" si="1">(E13/D13)-F13</f>
        <v>1.1428571428571423</v>
      </c>
    </row>
    <row r="14" spans="1:13" ht="14.4">
      <c r="A14" s="2743"/>
      <c r="B14" s="2055" t="s">
        <v>2</v>
      </c>
      <c r="C14" s="2347">
        <v>148</v>
      </c>
      <c r="D14" s="2056">
        <v>11</v>
      </c>
      <c r="E14" s="2056">
        <v>138</v>
      </c>
      <c r="F14" s="2347">
        <v>12</v>
      </c>
      <c r="G14" s="2353">
        <f t="shared" si="1"/>
        <v>0.54545454545454497</v>
      </c>
    </row>
    <row r="15" spans="1:13" ht="14.4">
      <c r="A15" s="2743"/>
      <c r="B15" s="2745" t="s">
        <v>698</v>
      </c>
      <c r="C15" s="2745"/>
      <c r="D15" s="2356">
        <f>SUM(D12:D14)</f>
        <v>30</v>
      </c>
      <c r="E15" s="2356">
        <f>SUM(E12:E14)</f>
        <v>385</v>
      </c>
      <c r="F15" s="2350">
        <v>12</v>
      </c>
      <c r="G15" s="2355">
        <f t="shared" si="1"/>
        <v>0.83333333333333393</v>
      </c>
    </row>
    <row r="17" spans="1:7" ht="14.4">
      <c r="A17" s="2063" t="s">
        <v>360</v>
      </c>
      <c r="B17" s="2063" t="s">
        <v>37</v>
      </c>
      <c r="C17" s="2063" t="s">
        <v>36</v>
      </c>
      <c r="D17" s="2063" t="s">
        <v>2437</v>
      </c>
      <c r="E17" s="2063" t="s">
        <v>2438</v>
      </c>
      <c r="F17" s="2063" t="s">
        <v>2439</v>
      </c>
      <c r="G17" s="2063" t="s">
        <v>2440</v>
      </c>
    </row>
    <row r="18" spans="1:7" ht="14.4">
      <c r="A18" s="2743">
        <v>2017</v>
      </c>
      <c r="B18" s="2055" t="s">
        <v>1</v>
      </c>
      <c r="C18" s="2347">
        <v>147</v>
      </c>
      <c r="D18" s="2056">
        <v>13</v>
      </c>
      <c r="E18" s="2056">
        <v>173</v>
      </c>
      <c r="F18" s="2347">
        <v>12</v>
      </c>
      <c r="G18" s="2348">
        <f>(E18/D18)-F18</f>
        <v>1.3076923076923084</v>
      </c>
    </row>
    <row r="19" spans="1:7" ht="14.4">
      <c r="A19" s="2743"/>
      <c r="B19" s="2055" t="s">
        <v>3</v>
      </c>
      <c r="C19" s="2347">
        <v>149</v>
      </c>
      <c r="D19" s="2056">
        <v>30</v>
      </c>
      <c r="E19" s="2056">
        <v>394</v>
      </c>
      <c r="F19" s="2347">
        <v>12</v>
      </c>
      <c r="G19" s="2348">
        <f>(E19/D19)-F19</f>
        <v>1.1333333333333329</v>
      </c>
    </row>
    <row r="20" spans="1:7" ht="14.4">
      <c r="A20" s="2743"/>
      <c r="B20" s="2744" t="s">
        <v>2</v>
      </c>
      <c r="C20" s="2347">
        <v>148</v>
      </c>
      <c r="D20" s="2056">
        <v>31</v>
      </c>
      <c r="E20" s="2056">
        <v>399</v>
      </c>
      <c r="F20" s="2347">
        <v>12</v>
      </c>
      <c r="G20" s="2348">
        <f>(E20/D20)-F20</f>
        <v>0.87096774193548399</v>
      </c>
    </row>
    <row r="21" spans="1:7" ht="14.4">
      <c r="A21" s="2743"/>
      <c r="B21" s="2744"/>
      <c r="C21" s="2347">
        <v>161</v>
      </c>
      <c r="D21" s="2056">
        <v>7</v>
      </c>
      <c r="E21" s="2056">
        <v>91</v>
      </c>
      <c r="F21" s="2347">
        <v>12</v>
      </c>
      <c r="G21" s="2348">
        <f>(E21/D21)-F21</f>
        <v>1</v>
      </c>
    </row>
    <row r="22" spans="1:7" ht="14.4">
      <c r="A22" s="2743"/>
      <c r="B22" s="2745" t="s">
        <v>698</v>
      </c>
      <c r="C22" s="2745"/>
      <c r="D22" s="2356">
        <f>SUM(D18:D21)</f>
        <v>81</v>
      </c>
      <c r="E22" s="2356">
        <f>SUM(E18:E21)</f>
        <v>1057</v>
      </c>
      <c r="F22" s="2350">
        <v>12</v>
      </c>
      <c r="G22" s="2351">
        <f>(E22/D22)-F22</f>
        <v>1.0493827160493829</v>
      </c>
    </row>
    <row r="24" spans="1:7" ht="14.4">
      <c r="A24" s="2063" t="s">
        <v>360</v>
      </c>
      <c r="B24" s="2063" t="s">
        <v>37</v>
      </c>
      <c r="C24" s="2063" t="s">
        <v>36</v>
      </c>
      <c r="D24" s="2063" t="s">
        <v>2437</v>
      </c>
      <c r="E24" s="2063" t="s">
        <v>2438</v>
      </c>
      <c r="F24" s="2063" t="s">
        <v>2439</v>
      </c>
      <c r="G24" s="2063" t="s">
        <v>2440</v>
      </c>
    </row>
    <row r="25" spans="1:7" ht="14.4">
      <c r="A25" s="2743">
        <v>2018</v>
      </c>
      <c r="B25" s="2055" t="s">
        <v>1</v>
      </c>
      <c r="C25" s="2347">
        <v>147</v>
      </c>
      <c r="D25" s="2056">
        <v>11</v>
      </c>
      <c r="E25" s="2056">
        <v>165</v>
      </c>
      <c r="F25" s="2347">
        <v>12</v>
      </c>
      <c r="G25" s="2348">
        <f>(E25/D25)-F25</f>
        <v>3</v>
      </c>
    </row>
    <row r="26" spans="1:7" ht="14.4">
      <c r="A26" s="2743"/>
      <c r="B26" s="2055" t="s">
        <v>3</v>
      </c>
      <c r="C26" s="2347">
        <v>149</v>
      </c>
      <c r="D26" s="2056">
        <v>19</v>
      </c>
      <c r="E26" s="2056">
        <v>262</v>
      </c>
      <c r="F26" s="2347">
        <v>12</v>
      </c>
      <c r="G26" s="2348">
        <f>(E26/D26)-F26</f>
        <v>1.7894736842105257</v>
      </c>
    </row>
    <row r="27" spans="1:7" ht="14.4">
      <c r="A27" s="2743"/>
      <c r="B27" s="2744" t="s">
        <v>2</v>
      </c>
      <c r="C27" s="2347">
        <v>148</v>
      </c>
      <c r="D27" s="2056">
        <v>16</v>
      </c>
      <c r="E27" s="2056">
        <v>222</v>
      </c>
      <c r="F27" s="2347">
        <v>12</v>
      </c>
      <c r="G27" s="2348">
        <f>(E27/D27)-F27</f>
        <v>1.875</v>
      </c>
    </row>
    <row r="28" spans="1:7" ht="14.4">
      <c r="A28" s="2743"/>
      <c r="B28" s="2744"/>
      <c r="C28" s="2347">
        <v>161</v>
      </c>
      <c r="D28" s="2056">
        <v>6</v>
      </c>
      <c r="E28" s="2056">
        <v>78</v>
      </c>
      <c r="F28" s="2347">
        <v>12</v>
      </c>
      <c r="G28" s="2348">
        <f>(E28/D28)-F28</f>
        <v>1</v>
      </c>
    </row>
    <row r="29" spans="1:7" ht="14.4">
      <c r="A29" s="2743"/>
      <c r="B29" s="2745" t="s">
        <v>698</v>
      </c>
      <c r="C29" s="2745"/>
      <c r="D29" s="2356">
        <f>SUM(D25:D28)</f>
        <v>52</v>
      </c>
      <c r="E29" s="2356">
        <f>SUM(E25:E28)</f>
        <v>727</v>
      </c>
      <c r="F29" s="2350">
        <v>12</v>
      </c>
      <c r="G29" s="2351">
        <f>(E29/D29)-F29</f>
        <v>1.9807692307692299</v>
      </c>
    </row>
    <row r="30" spans="1:7" ht="14.4">
      <c r="A30" s="15"/>
      <c r="B30" s="15"/>
      <c r="C30" s="15"/>
      <c r="D30" s="15"/>
      <c r="E30" s="15"/>
      <c r="F30" s="15"/>
      <c r="G30" s="15"/>
    </row>
    <row r="31" spans="1:7" ht="13.8">
      <c r="A31" s="1095" t="s">
        <v>2438</v>
      </c>
      <c r="B31" s="1095" t="s">
        <v>2443</v>
      </c>
      <c r="C31" s="1095"/>
      <c r="D31" s="1095"/>
      <c r="E31" s="1095"/>
    </row>
    <row r="32" spans="1:7" ht="13.8">
      <c r="A32" s="1095" t="s">
        <v>2440</v>
      </c>
      <c r="B32" s="1095" t="s">
        <v>2444</v>
      </c>
      <c r="C32" s="1095"/>
      <c r="D32" s="1095"/>
      <c r="E32" s="1095"/>
    </row>
  </sheetData>
  <mergeCells count="11">
    <mergeCell ref="A25:A29"/>
    <mergeCell ref="B27:B28"/>
    <mergeCell ref="B29:C29"/>
    <mergeCell ref="I8:I11"/>
    <mergeCell ref="B9:C9"/>
    <mergeCell ref="A12:A15"/>
    <mergeCell ref="B15:C15"/>
    <mergeCell ref="A18:A22"/>
    <mergeCell ref="B20:B21"/>
    <mergeCell ref="B22:C22"/>
    <mergeCell ref="A6:A9"/>
  </mergeCells>
  <hyperlinks>
    <hyperlink ref="A1" location="Índice!A1" display="ÍNDICE" xr:uid="{00000000-0004-0000-1C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tabColor rgb="FFAD25A8"/>
  </sheetPr>
  <dimension ref="A1:F10"/>
  <sheetViews>
    <sheetView showGridLines="0" workbookViewId="0">
      <selection activeCell="A4" sqref="A4"/>
    </sheetView>
  </sheetViews>
  <sheetFormatPr baseColWidth="10" defaultRowHeight="13.2"/>
  <cols>
    <col min="1" max="1" width="8.33203125" style="9" customWidth="1"/>
    <col min="2" max="2" width="26.5546875" style="9" bestFit="1" customWidth="1"/>
    <col min="3" max="3" width="7.33203125" style="54" bestFit="1" customWidth="1"/>
    <col min="4" max="241" width="11.44140625" style="9"/>
    <col min="242" max="242" width="1.6640625" style="9" customWidth="1"/>
    <col min="243" max="243" width="17.88671875" style="9" customWidth="1"/>
    <col min="244" max="244" width="5.6640625" style="9" customWidth="1"/>
    <col min="245" max="245" width="6.109375" style="9" customWidth="1"/>
    <col min="246" max="246" width="36.6640625" style="9" customWidth="1"/>
    <col min="247" max="253" width="9.6640625" style="9" customWidth="1"/>
    <col min="254" max="497" width="11.44140625" style="9"/>
    <col min="498" max="498" width="1.6640625" style="9" customWidth="1"/>
    <col min="499" max="499" width="17.88671875" style="9" customWidth="1"/>
    <col min="500" max="500" width="5.6640625" style="9" customWidth="1"/>
    <col min="501" max="501" width="6.109375" style="9" customWidth="1"/>
    <col min="502" max="502" width="36.6640625" style="9" customWidth="1"/>
    <col min="503" max="509" width="9.6640625" style="9" customWidth="1"/>
    <col min="510" max="753" width="11.44140625" style="9"/>
    <col min="754" max="754" width="1.6640625" style="9" customWidth="1"/>
    <col min="755" max="755" width="17.88671875" style="9" customWidth="1"/>
    <col min="756" max="756" width="5.6640625" style="9" customWidth="1"/>
    <col min="757" max="757" width="6.109375" style="9" customWidth="1"/>
    <col min="758" max="758" width="36.6640625" style="9" customWidth="1"/>
    <col min="759" max="765" width="9.6640625" style="9" customWidth="1"/>
    <col min="766" max="1009" width="11.44140625" style="9"/>
    <col min="1010" max="1010" width="1.6640625" style="9" customWidth="1"/>
    <col min="1011" max="1011" width="17.88671875" style="9" customWidth="1"/>
    <col min="1012" max="1012" width="5.6640625" style="9" customWidth="1"/>
    <col min="1013" max="1013" width="6.109375" style="9" customWidth="1"/>
    <col min="1014" max="1014" width="36.6640625" style="9" customWidth="1"/>
    <col min="1015" max="1021" width="9.6640625" style="9" customWidth="1"/>
    <col min="1022" max="1265" width="11.44140625" style="9"/>
    <col min="1266" max="1266" width="1.6640625" style="9" customWidth="1"/>
    <col min="1267" max="1267" width="17.88671875" style="9" customWidth="1"/>
    <col min="1268" max="1268" width="5.6640625" style="9" customWidth="1"/>
    <col min="1269" max="1269" width="6.109375" style="9" customWidth="1"/>
    <col min="1270" max="1270" width="36.6640625" style="9" customWidth="1"/>
    <col min="1271" max="1277" width="9.6640625" style="9" customWidth="1"/>
    <col min="1278" max="1521" width="11.44140625" style="9"/>
    <col min="1522" max="1522" width="1.6640625" style="9" customWidth="1"/>
    <col min="1523" max="1523" width="17.88671875" style="9" customWidth="1"/>
    <col min="1524" max="1524" width="5.6640625" style="9" customWidth="1"/>
    <col min="1525" max="1525" width="6.109375" style="9" customWidth="1"/>
    <col min="1526" max="1526" width="36.6640625" style="9" customWidth="1"/>
    <col min="1527" max="1533" width="9.6640625" style="9" customWidth="1"/>
    <col min="1534" max="1777" width="11.44140625" style="9"/>
    <col min="1778" max="1778" width="1.6640625" style="9" customWidth="1"/>
    <col min="1779" max="1779" width="17.88671875" style="9" customWidth="1"/>
    <col min="1780" max="1780" width="5.6640625" style="9" customWidth="1"/>
    <col min="1781" max="1781" width="6.109375" style="9" customWidth="1"/>
    <col min="1782" max="1782" width="36.6640625" style="9" customWidth="1"/>
    <col min="1783" max="1789" width="9.6640625" style="9" customWidth="1"/>
    <col min="1790" max="2033" width="11.44140625" style="9"/>
    <col min="2034" max="2034" width="1.6640625" style="9" customWidth="1"/>
    <col min="2035" max="2035" width="17.88671875" style="9" customWidth="1"/>
    <col min="2036" max="2036" width="5.6640625" style="9" customWidth="1"/>
    <col min="2037" max="2037" width="6.109375" style="9" customWidth="1"/>
    <col min="2038" max="2038" width="36.6640625" style="9" customWidth="1"/>
    <col min="2039" max="2045" width="9.6640625" style="9" customWidth="1"/>
    <col min="2046" max="2289" width="11.44140625" style="9"/>
    <col min="2290" max="2290" width="1.6640625" style="9" customWidth="1"/>
    <col min="2291" max="2291" width="17.88671875" style="9" customWidth="1"/>
    <col min="2292" max="2292" width="5.6640625" style="9" customWidth="1"/>
    <col min="2293" max="2293" width="6.109375" style="9" customWidth="1"/>
    <col min="2294" max="2294" width="36.6640625" style="9" customWidth="1"/>
    <col min="2295" max="2301" width="9.6640625" style="9" customWidth="1"/>
    <col min="2302" max="2545" width="11.44140625" style="9"/>
    <col min="2546" max="2546" width="1.6640625" style="9" customWidth="1"/>
    <col min="2547" max="2547" width="17.88671875" style="9" customWidth="1"/>
    <col min="2548" max="2548" width="5.6640625" style="9" customWidth="1"/>
    <col min="2549" max="2549" width="6.109375" style="9" customWidth="1"/>
    <col min="2550" max="2550" width="36.6640625" style="9" customWidth="1"/>
    <col min="2551" max="2557" width="9.6640625" style="9" customWidth="1"/>
    <col min="2558" max="2801" width="11.44140625" style="9"/>
    <col min="2802" max="2802" width="1.6640625" style="9" customWidth="1"/>
    <col min="2803" max="2803" width="17.88671875" style="9" customWidth="1"/>
    <col min="2804" max="2804" width="5.6640625" style="9" customWidth="1"/>
    <col min="2805" max="2805" width="6.109375" style="9" customWidth="1"/>
    <col min="2806" max="2806" width="36.6640625" style="9" customWidth="1"/>
    <col min="2807" max="2813" width="9.6640625" style="9" customWidth="1"/>
    <col min="2814" max="3057" width="11.44140625" style="9"/>
    <col min="3058" max="3058" width="1.6640625" style="9" customWidth="1"/>
    <col min="3059" max="3059" width="17.88671875" style="9" customWidth="1"/>
    <col min="3060" max="3060" width="5.6640625" style="9" customWidth="1"/>
    <col min="3061" max="3061" width="6.109375" style="9" customWidth="1"/>
    <col min="3062" max="3062" width="36.6640625" style="9" customWidth="1"/>
    <col min="3063" max="3069" width="9.6640625" style="9" customWidth="1"/>
    <col min="3070" max="3313" width="11.44140625" style="9"/>
    <col min="3314" max="3314" width="1.6640625" style="9" customWidth="1"/>
    <col min="3315" max="3315" width="17.88671875" style="9" customWidth="1"/>
    <col min="3316" max="3316" width="5.6640625" style="9" customWidth="1"/>
    <col min="3317" max="3317" width="6.109375" style="9" customWidth="1"/>
    <col min="3318" max="3318" width="36.6640625" style="9" customWidth="1"/>
    <col min="3319" max="3325" width="9.6640625" style="9" customWidth="1"/>
    <col min="3326" max="3569" width="11.44140625" style="9"/>
    <col min="3570" max="3570" width="1.6640625" style="9" customWidth="1"/>
    <col min="3571" max="3571" width="17.88671875" style="9" customWidth="1"/>
    <col min="3572" max="3572" width="5.6640625" style="9" customWidth="1"/>
    <col min="3573" max="3573" width="6.109375" style="9" customWidth="1"/>
    <col min="3574" max="3574" width="36.6640625" style="9" customWidth="1"/>
    <col min="3575" max="3581" width="9.6640625" style="9" customWidth="1"/>
    <col min="3582" max="3825" width="11.44140625" style="9"/>
    <col min="3826" max="3826" width="1.6640625" style="9" customWidth="1"/>
    <col min="3827" max="3827" width="17.88671875" style="9" customWidth="1"/>
    <col min="3828" max="3828" width="5.6640625" style="9" customWidth="1"/>
    <col min="3829" max="3829" width="6.109375" style="9" customWidth="1"/>
    <col min="3830" max="3830" width="36.6640625" style="9" customWidth="1"/>
    <col min="3831" max="3837" width="9.6640625" style="9" customWidth="1"/>
    <col min="3838" max="4081" width="11.44140625" style="9"/>
    <col min="4082" max="4082" width="1.6640625" style="9" customWidth="1"/>
    <col min="4083" max="4083" width="17.88671875" style="9" customWidth="1"/>
    <col min="4084" max="4084" width="5.6640625" style="9" customWidth="1"/>
    <col min="4085" max="4085" width="6.109375" style="9" customWidth="1"/>
    <col min="4086" max="4086" width="36.6640625" style="9" customWidth="1"/>
    <col min="4087" max="4093" width="9.6640625" style="9" customWidth="1"/>
    <col min="4094" max="4337" width="11.44140625" style="9"/>
    <col min="4338" max="4338" width="1.6640625" style="9" customWidth="1"/>
    <col min="4339" max="4339" width="17.88671875" style="9" customWidth="1"/>
    <col min="4340" max="4340" width="5.6640625" style="9" customWidth="1"/>
    <col min="4341" max="4341" width="6.109375" style="9" customWidth="1"/>
    <col min="4342" max="4342" width="36.6640625" style="9" customWidth="1"/>
    <col min="4343" max="4349" width="9.6640625" style="9" customWidth="1"/>
    <col min="4350" max="4593" width="11.44140625" style="9"/>
    <col min="4594" max="4594" width="1.6640625" style="9" customWidth="1"/>
    <col min="4595" max="4595" width="17.88671875" style="9" customWidth="1"/>
    <col min="4596" max="4596" width="5.6640625" style="9" customWidth="1"/>
    <col min="4597" max="4597" width="6.109375" style="9" customWidth="1"/>
    <col min="4598" max="4598" width="36.6640625" style="9" customWidth="1"/>
    <col min="4599" max="4605" width="9.6640625" style="9" customWidth="1"/>
    <col min="4606" max="4849" width="11.44140625" style="9"/>
    <col min="4850" max="4850" width="1.6640625" style="9" customWidth="1"/>
    <col min="4851" max="4851" width="17.88671875" style="9" customWidth="1"/>
    <col min="4852" max="4852" width="5.6640625" style="9" customWidth="1"/>
    <col min="4853" max="4853" width="6.109375" style="9" customWidth="1"/>
    <col min="4854" max="4854" width="36.6640625" style="9" customWidth="1"/>
    <col min="4855" max="4861" width="9.6640625" style="9" customWidth="1"/>
    <col min="4862" max="5105" width="11.44140625" style="9"/>
    <col min="5106" max="5106" width="1.6640625" style="9" customWidth="1"/>
    <col min="5107" max="5107" width="17.88671875" style="9" customWidth="1"/>
    <col min="5108" max="5108" width="5.6640625" style="9" customWidth="1"/>
    <col min="5109" max="5109" width="6.109375" style="9" customWidth="1"/>
    <col min="5110" max="5110" width="36.6640625" style="9" customWidth="1"/>
    <col min="5111" max="5117" width="9.6640625" style="9" customWidth="1"/>
    <col min="5118" max="5361" width="11.44140625" style="9"/>
    <col min="5362" max="5362" width="1.6640625" style="9" customWidth="1"/>
    <col min="5363" max="5363" width="17.88671875" style="9" customWidth="1"/>
    <col min="5364" max="5364" width="5.6640625" style="9" customWidth="1"/>
    <col min="5365" max="5365" width="6.109375" style="9" customWidth="1"/>
    <col min="5366" max="5366" width="36.6640625" style="9" customWidth="1"/>
    <col min="5367" max="5373" width="9.6640625" style="9" customWidth="1"/>
    <col min="5374" max="5617" width="11.44140625" style="9"/>
    <col min="5618" max="5618" width="1.6640625" style="9" customWidth="1"/>
    <col min="5619" max="5619" width="17.88671875" style="9" customWidth="1"/>
    <col min="5620" max="5620" width="5.6640625" style="9" customWidth="1"/>
    <col min="5621" max="5621" width="6.109375" style="9" customWidth="1"/>
    <col min="5622" max="5622" width="36.6640625" style="9" customWidth="1"/>
    <col min="5623" max="5629" width="9.6640625" style="9" customWidth="1"/>
    <col min="5630" max="5873" width="11.44140625" style="9"/>
    <col min="5874" max="5874" width="1.6640625" style="9" customWidth="1"/>
    <col min="5875" max="5875" width="17.88671875" style="9" customWidth="1"/>
    <col min="5876" max="5876" width="5.6640625" style="9" customWidth="1"/>
    <col min="5877" max="5877" width="6.109375" style="9" customWidth="1"/>
    <col min="5878" max="5878" width="36.6640625" style="9" customWidth="1"/>
    <col min="5879" max="5885" width="9.6640625" style="9" customWidth="1"/>
    <col min="5886" max="6129" width="11.44140625" style="9"/>
    <col min="6130" max="6130" width="1.6640625" style="9" customWidth="1"/>
    <col min="6131" max="6131" width="17.88671875" style="9" customWidth="1"/>
    <col min="6132" max="6132" width="5.6640625" style="9" customWidth="1"/>
    <col min="6133" max="6133" width="6.109375" style="9" customWidth="1"/>
    <col min="6134" max="6134" width="36.6640625" style="9" customWidth="1"/>
    <col min="6135" max="6141" width="9.6640625" style="9" customWidth="1"/>
    <col min="6142" max="6385" width="11.44140625" style="9"/>
    <col min="6386" max="6386" width="1.6640625" style="9" customWidth="1"/>
    <col min="6387" max="6387" width="17.88671875" style="9" customWidth="1"/>
    <col min="6388" max="6388" width="5.6640625" style="9" customWidth="1"/>
    <col min="6389" max="6389" width="6.109375" style="9" customWidth="1"/>
    <col min="6390" max="6390" width="36.6640625" style="9" customWidth="1"/>
    <col min="6391" max="6397" width="9.6640625" style="9" customWidth="1"/>
    <col min="6398" max="6641" width="11.44140625" style="9"/>
    <col min="6642" max="6642" width="1.6640625" style="9" customWidth="1"/>
    <col min="6643" max="6643" width="17.88671875" style="9" customWidth="1"/>
    <col min="6644" max="6644" width="5.6640625" style="9" customWidth="1"/>
    <col min="6645" max="6645" width="6.109375" style="9" customWidth="1"/>
    <col min="6646" max="6646" width="36.6640625" style="9" customWidth="1"/>
    <col min="6647" max="6653" width="9.6640625" style="9" customWidth="1"/>
    <col min="6654" max="6897" width="11.44140625" style="9"/>
    <col min="6898" max="6898" width="1.6640625" style="9" customWidth="1"/>
    <col min="6899" max="6899" width="17.88671875" style="9" customWidth="1"/>
    <col min="6900" max="6900" width="5.6640625" style="9" customWidth="1"/>
    <col min="6901" max="6901" width="6.109375" style="9" customWidth="1"/>
    <col min="6902" max="6902" width="36.6640625" style="9" customWidth="1"/>
    <col min="6903" max="6909" width="9.6640625" style="9" customWidth="1"/>
    <col min="6910" max="7153" width="11.44140625" style="9"/>
    <col min="7154" max="7154" width="1.6640625" style="9" customWidth="1"/>
    <col min="7155" max="7155" width="17.88671875" style="9" customWidth="1"/>
    <col min="7156" max="7156" width="5.6640625" style="9" customWidth="1"/>
    <col min="7157" max="7157" width="6.109375" style="9" customWidth="1"/>
    <col min="7158" max="7158" width="36.6640625" style="9" customWidth="1"/>
    <col min="7159" max="7165" width="9.6640625" style="9" customWidth="1"/>
    <col min="7166" max="7409" width="11.44140625" style="9"/>
    <col min="7410" max="7410" width="1.6640625" style="9" customWidth="1"/>
    <col min="7411" max="7411" width="17.88671875" style="9" customWidth="1"/>
    <col min="7412" max="7412" width="5.6640625" style="9" customWidth="1"/>
    <col min="7413" max="7413" width="6.109375" style="9" customWidth="1"/>
    <col min="7414" max="7414" width="36.6640625" style="9" customWidth="1"/>
    <col min="7415" max="7421" width="9.6640625" style="9" customWidth="1"/>
    <col min="7422" max="7665" width="11.44140625" style="9"/>
    <col min="7666" max="7666" width="1.6640625" style="9" customWidth="1"/>
    <col min="7667" max="7667" width="17.88671875" style="9" customWidth="1"/>
    <col min="7668" max="7668" width="5.6640625" style="9" customWidth="1"/>
    <col min="7669" max="7669" width="6.109375" style="9" customWidth="1"/>
    <col min="7670" max="7670" width="36.6640625" style="9" customWidth="1"/>
    <col min="7671" max="7677" width="9.6640625" style="9" customWidth="1"/>
    <col min="7678" max="7921" width="11.44140625" style="9"/>
    <col min="7922" max="7922" width="1.6640625" style="9" customWidth="1"/>
    <col min="7923" max="7923" width="17.88671875" style="9" customWidth="1"/>
    <col min="7924" max="7924" width="5.6640625" style="9" customWidth="1"/>
    <col min="7925" max="7925" width="6.109375" style="9" customWidth="1"/>
    <col min="7926" max="7926" width="36.6640625" style="9" customWidth="1"/>
    <col min="7927" max="7933" width="9.6640625" style="9" customWidth="1"/>
    <col min="7934" max="8177" width="11.44140625" style="9"/>
    <col min="8178" max="8178" width="1.6640625" style="9" customWidth="1"/>
    <col min="8179" max="8179" width="17.88671875" style="9" customWidth="1"/>
    <col min="8180" max="8180" width="5.6640625" style="9" customWidth="1"/>
    <col min="8181" max="8181" width="6.109375" style="9" customWidth="1"/>
    <col min="8182" max="8182" width="36.6640625" style="9" customWidth="1"/>
    <col min="8183" max="8189" width="9.6640625" style="9" customWidth="1"/>
    <col min="8190" max="8433" width="11.44140625" style="9"/>
    <col min="8434" max="8434" width="1.6640625" style="9" customWidth="1"/>
    <col min="8435" max="8435" width="17.88671875" style="9" customWidth="1"/>
    <col min="8436" max="8436" width="5.6640625" style="9" customWidth="1"/>
    <col min="8437" max="8437" width="6.109375" style="9" customWidth="1"/>
    <col min="8438" max="8438" width="36.6640625" style="9" customWidth="1"/>
    <col min="8439" max="8445" width="9.6640625" style="9" customWidth="1"/>
    <col min="8446" max="8689" width="11.44140625" style="9"/>
    <col min="8690" max="8690" width="1.6640625" style="9" customWidth="1"/>
    <col min="8691" max="8691" width="17.88671875" style="9" customWidth="1"/>
    <col min="8692" max="8692" width="5.6640625" style="9" customWidth="1"/>
    <col min="8693" max="8693" width="6.109375" style="9" customWidth="1"/>
    <col min="8694" max="8694" width="36.6640625" style="9" customWidth="1"/>
    <col min="8695" max="8701" width="9.6640625" style="9" customWidth="1"/>
    <col min="8702" max="8945" width="11.44140625" style="9"/>
    <col min="8946" max="8946" width="1.6640625" style="9" customWidth="1"/>
    <col min="8947" max="8947" width="17.88671875" style="9" customWidth="1"/>
    <col min="8948" max="8948" width="5.6640625" style="9" customWidth="1"/>
    <col min="8949" max="8949" width="6.109375" style="9" customWidth="1"/>
    <col min="8950" max="8950" width="36.6640625" style="9" customWidth="1"/>
    <col min="8951" max="8957" width="9.6640625" style="9" customWidth="1"/>
    <col min="8958" max="9201" width="11.44140625" style="9"/>
    <col min="9202" max="9202" width="1.6640625" style="9" customWidth="1"/>
    <col min="9203" max="9203" width="17.88671875" style="9" customWidth="1"/>
    <col min="9204" max="9204" width="5.6640625" style="9" customWidth="1"/>
    <col min="9205" max="9205" width="6.109375" style="9" customWidth="1"/>
    <col min="9206" max="9206" width="36.6640625" style="9" customWidth="1"/>
    <col min="9207" max="9213" width="9.6640625" style="9" customWidth="1"/>
    <col min="9214" max="9457" width="11.44140625" style="9"/>
    <col min="9458" max="9458" width="1.6640625" style="9" customWidth="1"/>
    <col min="9459" max="9459" width="17.88671875" style="9" customWidth="1"/>
    <col min="9460" max="9460" width="5.6640625" style="9" customWidth="1"/>
    <col min="9461" max="9461" width="6.109375" style="9" customWidth="1"/>
    <col min="9462" max="9462" width="36.6640625" style="9" customWidth="1"/>
    <col min="9463" max="9469" width="9.6640625" style="9" customWidth="1"/>
    <col min="9470" max="9713" width="11.44140625" style="9"/>
    <col min="9714" max="9714" width="1.6640625" style="9" customWidth="1"/>
    <col min="9715" max="9715" width="17.88671875" style="9" customWidth="1"/>
    <col min="9716" max="9716" width="5.6640625" style="9" customWidth="1"/>
    <col min="9717" max="9717" width="6.109375" style="9" customWidth="1"/>
    <col min="9718" max="9718" width="36.6640625" style="9" customWidth="1"/>
    <col min="9719" max="9725" width="9.6640625" style="9" customWidth="1"/>
    <col min="9726" max="9969" width="11.44140625" style="9"/>
    <col min="9970" max="9970" width="1.6640625" style="9" customWidth="1"/>
    <col min="9971" max="9971" width="17.88671875" style="9" customWidth="1"/>
    <col min="9972" max="9972" width="5.6640625" style="9" customWidth="1"/>
    <col min="9973" max="9973" width="6.109375" style="9" customWidth="1"/>
    <col min="9974" max="9974" width="36.6640625" style="9" customWidth="1"/>
    <col min="9975" max="9981" width="9.6640625" style="9" customWidth="1"/>
    <col min="9982" max="10225" width="11.44140625" style="9"/>
    <col min="10226" max="10226" width="1.6640625" style="9" customWidth="1"/>
    <col min="10227" max="10227" width="17.88671875" style="9" customWidth="1"/>
    <col min="10228" max="10228" width="5.6640625" style="9" customWidth="1"/>
    <col min="10229" max="10229" width="6.109375" style="9" customWidth="1"/>
    <col min="10230" max="10230" width="36.6640625" style="9" customWidth="1"/>
    <col min="10231" max="10237" width="9.6640625" style="9" customWidth="1"/>
    <col min="10238" max="10481" width="11.44140625" style="9"/>
    <col min="10482" max="10482" width="1.6640625" style="9" customWidth="1"/>
    <col min="10483" max="10483" width="17.88671875" style="9" customWidth="1"/>
    <col min="10484" max="10484" width="5.6640625" style="9" customWidth="1"/>
    <col min="10485" max="10485" width="6.109375" style="9" customWidth="1"/>
    <col min="10486" max="10486" width="36.6640625" style="9" customWidth="1"/>
    <col min="10487" max="10493" width="9.6640625" style="9" customWidth="1"/>
    <col min="10494" max="10737" width="11.44140625" style="9"/>
    <col min="10738" max="10738" width="1.6640625" style="9" customWidth="1"/>
    <col min="10739" max="10739" width="17.88671875" style="9" customWidth="1"/>
    <col min="10740" max="10740" width="5.6640625" style="9" customWidth="1"/>
    <col min="10741" max="10741" width="6.109375" style="9" customWidth="1"/>
    <col min="10742" max="10742" width="36.6640625" style="9" customWidth="1"/>
    <col min="10743" max="10749" width="9.6640625" style="9" customWidth="1"/>
    <col min="10750" max="10993" width="11.44140625" style="9"/>
    <col min="10994" max="10994" width="1.6640625" style="9" customWidth="1"/>
    <col min="10995" max="10995" width="17.88671875" style="9" customWidth="1"/>
    <col min="10996" max="10996" width="5.6640625" style="9" customWidth="1"/>
    <col min="10997" max="10997" width="6.109375" style="9" customWidth="1"/>
    <col min="10998" max="10998" width="36.6640625" style="9" customWidth="1"/>
    <col min="10999" max="11005" width="9.6640625" style="9" customWidth="1"/>
    <col min="11006" max="11249" width="11.44140625" style="9"/>
    <col min="11250" max="11250" width="1.6640625" style="9" customWidth="1"/>
    <col min="11251" max="11251" width="17.88671875" style="9" customWidth="1"/>
    <col min="11252" max="11252" width="5.6640625" style="9" customWidth="1"/>
    <col min="11253" max="11253" width="6.109375" style="9" customWidth="1"/>
    <col min="11254" max="11254" width="36.6640625" style="9" customWidth="1"/>
    <col min="11255" max="11261" width="9.6640625" style="9" customWidth="1"/>
    <col min="11262" max="11505" width="11.44140625" style="9"/>
    <col min="11506" max="11506" width="1.6640625" style="9" customWidth="1"/>
    <col min="11507" max="11507" width="17.88671875" style="9" customWidth="1"/>
    <col min="11508" max="11508" width="5.6640625" style="9" customWidth="1"/>
    <col min="11509" max="11509" width="6.109375" style="9" customWidth="1"/>
    <col min="11510" max="11510" width="36.6640625" style="9" customWidth="1"/>
    <col min="11511" max="11517" width="9.6640625" style="9" customWidth="1"/>
    <col min="11518" max="11761" width="11.44140625" style="9"/>
    <col min="11762" max="11762" width="1.6640625" style="9" customWidth="1"/>
    <col min="11763" max="11763" width="17.88671875" style="9" customWidth="1"/>
    <col min="11764" max="11764" width="5.6640625" style="9" customWidth="1"/>
    <col min="11765" max="11765" width="6.109375" style="9" customWidth="1"/>
    <col min="11766" max="11766" width="36.6640625" style="9" customWidth="1"/>
    <col min="11767" max="11773" width="9.6640625" style="9" customWidth="1"/>
    <col min="11774" max="12017" width="11.44140625" style="9"/>
    <col min="12018" max="12018" width="1.6640625" style="9" customWidth="1"/>
    <col min="12019" max="12019" width="17.88671875" style="9" customWidth="1"/>
    <col min="12020" max="12020" width="5.6640625" style="9" customWidth="1"/>
    <col min="12021" max="12021" width="6.109375" style="9" customWidth="1"/>
    <col min="12022" max="12022" width="36.6640625" style="9" customWidth="1"/>
    <col min="12023" max="12029" width="9.6640625" style="9" customWidth="1"/>
    <col min="12030" max="12273" width="11.44140625" style="9"/>
    <col min="12274" max="12274" width="1.6640625" style="9" customWidth="1"/>
    <col min="12275" max="12275" width="17.88671875" style="9" customWidth="1"/>
    <col min="12276" max="12276" width="5.6640625" style="9" customWidth="1"/>
    <col min="12277" max="12277" width="6.109375" style="9" customWidth="1"/>
    <col min="12278" max="12278" width="36.6640625" style="9" customWidth="1"/>
    <col min="12279" max="12285" width="9.6640625" style="9" customWidth="1"/>
    <col min="12286" max="12529" width="11.44140625" style="9"/>
    <col min="12530" max="12530" width="1.6640625" style="9" customWidth="1"/>
    <col min="12531" max="12531" width="17.88671875" style="9" customWidth="1"/>
    <col min="12532" max="12532" width="5.6640625" style="9" customWidth="1"/>
    <col min="12533" max="12533" width="6.109375" style="9" customWidth="1"/>
    <col min="12534" max="12534" width="36.6640625" style="9" customWidth="1"/>
    <col min="12535" max="12541" width="9.6640625" style="9" customWidth="1"/>
    <col min="12542" max="12785" width="11.44140625" style="9"/>
    <col min="12786" max="12786" width="1.6640625" style="9" customWidth="1"/>
    <col min="12787" max="12787" width="17.88671875" style="9" customWidth="1"/>
    <col min="12788" max="12788" width="5.6640625" style="9" customWidth="1"/>
    <col min="12789" max="12789" width="6.109375" style="9" customWidth="1"/>
    <col min="12790" max="12790" width="36.6640625" style="9" customWidth="1"/>
    <col min="12791" max="12797" width="9.6640625" style="9" customWidth="1"/>
    <col min="12798" max="13041" width="11.44140625" style="9"/>
    <col min="13042" max="13042" width="1.6640625" style="9" customWidth="1"/>
    <col min="13043" max="13043" width="17.88671875" style="9" customWidth="1"/>
    <col min="13044" max="13044" width="5.6640625" style="9" customWidth="1"/>
    <col min="13045" max="13045" width="6.109375" style="9" customWidth="1"/>
    <col min="13046" max="13046" width="36.6640625" style="9" customWidth="1"/>
    <col min="13047" max="13053" width="9.6640625" style="9" customWidth="1"/>
    <col min="13054" max="13297" width="11.44140625" style="9"/>
    <col min="13298" max="13298" width="1.6640625" style="9" customWidth="1"/>
    <col min="13299" max="13299" width="17.88671875" style="9" customWidth="1"/>
    <col min="13300" max="13300" width="5.6640625" style="9" customWidth="1"/>
    <col min="13301" max="13301" width="6.109375" style="9" customWidth="1"/>
    <col min="13302" max="13302" width="36.6640625" style="9" customWidth="1"/>
    <col min="13303" max="13309" width="9.6640625" style="9" customWidth="1"/>
    <col min="13310" max="13553" width="11.44140625" style="9"/>
    <col min="13554" max="13554" width="1.6640625" style="9" customWidth="1"/>
    <col min="13555" max="13555" width="17.88671875" style="9" customWidth="1"/>
    <col min="13556" max="13556" width="5.6640625" style="9" customWidth="1"/>
    <col min="13557" max="13557" width="6.109375" style="9" customWidth="1"/>
    <col min="13558" max="13558" width="36.6640625" style="9" customWidth="1"/>
    <col min="13559" max="13565" width="9.6640625" style="9" customWidth="1"/>
    <col min="13566" max="13809" width="11.44140625" style="9"/>
    <col min="13810" max="13810" width="1.6640625" style="9" customWidth="1"/>
    <col min="13811" max="13811" width="17.88671875" style="9" customWidth="1"/>
    <col min="13812" max="13812" width="5.6640625" style="9" customWidth="1"/>
    <col min="13813" max="13813" width="6.109375" style="9" customWidth="1"/>
    <col min="13814" max="13814" width="36.6640625" style="9" customWidth="1"/>
    <col min="13815" max="13821" width="9.6640625" style="9" customWidth="1"/>
    <col min="13822" max="14065" width="11.44140625" style="9"/>
    <col min="14066" max="14066" width="1.6640625" style="9" customWidth="1"/>
    <col min="14067" max="14067" width="17.88671875" style="9" customWidth="1"/>
    <col min="14068" max="14068" width="5.6640625" style="9" customWidth="1"/>
    <col min="14069" max="14069" width="6.109375" style="9" customWidth="1"/>
    <col min="14070" max="14070" width="36.6640625" style="9" customWidth="1"/>
    <col min="14071" max="14077" width="9.6640625" style="9" customWidth="1"/>
    <col min="14078" max="14321" width="11.44140625" style="9"/>
    <col min="14322" max="14322" width="1.6640625" style="9" customWidth="1"/>
    <col min="14323" max="14323" width="17.88671875" style="9" customWidth="1"/>
    <col min="14324" max="14324" width="5.6640625" style="9" customWidth="1"/>
    <col min="14325" max="14325" width="6.109375" style="9" customWidth="1"/>
    <col min="14326" max="14326" width="36.6640625" style="9" customWidth="1"/>
    <col min="14327" max="14333" width="9.6640625" style="9" customWidth="1"/>
    <col min="14334" max="14577" width="11.44140625" style="9"/>
    <col min="14578" max="14578" width="1.6640625" style="9" customWidth="1"/>
    <col min="14579" max="14579" width="17.88671875" style="9" customWidth="1"/>
    <col min="14580" max="14580" width="5.6640625" style="9" customWidth="1"/>
    <col min="14581" max="14581" width="6.109375" style="9" customWidth="1"/>
    <col min="14582" max="14582" width="36.6640625" style="9" customWidth="1"/>
    <col min="14583" max="14589" width="9.6640625" style="9" customWidth="1"/>
    <col min="14590" max="14833" width="11.44140625" style="9"/>
    <col min="14834" max="14834" width="1.6640625" style="9" customWidth="1"/>
    <col min="14835" max="14835" width="17.88671875" style="9" customWidth="1"/>
    <col min="14836" max="14836" width="5.6640625" style="9" customWidth="1"/>
    <col min="14837" max="14837" width="6.109375" style="9" customWidth="1"/>
    <col min="14838" max="14838" width="36.6640625" style="9" customWidth="1"/>
    <col min="14839" max="14845" width="9.6640625" style="9" customWidth="1"/>
    <col min="14846" max="15089" width="11.44140625" style="9"/>
    <col min="15090" max="15090" width="1.6640625" style="9" customWidth="1"/>
    <col min="15091" max="15091" width="17.88671875" style="9" customWidth="1"/>
    <col min="15092" max="15092" width="5.6640625" style="9" customWidth="1"/>
    <col min="15093" max="15093" width="6.109375" style="9" customWidth="1"/>
    <col min="15094" max="15094" width="36.6640625" style="9" customWidth="1"/>
    <col min="15095" max="15101" width="9.6640625" style="9" customWidth="1"/>
    <col min="15102" max="15345" width="11.44140625" style="9"/>
    <col min="15346" max="15346" width="1.6640625" style="9" customWidth="1"/>
    <col min="15347" max="15347" width="17.88671875" style="9" customWidth="1"/>
    <col min="15348" max="15348" width="5.6640625" style="9" customWidth="1"/>
    <col min="15349" max="15349" width="6.109375" style="9" customWidth="1"/>
    <col min="15350" max="15350" width="36.6640625" style="9" customWidth="1"/>
    <col min="15351" max="15357" width="9.6640625" style="9" customWidth="1"/>
    <col min="15358" max="15601" width="11.44140625" style="9"/>
    <col min="15602" max="15602" width="1.6640625" style="9" customWidth="1"/>
    <col min="15603" max="15603" width="17.88671875" style="9" customWidth="1"/>
    <col min="15604" max="15604" width="5.6640625" style="9" customWidth="1"/>
    <col min="15605" max="15605" width="6.109375" style="9" customWidth="1"/>
    <col min="15606" max="15606" width="36.6640625" style="9" customWidth="1"/>
    <col min="15607" max="15613" width="9.6640625" style="9" customWidth="1"/>
    <col min="15614" max="15857" width="11.44140625" style="9"/>
    <col min="15858" max="15858" width="1.6640625" style="9" customWidth="1"/>
    <col min="15859" max="15859" width="17.88671875" style="9" customWidth="1"/>
    <col min="15860" max="15860" width="5.6640625" style="9" customWidth="1"/>
    <col min="15861" max="15861" width="6.109375" style="9" customWidth="1"/>
    <col min="15862" max="15862" width="36.6640625" style="9" customWidth="1"/>
    <col min="15863" max="15869" width="9.6640625" style="9" customWidth="1"/>
    <col min="15870" max="16113" width="11.44140625" style="9"/>
    <col min="16114" max="16114" width="1.6640625" style="9" customWidth="1"/>
    <col min="16115" max="16115" width="17.88671875" style="9" customWidth="1"/>
    <col min="16116" max="16116" width="5.6640625" style="9" customWidth="1"/>
    <col min="16117" max="16117" width="6.109375" style="9" customWidth="1"/>
    <col min="16118" max="16118" width="36.6640625" style="9" customWidth="1"/>
    <col min="16119" max="16125" width="9.6640625" style="9" customWidth="1"/>
    <col min="16126" max="16384" width="11.44140625" style="9"/>
  </cols>
  <sheetData>
    <row r="1" spans="1:6" s="3" customFormat="1">
      <c r="A1" s="265" t="s">
        <v>1447</v>
      </c>
      <c r="B1" s="241"/>
    </row>
    <row r="2" spans="1:6" s="11" customFormat="1" ht="18">
      <c r="A2" s="970" t="s">
        <v>54</v>
      </c>
      <c r="B2" s="12"/>
      <c r="C2" s="51"/>
    </row>
    <row r="3" spans="1:6" s="6" customFormat="1" ht="15">
      <c r="A3" s="14" t="s">
        <v>13</v>
      </c>
      <c r="C3" s="52"/>
    </row>
    <row r="4" spans="1:6" s="10" customFormat="1" ht="14.4">
      <c r="A4" s="2133" t="s">
        <v>3563</v>
      </c>
      <c r="C4" s="53"/>
    </row>
    <row r="5" spans="1:6" s="7" customFormat="1" ht="29.25" customHeight="1">
      <c r="A5" s="2362" t="s">
        <v>12</v>
      </c>
      <c r="B5" s="2362" t="s">
        <v>14</v>
      </c>
      <c r="C5" s="1334">
        <v>2015</v>
      </c>
      <c r="D5" s="1334">
        <v>2016</v>
      </c>
      <c r="E5" s="1334">
        <v>2017</v>
      </c>
      <c r="F5" s="1334">
        <v>2018</v>
      </c>
    </row>
    <row r="6" spans="1:6" s="4" customFormat="1" ht="15" customHeight="1">
      <c r="A6" s="2370" t="s">
        <v>1</v>
      </c>
      <c r="B6" s="1278" t="s">
        <v>19</v>
      </c>
      <c r="C6" s="2371">
        <f>'Tiempo promedio excedente'!F6+'Tiempo promedio excedente'!G6</f>
        <v>12.52</v>
      </c>
      <c r="D6" s="2371">
        <f>'Tiempo promedio excedente'!F12+'Tiempo promedio excedente'!G12</f>
        <v>12.6</v>
      </c>
      <c r="E6" s="2372">
        <f>'Tiempo promedio excedente'!F18+'Tiempo promedio excedente'!G18</f>
        <v>13.307692307692308</v>
      </c>
      <c r="F6" s="2372">
        <f>'Tiempo promedio excedente'!F25+'Tiempo promedio excedente'!G25</f>
        <v>15</v>
      </c>
    </row>
    <row r="7" spans="1:6" s="4" customFormat="1" ht="15" customHeight="1">
      <c r="A7" s="2370" t="s">
        <v>3</v>
      </c>
      <c r="B7" s="1278" t="s">
        <v>21</v>
      </c>
      <c r="C7" s="2373">
        <f>'Tiempo promedio excedente'!F7+'Tiempo promedio excedente'!G7</f>
        <v>12.130434782608695</v>
      </c>
      <c r="D7" s="2371">
        <f>'Tiempo promedio excedente'!F13+'Tiempo promedio excedente'!G13</f>
        <v>13.142857142857142</v>
      </c>
      <c r="E7" s="2372">
        <f>'Tiempo promedio excedente'!F19+'Tiempo promedio excedente'!G19</f>
        <v>13.133333333333333</v>
      </c>
      <c r="F7" s="2372">
        <f>'Tiempo promedio excedente'!F26+'Tiempo promedio excedente'!G26</f>
        <v>13.789473684210526</v>
      </c>
    </row>
    <row r="8" spans="1:6" s="4" customFormat="1" ht="15" customHeight="1">
      <c r="A8" s="2746" t="s">
        <v>2</v>
      </c>
      <c r="B8" s="1278" t="s">
        <v>20</v>
      </c>
      <c r="C8" s="2371">
        <f>'Tiempo promedio excedente'!F8+'Tiempo promedio excedente'!G8</f>
        <v>12.242424242424242</v>
      </c>
      <c r="D8" s="2371">
        <f>'Tiempo promedio excedente'!F14+'Tiempo promedio excedente'!G14</f>
        <v>12.545454545454545</v>
      </c>
      <c r="E8" s="2372">
        <f>'Tiempo promedio excedente'!F20+'Tiempo promedio excedente'!G20</f>
        <v>12.870967741935484</v>
      </c>
      <c r="F8" s="2372">
        <f>'Tiempo promedio excedente'!F27+'Tiempo promedio excedente'!G27</f>
        <v>13.875</v>
      </c>
    </row>
    <row r="9" spans="1:6" s="4" customFormat="1" ht="15" customHeight="1">
      <c r="A9" s="2746"/>
      <c r="B9" s="1278" t="s">
        <v>23</v>
      </c>
      <c r="C9" s="2373"/>
      <c r="D9" s="2373"/>
      <c r="E9" s="2372">
        <f>'Tiempo promedio excedente'!F21+'Tiempo promedio excedente'!G21</f>
        <v>13</v>
      </c>
      <c r="F9" s="2372">
        <f>'Tiempo promedio excedente'!F28+'Tiempo promedio excedente'!G28</f>
        <v>13</v>
      </c>
    </row>
    <row r="10" spans="1:6" s="8" customFormat="1" ht="14.4">
      <c r="A10" s="2614" t="s">
        <v>3580</v>
      </c>
      <c r="B10" s="2614"/>
      <c r="C10" s="2374">
        <f>'Tiempo promedio excedente'!F9+'Tiempo promedio excedente'!G9</f>
        <v>12.296296296296296</v>
      </c>
      <c r="D10" s="2374">
        <f>'Tiempo promedio excedente'!F15+'Tiempo promedio excedente'!G15</f>
        <v>12.833333333333334</v>
      </c>
      <c r="E10" s="2374">
        <f>'Tiempo promedio excedente'!F22+'Tiempo promedio excedente'!G22</f>
        <v>13.049382716049383</v>
      </c>
      <c r="F10" s="2374">
        <f>'Tiempo promedio excedente'!F29+'Tiempo promedio excedente'!G29</f>
        <v>13.98076923076923</v>
      </c>
    </row>
  </sheetData>
  <mergeCells count="2">
    <mergeCell ref="A10:B10"/>
    <mergeCell ref="A8:A9"/>
  </mergeCells>
  <hyperlinks>
    <hyperlink ref="A1" location="Índice!A1" display="ÍNDICE" xr:uid="{00000000-0004-0000-1D00-000000000000}"/>
  </hyperlinks>
  <printOptions horizontalCentered="1" verticalCentered="1"/>
  <pageMargins left="0.51181102362204722" right="0.47244094488188981" top="0.31496062992125984" bottom="0.51181102362204722" header="0" footer="0"/>
  <pageSetup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D25A8"/>
  </sheetPr>
  <dimension ref="A1:X53"/>
  <sheetViews>
    <sheetView showGridLines="0" zoomScale="90" zoomScaleNormal="90" workbookViewId="0">
      <selection activeCell="V3" sqref="V3:W9"/>
    </sheetView>
  </sheetViews>
  <sheetFormatPr baseColWidth="10" defaultColWidth="11.44140625" defaultRowHeight="14.4"/>
  <cols>
    <col min="1" max="1" width="13.33203125" style="440" bestFit="1" customWidth="1"/>
    <col min="2" max="2" width="59.6640625" style="440" bestFit="1" customWidth="1"/>
    <col min="3" max="3" width="13.88671875" style="440" bestFit="1" customWidth="1"/>
    <col min="4" max="4" width="16.6640625" style="440" bestFit="1" customWidth="1"/>
    <col min="5" max="5" width="9.6640625" style="440" bestFit="1" customWidth="1"/>
    <col min="6" max="6" width="11.5546875" style="440" bestFit="1" customWidth="1"/>
    <col min="7" max="7" width="6.109375" style="440" bestFit="1" customWidth="1"/>
    <col min="8" max="8" width="9.5546875" style="440" bestFit="1" customWidth="1"/>
    <col min="9" max="11" width="11.44140625" style="440"/>
    <col min="12" max="12" width="13.33203125" style="440" customWidth="1"/>
    <col min="13" max="13" width="15" style="440" customWidth="1"/>
    <col min="14" max="14" width="15.109375" style="440" bestFit="1" customWidth="1"/>
    <col min="15" max="15" width="16.6640625" style="440" bestFit="1" customWidth="1"/>
    <col min="16" max="16" width="14" style="440" bestFit="1" customWidth="1"/>
    <col min="17" max="17" width="12" style="440" bestFit="1" customWidth="1"/>
    <col min="18" max="18" width="13.44140625" style="440" bestFit="1" customWidth="1"/>
    <col min="19" max="19" width="12.44140625" style="440" bestFit="1" customWidth="1"/>
    <col min="20" max="20" width="10.44140625" style="440" bestFit="1" customWidth="1"/>
    <col min="21" max="21" width="10.44140625" style="440" customWidth="1"/>
    <col min="22" max="22" width="12.44140625" style="440" bestFit="1" customWidth="1"/>
    <col min="23" max="16384" width="11.44140625" style="440"/>
  </cols>
  <sheetData>
    <row r="1" spans="1:24">
      <c r="A1" s="320" t="s">
        <v>1447</v>
      </c>
      <c r="B1" s="883"/>
    </row>
    <row r="2" spans="1:24" ht="18">
      <c r="A2" s="320"/>
      <c r="B2" s="963" t="s">
        <v>2343</v>
      </c>
    </row>
    <row r="3" spans="1:24">
      <c r="A3" s="641"/>
      <c r="B3" s="641"/>
      <c r="C3" s="641"/>
      <c r="D3" s="2575" t="s">
        <v>850</v>
      </c>
      <c r="E3" s="2575"/>
      <c r="F3" s="2575"/>
      <c r="G3" s="2575"/>
      <c r="H3" s="2575" t="s">
        <v>1888</v>
      </c>
      <c r="I3" s="2575"/>
      <c r="J3" s="2575"/>
      <c r="K3" s="2575"/>
      <c r="L3" s="2575"/>
      <c r="M3" s="2575"/>
      <c r="N3" s="2575" t="s">
        <v>721</v>
      </c>
      <c r="O3" s="2575"/>
      <c r="P3" s="2575" t="s">
        <v>38</v>
      </c>
      <c r="Q3" s="2575"/>
      <c r="R3" s="2575"/>
      <c r="S3" s="2575"/>
      <c r="T3" s="2575"/>
      <c r="U3" s="2046"/>
      <c r="V3" s="2575" t="s">
        <v>1898</v>
      </c>
      <c r="W3" s="2575"/>
      <c r="X3" s="642"/>
    </row>
    <row r="4" spans="1:24">
      <c r="A4" s="2445" t="s">
        <v>1889</v>
      </c>
      <c r="B4" s="2445" t="s">
        <v>1890</v>
      </c>
      <c r="C4" s="2445" t="s">
        <v>1891</v>
      </c>
      <c r="D4" s="2445" t="s">
        <v>1892</v>
      </c>
      <c r="E4" s="2445" t="s">
        <v>863</v>
      </c>
      <c r="F4" s="2445" t="s">
        <v>864</v>
      </c>
      <c r="G4" s="2445" t="s">
        <v>8</v>
      </c>
      <c r="H4" s="2445" t="s">
        <v>1893</v>
      </c>
      <c r="I4" s="2445" t="s">
        <v>1894</v>
      </c>
      <c r="J4" s="2445" t="s">
        <v>1895</v>
      </c>
      <c r="K4" s="2445" t="s">
        <v>1896</v>
      </c>
      <c r="L4" s="2445" t="s">
        <v>1897</v>
      </c>
      <c r="M4" s="2445" t="s">
        <v>8</v>
      </c>
      <c r="N4" s="2445" t="s">
        <v>1898</v>
      </c>
      <c r="O4" s="2445" t="s">
        <v>1899</v>
      </c>
      <c r="P4" s="2445" t="s">
        <v>1900</v>
      </c>
      <c r="Q4" s="2445" t="s">
        <v>1901</v>
      </c>
      <c r="R4" s="2445" t="s">
        <v>1902</v>
      </c>
      <c r="S4" s="2445" t="s">
        <v>1903</v>
      </c>
      <c r="T4" s="2445" t="s">
        <v>1904</v>
      </c>
      <c r="U4" s="2046"/>
      <c r="V4" s="882" t="s">
        <v>1923</v>
      </c>
      <c r="W4" s="2452">
        <f>N14</f>
        <v>0.60192307692307689</v>
      </c>
      <c r="X4" s="642"/>
    </row>
    <row r="5" spans="1:24">
      <c r="A5" s="2574" t="s">
        <v>1905</v>
      </c>
      <c r="B5" s="2446" t="s">
        <v>1906</v>
      </c>
      <c r="C5" s="882">
        <v>3</v>
      </c>
      <c r="D5" s="2047">
        <f>F5/C5</f>
        <v>0</v>
      </c>
      <c r="E5" s="882">
        <v>3</v>
      </c>
      <c r="F5" s="882">
        <v>0</v>
      </c>
      <c r="G5" s="882">
        <f>SUM(E5:F5)</f>
        <v>3</v>
      </c>
      <c r="H5" s="2047">
        <f>M5/C5</f>
        <v>0</v>
      </c>
      <c r="I5" s="882">
        <v>0</v>
      </c>
      <c r="J5" s="882">
        <v>0</v>
      </c>
      <c r="K5" s="882">
        <v>0</v>
      </c>
      <c r="L5" s="882">
        <v>0</v>
      </c>
      <c r="M5" s="882">
        <f>SUM(I5:L5)</f>
        <v>0</v>
      </c>
      <c r="N5" s="2047">
        <f>O5/C5</f>
        <v>0</v>
      </c>
      <c r="O5" s="882">
        <v>0</v>
      </c>
      <c r="P5" s="2447">
        <f>Q5/C5</f>
        <v>595</v>
      </c>
      <c r="Q5" s="882">
        <v>1785</v>
      </c>
      <c r="R5" s="2047">
        <f>T5/S5</f>
        <v>5.1546391752577317E-2</v>
      </c>
      <c r="S5" s="882">
        <v>97</v>
      </c>
      <c r="T5" s="882">
        <v>5</v>
      </c>
      <c r="U5" s="649"/>
      <c r="V5" s="882" t="s">
        <v>698</v>
      </c>
      <c r="W5" s="2452">
        <f>N7</f>
        <v>0.45833333333333331</v>
      </c>
      <c r="X5" s="642"/>
    </row>
    <row r="6" spans="1:24">
      <c r="A6" s="2574"/>
      <c r="B6" s="2446" t="s">
        <v>1907</v>
      </c>
      <c r="C6" s="882">
        <v>0</v>
      </c>
      <c r="D6" s="2047">
        <v>0</v>
      </c>
      <c r="E6" s="882">
        <v>0</v>
      </c>
      <c r="F6" s="882">
        <v>0</v>
      </c>
      <c r="G6" s="882">
        <f t="shared" ref="G6:G16" si="0">SUM(E6:F6)</f>
        <v>0</v>
      </c>
      <c r="H6" s="2047">
        <v>0</v>
      </c>
      <c r="I6" s="882">
        <v>0</v>
      </c>
      <c r="J6" s="882">
        <v>0</v>
      </c>
      <c r="K6" s="882">
        <v>0</v>
      </c>
      <c r="L6" s="882">
        <v>0</v>
      </c>
      <c r="M6" s="882">
        <f t="shared" ref="M6:M16" si="1">SUM(I6:L6)</f>
        <v>0</v>
      </c>
      <c r="N6" s="2047">
        <v>0</v>
      </c>
      <c r="O6" s="882">
        <v>0</v>
      </c>
      <c r="P6" s="2447">
        <v>0</v>
      </c>
      <c r="Q6" s="882">
        <v>430</v>
      </c>
      <c r="R6" s="2047">
        <f t="shared" ref="R6:R16" si="2">T6/S6</f>
        <v>0.31034482758620691</v>
      </c>
      <c r="S6" s="882">
        <v>58</v>
      </c>
      <c r="T6" s="882">
        <v>18</v>
      </c>
      <c r="U6" s="649"/>
      <c r="V6" s="882" t="s">
        <v>1926</v>
      </c>
      <c r="W6" s="2452">
        <f>N9</f>
        <v>0.44329896907216493</v>
      </c>
      <c r="X6" s="642"/>
    </row>
    <row r="7" spans="1:24">
      <c r="A7" s="2574" t="s">
        <v>16</v>
      </c>
      <c r="B7" s="2446" t="s">
        <v>1908</v>
      </c>
      <c r="C7" s="882">
        <f>'Plazas Def Histo'!K8</f>
        <v>72</v>
      </c>
      <c r="D7" s="2047">
        <f>F7/C7</f>
        <v>0.90277777777777779</v>
      </c>
      <c r="E7" s="2448">
        <f>'Definitivos x grado'!AF8</f>
        <v>7</v>
      </c>
      <c r="F7" s="2448">
        <f>'Definitivos x grado'!AH8</f>
        <v>65</v>
      </c>
      <c r="G7" s="882">
        <f t="shared" si="0"/>
        <v>72</v>
      </c>
      <c r="H7" s="2047">
        <f t="shared" ref="H7:H15" si="3">M7/C7</f>
        <v>0.61111111111111116</v>
      </c>
      <c r="I7" s="882">
        <v>24</v>
      </c>
      <c r="J7" s="882">
        <v>5</v>
      </c>
      <c r="K7" s="882">
        <v>1</v>
      </c>
      <c r="L7" s="882">
        <v>14</v>
      </c>
      <c r="M7" s="882">
        <f t="shared" si="1"/>
        <v>44</v>
      </c>
      <c r="N7" s="2047">
        <f>O7/C7</f>
        <v>0.45833333333333331</v>
      </c>
      <c r="O7" s="2449">
        <f>'PROMEP-SNI '!I13</f>
        <v>33</v>
      </c>
      <c r="P7" s="2447">
        <f>Q7/C7</f>
        <v>14.152777777777779</v>
      </c>
      <c r="Q7" s="2449">
        <f>'Alumnado Activo'!J21</f>
        <v>1019</v>
      </c>
      <c r="R7" s="2047">
        <f t="shared" si="2"/>
        <v>0.37295081967213117</v>
      </c>
      <c r="S7" s="2446">
        <f>Egreso!O16</f>
        <v>244</v>
      </c>
      <c r="T7" s="2450">
        <f>Titulación!S15+Titulación!T15</f>
        <v>91</v>
      </c>
      <c r="U7" s="651"/>
      <c r="V7" s="882" t="s">
        <v>1924</v>
      </c>
      <c r="W7" s="2452">
        <f>N13</f>
        <v>0.33333333333333331</v>
      </c>
      <c r="X7" s="642"/>
    </row>
    <row r="8" spans="1:24">
      <c r="A8" s="2574"/>
      <c r="B8" s="2446" t="s">
        <v>1909</v>
      </c>
      <c r="C8" s="882">
        <v>0</v>
      </c>
      <c r="D8" s="2047">
        <v>0</v>
      </c>
      <c r="E8" s="882">
        <v>0</v>
      </c>
      <c r="F8" s="882">
        <v>0</v>
      </c>
      <c r="G8" s="882">
        <f t="shared" si="0"/>
        <v>0</v>
      </c>
      <c r="H8" s="2047">
        <v>0</v>
      </c>
      <c r="I8" s="882">
        <v>0</v>
      </c>
      <c r="J8" s="882">
        <v>0</v>
      </c>
      <c r="K8" s="882">
        <v>0</v>
      </c>
      <c r="L8" s="882">
        <v>0</v>
      </c>
      <c r="M8" s="882">
        <f t="shared" si="1"/>
        <v>0</v>
      </c>
      <c r="N8" s="2047">
        <v>0</v>
      </c>
      <c r="O8" s="882">
        <v>0</v>
      </c>
      <c r="P8" s="2447">
        <v>0</v>
      </c>
      <c r="Q8" s="882">
        <v>867</v>
      </c>
      <c r="R8" s="2047">
        <f t="shared" si="2"/>
        <v>0.59302325581395354</v>
      </c>
      <c r="S8" s="882">
        <v>86</v>
      </c>
      <c r="T8" s="882">
        <v>51</v>
      </c>
      <c r="U8" s="649"/>
      <c r="V8" s="882" t="s">
        <v>1928</v>
      </c>
      <c r="W8" s="2452">
        <f>N10</f>
        <v>0.15602836879432624</v>
      </c>
      <c r="X8" s="642"/>
    </row>
    <row r="9" spans="1:24">
      <c r="A9" s="2574"/>
      <c r="B9" s="2446" t="s">
        <v>1910</v>
      </c>
      <c r="C9" s="2446">
        <v>97</v>
      </c>
      <c r="D9" s="2047">
        <f t="shared" ref="D9:D15" si="4">F9/C9</f>
        <v>0.10309278350515463</v>
      </c>
      <c r="E9" s="2446">
        <v>69</v>
      </c>
      <c r="F9" s="2446">
        <v>10</v>
      </c>
      <c r="G9" s="2446">
        <f t="shared" si="0"/>
        <v>79</v>
      </c>
      <c r="H9" s="2047">
        <f t="shared" si="3"/>
        <v>8.247422680412371E-2</v>
      </c>
      <c r="I9" s="2446">
        <v>3</v>
      </c>
      <c r="J9" s="2446">
        <v>0</v>
      </c>
      <c r="K9" s="2446">
        <v>0</v>
      </c>
      <c r="L9" s="2446">
        <v>5</v>
      </c>
      <c r="M9" s="2446">
        <f t="shared" si="1"/>
        <v>8</v>
      </c>
      <c r="N9" s="2047">
        <f t="shared" ref="N9:N15" si="5">O9/C9</f>
        <v>0.44329896907216493</v>
      </c>
      <c r="O9" s="2446">
        <v>43</v>
      </c>
      <c r="P9" s="2447">
        <f t="shared" ref="P9:P15" si="6">Q9/C9</f>
        <v>17.577319587628867</v>
      </c>
      <c r="Q9" s="2446">
        <v>1705</v>
      </c>
      <c r="R9" s="2047">
        <v>0</v>
      </c>
      <c r="S9" s="2446">
        <v>0</v>
      </c>
      <c r="T9" s="2446">
        <v>0</v>
      </c>
      <c r="U9" s="649"/>
      <c r="V9" s="882" t="s">
        <v>1927</v>
      </c>
      <c r="W9" s="2452">
        <f>N12</f>
        <v>0.05</v>
      </c>
      <c r="X9" s="642"/>
    </row>
    <row r="10" spans="1:24">
      <c r="A10" s="2451" t="s">
        <v>1911</v>
      </c>
      <c r="B10" s="2446" t="s">
        <v>1912</v>
      </c>
      <c r="C10" s="882">
        <v>141</v>
      </c>
      <c r="D10" s="2047">
        <f t="shared" si="4"/>
        <v>0.20567375886524822</v>
      </c>
      <c r="E10" s="882">
        <v>30</v>
      </c>
      <c r="F10" s="882">
        <v>29</v>
      </c>
      <c r="G10" s="882">
        <f t="shared" si="0"/>
        <v>59</v>
      </c>
      <c r="H10" s="2047">
        <f t="shared" si="3"/>
        <v>0.12056737588652482</v>
      </c>
      <c r="I10" s="882">
        <v>8</v>
      </c>
      <c r="J10" s="882">
        <v>2</v>
      </c>
      <c r="K10" s="882">
        <v>0</v>
      </c>
      <c r="L10" s="882">
        <v>7</v>
      </c>
      <c r="M10" s="882">
        <f t="shared" si="1"/>
        <v>17</v>
      </c>
      <c r="N10" s="2047">
        <f t="shared" si="5"/>
        <v>0.15602836879432624</v>
      </c>
      <c r="O10" s="882">
        <v>22</v>
      </c>
      <c r="P10" s="2447">
        <f t="shared" si="6"/>
        <v>34.893617021276597</v>
      </c>
      <c r="Q10" s="882">
        <v>4920</v>
      </c>
      <c r="R10" s="2047">
        <f t="shared" si="2"/>
        <v>0.76712328767123283</v>
      </c>
      <c r="S10" s="882">
        <v>365</v>
      </c>
      <c r="T10" s="882">
        <v>280</v>
      </c>
      <c r="U10" s="653"/>
      <c r="V10" s="642"/>
      <c r="W10" s="642"/>
      <c r="X10" s="642"/>
    </row>
    <row r="11" spans="1:24">
      <c r="A11" s="2451" t="s">
        <v>1913</v>
      </c>
      <c r="B11" s="2446" t="s">
        <v>1914</v>
      </c>
      <c r="C11" s="882">
        <v>12</v>
      </c>
      <c r="D11" s="2047">
        <f t="shared" si="4"/>
        <v>0</v>
      </c>
      <c r="E11" s="882">
        <v>1</v>
      </c>
      <c r="F11" s="882">
        <v>0</v>
      </c>
      <c r="G11" s="882">
        <f t="shared" si="0"/>
        <v>1</v>
      </c>
      <c r="H11" s="2047">
        <f t="shared" si="3"/>
        <v>0</v>
      </c>
      <c r="I11" s="882">
        <v>0</v>
      </c>
      <c r="J11" s="882">
        <v>0</v>
      </c>
      <c r="K11" s="882">
        <v>0</v>
      </c>
      <c r="L11" s="882">
        <v>0</v>
      </c>
      <c r="M11" s="882">
        <f t="shared" si="1"/>
        <v>0</v>
      </c>
      <c r="N11" s="2047">
        <f t="shared" si="5"/>
        <v>0</v>
      </c>
      <c r="O11" s="882">
        <v>0</v>
      </c>
      <c r="P11" s="2447">
        <f t="shared" si="6"/>
        <v>150.66666666666666</v>
      </c>
      <c r="Q11" s="882">
        <v>1808</v>
      </c>
      <c r="R11" s="2047">
        <f t="shared" si="2"/>
        <v>0.2947976878612717</v>
      </c>
      <c r="S11" s="882">
        <v>173</v>
      </c>
      <c r="T11" s="882">
        <v>51</v>
      </c>
      <c r="U11" s="653"/>
      <c r="V11" s="642"/>
      <c r="W11" s="642"/>
      <c r="X11" s="642"/>
    </row>
    <row r="12" spans="1:24">
      <c r="A12" s="2574" t="s">
        <v>1915</v>
      </c>
      <c r="B12" s="2446" t="s">
        <v>1916</v>
      </c>
      <c r="C12" s="882">
        <v>20</v>
      </c>
      <c r="D12" s="2047">
        <f t="shared" si="4"/>
        <v>0.25</v>
      </c>
      <c r="E12" s="882">
        <v>11</v>
      </c>
      <c r="F12" s="882">
        <v>5</v>
      </c>
      <c r="G12" s="882">
        <f t="shared" si="0"/>
        <v>16</v>
      </c>
      <c r="H12" s="2047">
        <f t="shared" si="3"/>
        <v>0.25</v>
      </c>
      <c r="I12" s="882">
        <v>1</v>
      </c>
      <c r="J12" s="882">
        <v>0</v>
      </c>
      <c r="K12" s="882">
        <v>0</v>
      </c>
      <c r="L12" s="882">
        <v>4</v>
      </c>
      <c r="M12" s="882">
        <f t="shared" si="1"/>
        <v>5</v>
      </c>
      <c r="N12" s="2047">
        <f t="shared" si="5"/>
        <v>0.05</v>
      </c>
      <c r="O12" s="882">
        <v>1</v>
      </c>
      <c r="P12" s="2447">
        <f t="shared" si="6"/>
        <v>100.65</v>
      </c>
      <c r="Q12" s="882">
        <v>2013</v>
      </c>
      <c r="R12" s="2047">
        <f t="shared" si="2"/>
        <v>0.7142857142857143</v>
      </c>
      <c r="S12" s="882">
        <v>1890</v>
      </c>
      <c r="T12" s="882">
        <v>1350</v>
      </c>
      <c r="U12" s="653"/>
      <c r="V12" s="642"/>
      <c r="W12" s="642"/>
      <c r="X12" s="642"/>
    </row>
    <row r="13" spans="1:24">
      <c r="A13" s="2574"/>
      <c r="B13" s="2446" t="s">
        <v>1917</v>
      </c>
      <c r="C13" s="882">
        <v>15</v>
      </c>
      <c r="D13" s="2047">
        <f t="shared" si="4"/>
        <v>0.6</v>
      </c>
      <c r="E13" s="882">
        <v>6</v>
      </c>
      <c r="F13" s="882">
        <v>9</v>
      </c>
      <c r="G13" s="882">
        <f t="shared" si="0"/>
        <v>15</v>
      </c>
      <c r="H13" s="2047">
        <f t="shared" si="3"/>
        <v>0.33333333333333331</v>
      </c>
      <c r="I13" s="882">
        <v>3</v>
      </c>
      <c r="J13" s="882">
        <v>0</v>
      </c>
      <c r="K13" s="882">
        <v>0</v>
      </c>
      <c r="L13" s="882">
        <v>2</v>
      </c>
      <c r="M13" s="882">
        <f t="shared" si="1"/>
        <v>5</v>
      </c>
      <c r="N13" s="2047">
        <f t="shared" si="5"/>
        <v>0.33333333333333331</v>
      </c>
      <c r="O13" s="882">
        <v>5</v>
      </c>
      <c r="P13" s="2447">
        <f t="shared" si="6"/>
        <v>78.2</v>
      </c>
      <c r="Q13" s="882">
        <v>1173</v>
      </c>
      <c r="R13" s="2047">
        <f t="shared" si="2"/>
        <v>0.23636363636363636</v>
      </c>
      <c r="S13" s="882">
        <v>165</v>
      </c>
      <c r="T13" s="882">
        <v>39</v>
      </c>
      <c r="U13" s="653"/>
      <c r="V13" s="642"/>
      <c r="W13" s="642"/>
      <c r="X13" s="642"/>
    </row>
    <row r="14" spans="1:24">
      <c r="A14" s="2574" t="s">
        <v>1918</v>
      </c>
      <c r="B14" s="2446" t="s">
        <v>1919</v>
      </c>
      <c r="C14" s="882">
        <v>1040</v>
      </c>
      <c r="D14" s="2047">
        <f t="shared" si="4"/>
        <v>0.59326923076923077</v>
      </c>
      <c r="E14" s="882">
        <v>359</v>
      </c>
      <c r="F14" s="882">
        <v>617</v>
      </c>
      <c r="G14" s="882">
        <f t="shared" si="0"/>
        <v>976</v>
      </c>
      <c r="H14" s="2047">
        <f t="shared" si="3"/>
        <v>0.3403846153846154</v>
      </c>
      <c r="I14" s="882">
        <v>244</v>
      </c>
      <c r="J14" s="882">
        <v>33</v>
      </c>
      <c r="K14" s="882">
        <v>3</v>
      </c>
      <c r="L14" s="882">
        <v>74</v>
      </c>
      <c r="M14" s="882">
        <f t="shared" si="1"/>
        <v>354</v>
      </c>
      <c r="N14" s="2047">
        <f t="shared" si="5"/>
        <v>0.60192307692307689</v>
      </c>
      <c r="O14" s="882">
        <v>626</v>
      </c>
      <c r="P14" s="2447">
        <f t="shared" si="6"/>
        <v>27.974038461538463</v>
      </c>
      <c r="Q14" s="882">
        <v>29093</v>
      </c>
      <c r="R14" s="2047">
        <f t="shared" si="2"/>
        <v>0.86061061061061062</v>
      </c>
      <c r="S14" s="882">
        <v>3996</v>
      </c>
      <c r="T14" s="882">
        <v>3439</v>
      </c>
      <c r="U14" s="653"/>
      <c r="V14" s="642"/>
      <c r="W14" s="642"/>
      <c r="X14" s="642"/>
    </row>
    <row r="15" spans="1:24">
      <c r="A15" s="2574"/>
      <c r="B15" s="2446" t="s">
        <v>1920</v>
      </c>
      <c r="C15" s="882">
        <v>13</v>
      </c>
      <c r="D15" s="2047">
        <f t="shared" si="4"/>
        <v>0.15384615384615385</v>
      </c>
      <c r="E15" s="882">
        <v>8</v>
      </c>
      <c r="F15" s="882">
        <v>2</v>
      </c>
      <c r="G15" s="882">
        <f t="shared" si="0"/>
        <v>10</v>
      </c>
      <c r="H15" s="2047">
        <f t="shared" si="3"/>
        <v>0</v>
      </c>
      <c r="I15" s="882">
        <v>0</v>
      </c>
      <c r="J15" s="882">
        <v>0</v>
      </c>
      <c r="K15" s="882">
        <v>0</v>
      </c>
      <c r="L15" s="882">
        <v>0</v>
      </c>
      <c r="M15" s="882">
        <f t="shared" si="1"/>
        <v>0</v>
      </c>
      <c r="N15" s="2047">
        <f t="shared" si="5"/>
        <v>0</v>
      </c>
      <c r="O15" s="882">
        <v>0</v>
      </c>
      <c r="P15" s="2447">
        <f t="shared" si="6"/>
        <v>44.53846153846154</v>
      </c>
      <c r="Q15" s="882">
        <v>579</v>
      </c>
      <c r="R15" s="2047">
        <f t="shared" si="2"/>
        <v>2.3333333333333335</v>
      </c>
      <c r="S15" s="882">
        <v>81</v>
      </c>
      <c r="T15" s="882">
        <v>189</v>
      </c>
      <c r="U15" s="653"/>
      <c r="V15" s="642"/>
      <c r="W15" s="642"/>
      <c r="X15" s="642"/>
    </row>
    <row r="16" spans="1:24">
      <c r="A16" s="2451" t="s">
        <v>1921</v>
      </c>
      <c r="B16" s="2446" t="s">
        <v>1922</v>
      </c>
      <c r="C16" s="882">
        <v>0</v>
      </c>
      <c r="D16" s="2047">
        <v>0</v>
      </c>
      <c r="E16" s="882">
        <v>0</v>
      </c>
      <c r="F16" s="882">
        <v>0</v>
      </c>
      <c r="G16" s="882">
        <f t="shared" si="0"/>
        <v>0</v>
      </c>
      <c r="H16" s="2047">
        <v>0</v>
      </c>
      <c r="I16" s="882">
        <v>0</v>
      </c>
      <c r="J16" s="882">
        <v>0</v>
      </c>
      <c r="K16" s="882">
        <v>0</v>
      </c>
      <c r="L16" s="882">
        <v>0</v>
      </c>
      <c r="M16" s="882">
        <f t="shared" si="1"/>
        <v>0</v>
      </c>
      <c r="N16" s="2047">
        <v>0</v>
      </c>
      <c r="O16" s="882">
        <v>0</v>
      </c>
      <c r="P16" s="2447">
        <v>0</v>
      </c>
      <c r="Q16" s="882">
        <v>142</v>
      </c>
      <c r="R16" s="2047">
        <f t="shared" si="2"/>
        <v>1.8461538461538463</v>
      </c>
      <c r="S16" s="882">
        <v>13</v>
      </c>
      <c r="T16" s="882">
        <v>24</v>
      </c>
      <c r="U16" s="653"/>
      <c r="V16" s="642"/>
      <c r="W16" s="642"/>
      <c r="X16" s="642"/>
    </row>
    <row r="17" spans="1:24" s="441" customFormat="1">
      <c r="A17" s="648"/>
      <c r="B17" s="649"/>
      <c r="C17" s="649"/>
      <c r="D17" s="650"/>
      <c r="E17" s="649"/>
      <c r="F17" s="649"/>
      <c r="G17" s="649"/>
      <c r="H17" s="650"/>
      <c r="I17" s="649"/>
      <c r="J17" s="649"/>
      <c r="K17" s="649"/>
      <c r="L17" s="649"/>
      <c r="M17" s="649"/>
      <c r="N17" s="650"/>
      <c r="O17" s="649"/>
      <c r="P17" s="651"/>
      <c r="Q17" s="649"/>
      <c r="R17" s="650"/>
      <c r="S17" s="649"/>
      <c r="T17" s="649"/>
      <c r="U17" s="649"/>
      <c r="V17" s="652"/>
      <c r="W17" s="652"/>
      <c r="X17" s="652"/>
    </row>
    <row r="18" spans="1:24">
      <c r="A18" s="642"/>
      <c r="B18" s="653"/>
      <c r="C18" s="2575" t="str">
        <f>D4</f>
        <v>Doctorado/PTC</v>
      </c>
      <c r="D18" s="2575"/>
      <c r="E18" s="642"/>
      <c r="F18" s="642"/>
      <c r="G18" s="642"/>
      <c r="H18" s="642"/>
      <c r="I18" s="642"/>
      <c r="J18" s="642"/>
      <c r="K18" s="642"/>
      <c r="L18" s="642"/>
      <c r="M18" s="2575" t="s">
        <v>1893</v>
      </c>
      <c r="N18" s="2575"/>
      <c r="O18" s="642"/>
      <c r="P18" s="642"/>
      <c r="Q18" s="642"/>
      <c r="R18" s="642"/>
      <c r="S18" s="642"/>
      <c r="T18" s="642"/>
      <c r="U18" s="642"/>
      <c r="V18" s="642"/>
      <c r="W18" s="642"/>
      <c r="X18" s="642"/>
    </row>
    <row r="19" spans="1:24">
      <c r="A19" s="642"/>
      <c r="B19" s="882" t="str">
        <f>B7</f>
        <v>Universidad Autónoma Metropolitana (UAM-L)</v>
      </c>
      <c r="C19" s="882" t="s">
        <v>698</v>
      </c>
      <c r="D19" s="2452">
        <f>D7</f>
        <v>0.90277777777777779</v>
      </c>
      <c r="E19" s="642"/>
      <c r="F19" s="642"/>
      <c r="G19" s="642"/>
      <c r="H19" s="642"/>
      <c r="I19" s="642"/>
      <c r="J19" s="642"/>
      <c r="K19" s="642"/>
      <c r="L19" s="642"/>
      <c r="M19" s="882" t="s">
        <v>698</v>
      </c>
      <c r="N19" s="2452">
        <f>H7</f>
        <v>0.61111111111111116</v>
      </c>
      <c r="O19" s="642"/>
      <c r="P19" s="642"/>
      <c r="Q19" s="642"/>
      <c r="R19" s="642"/>
      <c r="S19" s="642"/>
      <c r="T19" s="642"/>
      <c r="U19" s="642"/>
      <c r="V19" s="642"/>
      <c r="W19" s="642"/>
      <c r="X19" s="642"/>
    </row>
    <row r="20" spans="1:24">
      <c r="A20" s="642"/>
      <c r="B20" s="882" t="str">
        <f>B13</f>
        <v>Universidad Autónoma del Estado de México (UAEM-UAP-T)</v>
      </c>
      <c r="C20" s="882" t="s">
        <v>1924</v>
      </c>
      <c r="D20" s="2452">
        <f>D13</f>
        <v>0.6</v>
      </c>
      <c r="E20" s="642"/>
      <c r="F20" s="642"/>
      <c r="G20" s="642"/>
      <c r="H20" s="642"/>
      <c r="I20" s="642"/>
      <c r="J20" s="642"/>
      <c r="K20" s="642"/>
      <c r="L20" s="642"/>
      <c r="M20" s="882" t="s">
        <v>1923</v>
      </c>
      <c r="N20" s="2452">
        <f>H14</f>
        <v>0.3403846153846154</v>
      </c>
      <c r="O20" s="642"/>
      <c r="P20" s="642"/>
      <c r="Q20" s="642"/>
      <c r="R20" s="642"/>
      <c r="S20" s="642"/>
      <c r="T20" s="642"/>
      <c r="U20" s="642"/>
      <c r="V20" s="642"/>
      <c r="W20" s="642"/>
      <c r="X20" s="642"/>
    </row>
    <row r="21" spans="1:24">
      <c r="A21" s="642"/>
      <c r="B21" s="882" t="str">
        <f>B14</f>
        <v>Universidad Autónoma del Estado de México (UAEM)</v>
      </c>
      <c r="C21" s="882" t="s">
        <v>1925</v>
      </c>
      <c r="D21" s="2452">
        <f>D14</f>
        <v>0.59326923076923077</v>
      </c>
      <c r="E21" s="642"/>
      <c r="F21" s="642"/>
      <c r="G21" s="642"/>
      <c r="H21" s="642"/>
      <c r="I21" s="642"/>
      <c r="J21" s="642"/>
      <c r="K21" s="642"/>
      <c r="L21" s="642"/>
      <c r="M21" s="882" t="s">
        <v>1924</v>
      </c>
      <c r="N21" s="2452">
        <f>H13</f>
        <v>0.33333333333333331</v>
      </c>
      <c r="O21" s="642"/>
      <c r="P21" s="642"/>
      <c r="Q21" s="642"/>
      <c r="R21" s="642"/>
      <c r="S21" s="642"/>
      <c r="T21" s="642"/>
      <c r="U21" s="642"/>
      <c r="V21" s="642"/>
      <c r="W21" s="642"/>
      <c r="X21" s="642"/>
    </row>
    <row r="22" spans="1:24">
      <c r="A22" s="642"/>
      <c r="B22" s="882" t="str">
        <f>B12</f>
        <v>Tecnologico de Estudios Superiores de Tianguistenco (TEST)</v>
      </c>
      <c r="C22" s="882" t="s">
        <v>1927</v>
      </c>
      <c r="D22" s="2452">
        <f>D12</f>
        <v>0.25</v>
      </c>
      <c r="E22" s="642"/>
      <c r="F22" s="642"/>
      <c r="G22" s="642"/>
      <c r="H22" s="642"/>
      <c r="I22" s="642"/>
      <c r="J22" s="642"/>
      <c r="K22" s="642"/>
      <c r="L22" s="642"/>
      <c r="M22" s="882" t="s">
        <v>1927</v>
      </c>
      <c r="N22" s="2452">
        <f>H12</f>
        <v>0.25</v>
      </c>
      <c r="O22" s="642"/>
      <c r="P22" s="642"/>
      <c r="Q22" s="642"/>
      <c r="R22" s="642"/>
      <c r="S22" s="642"/>
      <c r="T22" s="642"/>
      <c r="U22" s="642"/>
      <c r="V22" s="642"/>
      <c r="W22" s="642"/>
      <c r="X22" s="642"/>
    </row>
    <row r="23" spans="1:24">
      <c r="A23" s="642"/>
      <c r="B23" s="882" t="str">
        <f>B10</f>
        <v>Instituto Tecnológico de Toluca (ITT)</v>
      </c>
      <c r="C23" s="882" t="s">
        <v>1928</v>
      </c>
      <c r="D23" s="2452">
        <f>D10</f>
        <v>0.20567375886524822</v>
      </c>
      <c r="E23" s="642"/>
      <c r="F23" s="642"/>
      <c r="G23" s="642"/>
      <c r="H23" s="642"/>
      <c r="I23" s="642"/>
      <c r="J23" s="642"/>
      <c r="K23" s="642"/>
      <c r="L23" s="642"/>
      <c r="M23" s="882" t="s">
        <v>1928</v>
      </c>
      <c r="N23" s="2452">
        <f>H10</f>
        <v>0.12056737588652482</v>
      </c>
      <c r="O23" s="642"/>
      <c r="P23" s="642"/>
      <c r="Q23" s="642"/>
      <c r="R23" s="642"/>
      <c r="S23" s="642"/>
      <c r="T23" s="642"/>
      <c r="U23" s="642"/>
      <c r="V23" s="642"/>
      <c r="W23" s="642"/>
      <c r="X23" s="642"/>
    </row>
    <row r="24" spans="1:24">
      <c r="A24" s="642"/>
      <c r="B24" s="882" t="str">
        <f>B15</f>
        <v>Universidad  Pedagógica Nacional Unidad 151 (UPN-151)</v>
      </c>
      <c r="C24" s="882" t="s">
        <v>1929</v>
      </c>
      <c r="D24" s="2452">
        <f>D15</f>
        <v>0.15384615384615385</v>
      </c>
      <c r="E24" s="642"/>
      <c r="F24" s="642"/>
      <c r="G24" s="642"/>
      <c r="H24" s="642"/>
      <c r="I24" s="642"/>
      <c r="J24" s="642"/>
      <c r="K24" s="642"/>
      <c r="L24" s="642"/>
      <c r="M24" s="882" t="s">
        <v>1926</v>
      </c>
      <c r="N24" s="2452">
        <f>H9</f>
        <v>8.247422680412371E-2</v>
      </c>
      <c r="O24" s="642"/>
      <c r="P24" s="642"/>
      <c r="Q24" s="642"/>
      <c r="R24" s="642"/>
      <c r="S24" s="642"/>
      <c r="T24" s="642"/>
      <c r="U24" s="642"/>
      <c r="V24" s="642"/>
      <c r="W24" s="642"/>
      <c r="X24" s="642"/>
    </row>
    <row r="25" spans="1:24">
      <c r="A25" s="642"/>
      <c r="B25" s="882" t="s">
        <v>1910</v>
      </c>
      <c r="C25" s="882" t="s">
        <v>1926</v>
      </c>
      <c r="D25" s="2452">
        <f>D9</f>
        <v>0.10309278350515463</v>
      </c>
      <c r="E25" s="642"/>
      <c r="F25" s="642"/>
      <c r="G25" s="642"/>
      <c r="H25" s="642"/>
      <c r="I25" s="642"/>
      <c r="J25" s="642"/>
      <c r="K25" s="642"/>
      <c r="L25" s="642"/>
      <c r="M25" s="642"/>
      <c r="N25" s="642"/>
      <c r="O25" s="642"/>
      <c r="P25" s="642"/>
      <c r="Q25" s="642"/>
      <c r="R25" s="642"/>
      <c r="S25" s="642"/>
      <c r="T25" s="642"/>
      <c r="U25" s="642"/>
      <c r="V25" s="642"/>
      <c r="W25" s="642"/>
      <c r="X25" s="642"/>
    </row>
    <row r="26" spans="1:24">
      <c r="A26" s="642"/>
      <c r="B26" s="642"/>
      <c r="C26" s="642"/>
      <c r="D26" s="642"/>
      <c r="E26" s="642"/>
      <c r="F26" s="642"/>
      <c r="G26" s="642"/>
      <c r="H26" s="642"/>
      <c r="I26" s="642"/>
      <c r="J26" s="642"/>
      <c r="K26" s="642"/>
      <c r="L26" s="642"/>
      <c r="M26" s="642"/>
      <c r="N26" s="642"/>
      <c r="O26" s="642"/>
      <c r="P26" s="642"/>
      <c r="Q26" s="642"/>
      <c r="R26" s="642"/>
      <c r="S26" s="642"/>
      <c r="T26" s="642"/>
      <c r="U26" s="642"/>
      <c r="V26" s="642"/>
      <c r="W26" s="642"/>
      <c r="X26" s="642"/>
    </row>
    <row r="27" spans="1:24">
      <c r="A27" s="642"/>
      <c r="B27" s="642"/>
      <c r="C27" s="642"/>
      <c r="D27" s="642"/>
      <c r="E27" s="642"/>
      <c r="F27" s="642"/>
      <c r="G27" s="642"/>
      <c r="H27" s="642"/>
      <c r="I27" s="642"/>
      <c r="J27" s="642"/>
      <c r="K27" s="642"/>
      <c r="L27" s="642"/>
      <c r="M27" s="642"/>
      <c r="N27" s="642"/>
      <c r="O27" s="642"/>
      <c r="P27" s="642"/>
      <c r="Q27" s="642"/>
      <c r="R27" s="642"/>
      <c r="S27" s="642"/>
      <c r="T27" s="642"/>
      <c r="U27" s="642"/>
      <c r="V27" s="642"/>
      <c r="W27" s="642"/>
      <c r="X27" s="642"/>
    </row>
    <row r="28" spans="1:24">
      <c r="A28" s="642"/>
      <c r="B28" s="642"/>
      <c r="C28" s="642"/>
      <c r="D28" s="642"/>
      <c r="E28" s="642"/>
      <c r="F28" s="642"/>
      <c r="G28" s="642"/>
      <c r="H28" s="642"/>
      <c r="I28" s="642"/>
      <c r="J28" s="642"/>
      <c r="K28" s="642"/>
      <c r="L28" s="642"/>
      <c r="M28" s="642"/>
      <c r="N28" s="642"/>
      <c r="O28" s="642"/>
      <c r="P28" s="642"/>
      <c r="Q28" s="642"/>
      <c r="R28" s="642"/>
      <c r="S28" s="642"/>
      <c r="T28" s="642"/>
      <c r="U28" s="642"/>
      <c r="V28" s="642"/>
      <c r="W28" s="642"/>
      <c r="X28" s="642"/>
    </row>
    <row r="29" spans="1:24">
      <c r="A29" s="653"/>
      <c r="B29" s="653"/>
      <c r="C29" s="642"/>
      <c r="D29" s="642"/>
      <c r="E29" s="642"/>
      <c r="F29" s="642"/>
      <c r="G29" s="642"/>
      <c r="H29" s="642"/>
      <c r="I29" s="642"/>
      <c r="J29" s="642"/>
      <c r="K29" s="642"/>
      <c r="L29" s="642"/>
      <c r="M29" s="642"/>
      <c r="N29" s="642"/>
      <c r="O29" s="642"/>
      <c r="P29" s="642"/>
      <c r="Q29" s="642"/>
      <c r="R29" s="642"/>
      <c r="S29" s="642"/>
      <c r="T29" s="642"/>
      <c r="U29" s="642"/>
      <c r="V29" s="642"/>
      <c r="W29" s="642"/>
      <c r="X29" s="642"/>
    </row>
    <row r="30" spans="1:24">
      <c r="A30" s="653"/>
      <c r="B30" s="653"/>
      <c r="C30" s="642"/>
      <c r="D30" s="642"/>
      <c r="E30" s="642"/>
      <c r="F30" s="642"/>
      <c r="G30" s="642"/>
      <c r="H30" s="642"/>
      <c r="I30" s="642"/>
      <c r="J30" s="642"/>
      <c r="K30" s="642"/>
      <c r="L30" s="642"/>
      <c r="M30" s="642"/>
      <c r="N30" s="642"/>
      <c r="O30" s="642"/>
      <c r="P30" s="642"/>
      <c r="Q30" s="642"/>
      <c r="R30" s="642"/>
      <c r="S30" s="642"/>
      <c r="T30" s="642"/>
      <c r="U30" s="642"/>
      <c r="V30" s="642"/>
      <c r="W30" s="642"/>
      <c r="X30" s="642"/>
    </row>
    <row r="31" spans="1:24">
      <c r="A31" s="653"/>
      <c r="B31" s="653"/>
      <c r="C31" s="642"/>
      <c r="D31" s="642"/>
      <c r="E31" s="642"/>
      <c r="F31" s="642"/>
      <c r="G31" s="642"/>
      <c r="H31" s="642"/>
      <c r="I31" s="642"/>
      <c r="J31" s="642"/>
      <c r="K31" s="642"/>
      <c r="L31" s="642"/>
      <c r="M31" s="642"/>
      <c r="N31" s="642"/>
      <c r="O31" s="642"/>
      <c r="P31" s="642"/>
      <c r="Q31" s="642"/>
      <c r="R31" s="642"/>
      <c r="S31" s="642"/>
      <c r="T31" s="642"/>
      <c r="U31" s="642"/>
      <c r="V31" s="642"/>
      <c r="W31" s="642"/>
      <c r="X31" s="642"/>
    </row>
    <row r="32" spans="1:24">
      <c r="A32" s="653"/>
      <c r="B32" s="653"/>
      <c r="C32" s="642"/>
      <c r="D32" s="642"/>
      <c r="E32" s="642"/>
      <c r="F32" s="642"/>
      <c r="G32" s="642"/>
      <c r="H32" s="642"/>
      <c r="I32" s="642"/>
      <c r="J32" s="642"/>
      <c r="K32" s="642"/>
      <c r="L32" s="642"/>
      <c r="M32" s="642"/>
      <c r="N32" s="642"/>
      <c r="O32" s="642"/>
      <c r="P32" s="642"/>
      <c r="Q32" s="642"/>
      <c r="R32" s="642"/>
      <c r="S32" s="642"/>
      <c r="T32" s="642"/>
      <c r="U32" s="642"/>
      <c r="V32" s="642"/>
      <c r="W32" s="642"/>
      <c r="X32" s="642"/>
    </row>
    <row r="33" spans="1:24">
      <c r="A33" s="653"/>
      <c r="B33" s="653"/>
      <c r="C33" s="642"/>
      <c r="D33" s="642"/>
      <c r="E33" s="642"/>
      <c r="F33" s="642"/>
      <c r="G33" s="642"/>
      <c r="H33" s="642"/>
      <c r="I33" s="642"/>
      <c r="J33" s="642"/>
      <c r="K33" s="642"/>
      <c r="L33" s="642"/>
      <c r="M33" s="642"/>
      <c r="N33" s="642"/>
      <c r="O33" s="642"/>
      <c r="P33" s="642"/>
      <c r="Q33" s="642"/>
      <c r="R33" s="642"/>
      <c r="S33" s="642"/>
      <c r="T33" s="642"/>
      <c r="U33" s="642"/>
      <c r="V33" s="642"/>
      <c r="W33" s="642"/>
      <c r="X33" s="642"/>
    </row>
    <row r="34" spans="1:24">
      <c r="A34" s="653"/>
      <c r="B34" s="653"/>
      <c r="C34" s="642"/>
      <c r="D34" s="642"/>
      <c r="E34" s="642"/>
      <c r="F34" s="642"/>
      <c r="G34" s="642"/>
      <c r="H34" s="642"/>
      <c r="I34" s="642"/>
      <c r="J34" s="642"/>
      <c r="K34" s="642"/>
      <c r="L34" s="642"/>
      <c r="M34" s="642"/>
      <c r="N34" s="642"/>
      <c r="O34" s="642"/>
      <c r="P34" s="642"/>
      <c r="Q34" s="642"/>
      <c r="R34" s="642"/>
      <c r="S34" s="642"/>
      <c r="T34" s="642"/>
      <c r="U34" s="642"/>
      <c r="V34" s="642"/>
      <c r="W34" s="642"/>
      <c r="X34" s="642"/>
    </row>
    <row r="35" spans="1:24" ht="15" thickBot="1">
      <c r="A35" s="653"/>
      <c r="B35" s="653"/>
      <c r="C35" s="642"/>
      <c r="D35" s="642"/>
      <c r="E35" s="642"/>
      <c r="F35" s="642"/>
      <c r="G35" s="642"/>
      <c r="H35" s="642"/>
      <c r="I35" s="642"/>
      <c r="J35" s="642"/>
      <c r="K35" s="642"/>
      <c r="L35" s="642"/>
      <c r="M35" s="642"/>
      <c r="N35" s="642"/>
      <c r="O35" s="642"/>
      <c r="P35" s="642"/>
      <c r="Q35" s="642"/>
      <c r="R35" s="642"/>
      <c r="S35" s="642"/>
      <c r="T35" s="642"/>
      <c r="U35" s="642"/>
      <c r="V35" s="642"/>
      <c r="W35" s="642"/>
      <c r="X35" s="642"/>
    </row>
    <row r="36" spans="1:24" ht="15" thickBot="1">
      <c r="A36" s="653"/>
      <c r="B36" s="653"/>
      <c r="C36" s="642"/>
      <c r="D36" s="642"/>
      <c r="E36" s="642"/>
      <c r="F36" s="642"/>
      <c r="G36" s="642"/>
      <c r="H36" s="642"/>
      <c r="I36" s="642"/>
      <c r="J36" s="642"/>
      <c r="K36" s="642"/>
      <c r="L36" s="2572" t="s">
        <v>1930</v>
      </c>
      <c r="M36" s="2573"/>
      <c r="N36" s="642"/>
      <c r="O36" s="642"/>
      <c r="P36" s="642"/>
      <c r="Q36" s="642"/>
      <c r="R36" s="642"/>
      <c r="S36" s="642"/>
      <c r="T36" s="642"/>
      <c r="U36" s="642"/>
      <c r="V36" s="642"/>
      <c r="W36" s="642"/>
      <c r="X36" s="642"/>
    </row>
    <row r="37" spans="1:24">
      <c r="A37" s="653"/>
      <c r="B37" s="653"/>
      <c r="C37" s="642"/>
      <c r="D37" s="642"/>
      <c r="E37" s="642"/>
      <c r="F37" s="642"/>
      <c r="G37" s="642"/>
      <c r="H37" s="642"/>
      <c r="I37" s="642"/>
      <c r="J37" s="642"/>
      <c r="K37" s="642"/>
      <c r="L37" s="654" t="s">
        <v>698</v>
      </c>
      <c r="M37" s="657">
        <f>P7</f>
        <v>14.152777777777779</v>
      </c>
      <c r="N37" s="642"/>
      <c r="O37" s="642"/>
      <c r="P37" s="642"/>
      <c r="Q37" s="642"/>
      <c r="R37" s="642"/>
      <c r="S37" s="642"/>
      <c r="T37" s="642"/>
      <c r="U37" s="642"/>
      <c r="V37" s="642"/>
      <c r="W37" s="642"/>
      <c r="X37" s="642"/>
    </row>
    <row r="38" spans="1:24">
      <c r="A38" s="653"/>
      <c r="B38" s="653"/>
      <c r="C38" s="642"/>
      <c r="D38" s="642"/>
      <c r="E38" s="642"/>
      <c r="F38" s="642"/>
      <c r="G38" s="642"/>
      <c r="H38" s="642"/>
      <c r="I38" s="642"/>
      <c r="J38" s="642"/>
      <c r="K38" s="642"/>
      <c r="L38" s="655" t="s">
        <v>1926</v>
      </c>
      <c r="M38" s="658">
        <f>P9</f>
        <v>17.577319587628867</v>
      </c>
      <c r="N38" s="642"/>
      <c r="O38" s="642"/>
      <c r="P38" s="642"/>
      <c r="Q38" s="642"/>
      <c r="R38" s="642"/>
      <c r="S38" s="642"/>
      <c r="T38" s="642"/>
      <c r="U38" s="642"/>
      <c r="V38" s="642"/>
      <c r="W38" s="642"/>
      <c r="X38" s="642"/>
    </row>
    <row r="39" spans="1:24">
      <c r="A39" s="653"/>
      <c r="B39" s="653"/>
      <c r="C39" s="642"/>
      <c r="D39" s="642"/>
      <c r="E39" s="642"/>
      <c r="F39" s="642"/>
      <c r="G39" s="642"/>
      <c r="H39" s="642"/>
      <c r="I39" s="642"/>
      <c r="J39" s="642"/>
      <c r="K39" s="642"/>
      <c r="L39" s="655" t="s">
        <v>1923</v>
      </c>
      <c r="M39" s="647">
        <v>28</v>
      </c>
      <c r="N39" s="642"/>
      <c r="O39" s="642"/>
      <c r="P39" s="642"/>
      <c r="Q39" s="642"/>
      <c r="R39" s="642"/>
      <c r="S39" s="642"/>
      <c r="T39" s="642"/>
      <c r="U39" s="642"/>
      <c r="V39" s="642"/>
      <c r="W39" s="642"/>
      <c r="X39" s="642"/>
    </row>
    <row r="40" spans="1:24">
      <c r="A40" s="653"/>
      <c r="B40" s="653"/>
      <c r="C40" s="642"/>
      <c r="D40" s="642"/>
      <c r="E40" s="642"/>
      <c r="F40" s="642"/>
      <c r="G40" s="642"/>
      <c r="H40" s="642"/>
      <c r="I40" s="642"/>
      <c r="J40" s="642"/>
      <c r="K40" s="642"/>
      <c r="L40" s="655" t="s">
        <v>1928</v>
      </c>
      <c r="M40" s="647">
        <v>35</v>
      </c>
      <c r="N40" s="642"/>
      <c r="O40" s="642"/>
      <c r="P40" s="642"/>
      <c r="Q40" s="642"/>
      <c r="R40" s="642"/>
      <c r="S40" s="642"/>
      <c r="T40" s="642"/>
      <c r="U40" s="642"/>
      <c r="V40" s="642"/>
      <c r="W40" s="642"/>
      <c r="X40" s="642"/>
    </row>
    <row r="41" spans="1:24">
      <c r="A41" s="2048"/>
      <c r="B41" s="653"/>
      <c r="C41" s="642"/>
      <c r="D41" s="642"/>
      <c r="E41" s="642"/>
      <c r="F41" s="642"/>
      <c r="G41" s="642"/>
      <c r="H41" s="642"/>
      <c r="I41" s="642"/>
      <c r="J41" s="642"/>
      <c r="K41" s="642"/>
      <c r="L41" s="655" t="s">
        <v>1929</v>
      </c>
      <c r="M41" s="647">
        <v>45</v>
      </c>
      <c r="N41" s="642"/>
      <c r="O41" s="642"/>
      <c r="P41" s="642"/>
      <c r="Q41" s="642"/>
      <c r="R41" s="642"/>
      <c r="S41" s="642"/>
      <c r="T41" s="642"/>
      <c r="U41" s="642"/>
      <c r="V41" s="642"/>
      <c r="W41" s="642"/>
      <c r="X41" s="642"/>
    </row>
    <row r="42" spans="1:24">
      <c r="A42" s="653"/>
      <c r="B42" s="653"/>
      <c r="C42" s="642"/>
      <c r="D42" s="642"/>
      <c r="E42" s="642"/>
      <c r="F42" s="642"/>
      <c r="G42" s="642"/>
      <c r="H42" s="642"/>
      <c r="I42" s="642"/>
      <c r="J42" s="642"/>
      <c r="K42" s="642"/>
      <c r="L42" s="655" t="s">
        <v>1924</v>
      </c>
      <c r="M42" s="647">
        <v>78</v>
      </c>
      <c r="N42" s="642"/>
      <c r="O42" s="642"/>
      <c r="P42" s="642"/>
      <c r="Q42" s="642"/>
      <c r="R42" s="642"/>
      <c r="S42" s="642"/>
      <c r="T42" s="642"/>
      <c r="U42" s="642"/>
      <c r="V42" s="642"/>
      <c r="W42" s="642"/>
      <c r="X42" s="642"/>
    </row>
    <row r="43" spans="1:24">
      <c r="A43" s="642"/>
      <c r="B43" s="642"/>
      <c r="C43" s="642"/>
      <c r="D43" s="642"/>
      <c r="E43" s="642"/>
      <c r="F43" s="642"/>
      <c r="G43" s="642"/>
      <c r="H43" s="642"/>
      <c r="I43" s="642"/>
      <c r="J43" s="642"/>
      <c r="K43" s="642"/>
      <c r="L43" s="655" t="s">
        <v>1927</v>
      </c>
      <c r="M43" s="647">
        <v>101</v>
      </c>
      <c r="N43" s="642"/>
      <c r="O43" s="642"/>
      <c r="P43" s="642"/>
      <c r="Q43" s="642"/>
      <c r="R43" s="642"/>
      <c r="S43" s="642"/>
      <c r="T43" s="642"/>
      <c r="U43" s="642"/>
      <c r="V43" s="642"/>
      <c r="W43" s="642"/>
      <c r="X43" s="642"/>
    </row>
    <row r="44" spans="1:24">
      <c r="A44" s="642"/>
      <c r="B44" s="642"/>
      <c r="C44" s="642"/>
      <c r="D44" s="642"/>
      <c r="E44" s="642"/>
      <c r="F44" s="642"/>
      <c r="G44" s="642"/>
      <c r="H44" s="642"/>
      <c r="I44" s="642"/>
      <c r="J44" s="642"/>
      <c r="K44" s="642"/>
      <c r="L44" s="655" t="s">
        <v>1931</v>
      </c>
      <c r="M44" s="647">
        <v>151</v>
      </c>
      <c r="N44" s="642"/>
      <c r="O44" s="642"/>
      <c r="P44" s="642"/>
      <c r="Q44" s="642"/>
      <c r="R44" s="642"/>
      <c r="S44" s="642"/>
      <c r="T44" s="642"/>
      <c r="U44" s="642"/>
      <c r="V44" s="642"/>
      <c r="W44" s="642"/>
      <c r="X44" s="642"/>
    </row>
    <row r="45" spans="1:24" ht="15" thickBot="1">
      <c r="A45" s="642"/>
      <c r="B45" s="642"/>
      <c r="C45" s="642"/>
      <c r="D45" s="642"/>
      <c r="E45" s="642"/>
      <c r="F45" s="642"/>
      <c r="G45" s="642"/>
      <c r="H45" s="642"/>
      <c r="I45" s="642"/>
      <c r="J45" s="642"/>
      <c r="K45" s="642"/>
      <c r="L45" s="656" t="s">
        <v>1932</v>
      </c>
      <c r="M45" s="646">
        <v>595</v>
      </c>
      <c r="N45" s="642"/>
      <c r="O45" s="642"/>
      <c r="P45" s="642"/>
      <c r="Q45" s="642"/>
      <c r="R45" s="642"/>
      <c r="S45" s="642"/>
      <c r="T45" s="642"/>
      <c r="U45" s="642"/>
      <c r="V45" s="642"/>
      <c r="W45" s="642"/>
      <c r="X45" s="642"/>
    </row>
    <row r="46" spans="1:24">
      <c r="A46" s="642"/>
      <c r="B46" s="642"/>
      <c r="C46" s="642"/>
      <c r="D46" s="642"/>
      <c r="E46" s="642"/>
      <c r="F46" s="642"/>
      <c r="G46" s="642"/>
      <c r="H46" s="642"/>
      <c r="I46" s="642"/>
      <c r="J46" s="642"/>
      <c r="K46" s="642"/>
      <c r="L46" s="642"/>
      <c r="M46" s="642"/>
      <c r="N46" s="642"/>
      <c r="O46" s="642"/>
      <c r="P46" s="642"/>
      <c r="Q46" s="642"/>
      <c r="R46" s="642"/>
      <c r="S46" s="642"/>
      <c r="T46" s="642"/>
      <c r="U46" s="642"/>
      <c r="V46" s="642"/>
      <c r="W46" s="642"/>
      <c r="X46" s="642"/>
    </row>
    <row r="47" spans="1:24">
      <c r="A47" s="642"/>
      <c r="B47" s="642"/>
      <c r="C47" s="642"/>
      <c r="D47" s="642"/>
      <c r="E47" s="642"/>
      <c r="F47" s="642"/>
      <c r="G47" s="642"/>
      <c r="H47" s="642"/>
      <c r="I47" s="642"/>
      <c r="J47" s="642"/>
      <c r="K47" s="642"/>
      <c r="L47" s="642"/>
      <c r="M47" s="642"/>
      <c r="N47" s="642"/>
      <c r="O47" s="642"/>
      <c r="P47" s="642"/>
      <c r="Q47" s="642"/>
      <c r="R47" s="642"/>
      <c r="S47" s="642"/>
      <c r="T47" s="642"/>
      <c r="U47" s="642"/>
      <c r="V47" s="642"/>
      <c r="W47" s="642"/>
      <c r="X47" s="642"/>
    </row>
    <row r="48" spans="1:24">
      <c r="A48" s="642"/>
      <c r="B48" s="642"/>
      <c r="C48" s="642"/>
      <c r="D48" s="642"/>
      <c r="E48" s="642"/>
      <c r="F48" s="642"/>
      <c r="G48" s="642"/>
      <c r="H48" s="642"/>
      <c r="I48" s="642"/>
      <c r="J48" s="642"/>
      <c r="K48" s="642"/>
      <c r="L48" s="642"/>
      <c r="M48" s="642"/>
      <c r="N48" s="642"/>
      <c r="O48" s="642"/>
      <c r="P48" s="642"/>
      <c r="Q48" s="642"/>
      <c r="R48" s="642"/>
      <c r="S48" s="642"/>
      <c r="T48" s="642"/>
      <c r="U48" s="642"/>
      <c r="V48" s="642"/>
      <c r="W48" s="642"/>
      <c r="X48" s="642"/>
    </row>
    <row r="49" spans="1:24">
      <c r="A49" s="642"/>
      <c r="B49" s="642"/>
      <c r="C49" s="642"/>
      <c r="D49" s="642"/>
      <c r="E49" s="642"/>
      <c r="F49" s="642"/>
      <c r="G49" s="642"/>
      <c r="H49" s="642"/>
      <c r="I49" s="642"/>
      <c r="J49" s="642"/>
      <c r="K49" s="642"/>
      <c r="L49" s="642"/>
      <c r="M49" s="642"/>
      <c r="N49" s="642"/>
      <c r="O49" s="642"/>
      <c r="P49" s="642"/>
      <c r="Q49" s="642"/>
      <c r="R49" s="642"/>
      <c r="S49" s="642"/>
      <c r="T49" s="642"/>
      <c r="U49" s="642"/>
      <c r="V49" s="642"/>
      <c r="W49" s="642"/>
      <c r="X49" s="642"/>
    </row>
    <row r="50" spans="1:24">
      <c r="A50" s="643"/>
      <c r="B50" s="643"/>
      <c r="C50" s="643"/>
      <c r="D50" s="643"/>
      <c r="E50" s="643"/>
      <c r="F50" s="643"/>
      <c r="G50" s="643"/>
      <c r="H50" s="643"/>
      <c r="I50" s="643"/>
      <c r="J50" s="643"/>
      <c r="K50" s="643"/>
      <c r="L50" s="643"/>
      <c r="M50" s="643"/>
      <c r="N50" s="643"/>
      <c r="O50" s="643"/>
      <c r="P50" s="643"/>
      <c r="Q50" s="643"/>
      <c r="R50" s="643"/>
      <c r="S50" s="643"/>
      <c r="T50" s="643"/>
      <c r="U50" s="643"/>
      <c r="V50" s="643"/>
    </row>
    <row r="51" spans="1:24">
      <c r="A51" s="643"/>
      <c r="B51" s="643"/>
      <c r="C51" s="643"/>
      <c r="D51" s="643"/>
      <c r="E51" s="643"/>
      <c r="F51" s="643"/>
      <c r="G51" s="643"/>
      <c r="H51" s="643"/>
      <c r="I51" s="643"/>
      <c r="J51" s="643"/>
      <c r="K51" s="643"/>
      <c r="L51" s="643"/>
      <c r="M51" s="643"/>
      <c r="N51" s="643"/>
      <c r="O51" s="643"/>
      <c r="P51" s="643"/>
      <c r="Q51" s="643"/>
      <c r="R51" s="643"/>
      <c r="S51" s="643"/>
      <c r="T51" s="643"/>
      <c r="U51" s="643"/>
      <c r="V51" s="643"/>
    </row>
    <row r="52" spans="1:24">
      <c r="A52" s="643"/>
      <c r="B52" s="643"/>
      <c r="C52" s="643"/>
      <c r="D52" s="643"/>
      <c r="E52" s="643"/>
      <c r="F52" s="643"/>
      <c r="G52" s="643"/>
      <c r="H52" s="643"/>
      <c r="I52" s="643"/>
      <c r="J52" s="643"/>
      <c r="K52" s="643"/>
      <c r="L52" s="643"/>
      <c r="M52" s="643"/>
      <c r="N52" s="643"/>
      <c r="O52" s="643"/>
      <c r="P52" s="643"/>
      <c r="Q52" s="643"/>
      <c r="R52" s="643"/>
      <c r="S52" s="643"/>
      <c r="T52" s="643"/>
      <c r="U52" s="643"/>
      <c r="V52" s="643"/>
    </row>
    <row r="53" spans="1:24">
      <c r="A53" s="643"/>
      <c r="B53" s="643"/>
      <c r="C53" s="643"/>
      <c r="D53" s="643"/>
      <c r="E53" s="643"/>
      <c r="F53" s="643"/>
      <c r="G53" s="643"/>
      <c r="H53" s="643"/>
      <c r="I53" s="643"/>
      <c r="J53" s="643"/>
      <c r="K53" s="643"/>
      <c r="L53" s="643"/>
      <c r="M53" s="643"/>
      <c r="N53" s="643"/>
      <c r="O53" s="643"/>
      <c r="P53" s="643"/>
      <c r="Q53" s="643"/>
      <c r="R53" s="643"/>
      <c r="S53" s="643"/>
      <c r="T53" s="643"/>
      <c r="U53" s="643"/>
      <c r="V53" s="643"/>
    </row>
  </sheetData>
  <mergeCells count="12">
    <mergeCell ref="L36:M36"/>
    <mergeCell ref="A5:A6"/>
    <mergeCell ref="V3:W3"/>
    <mergeCell ref="D3:G3"/>
    <mergeCell ref="H3:M3"/>
    <mergeCell ref="N3:O3"/>
    <mergeCell ref="P3:T3"/>
    <mergeCell ref="A7:A9"/>
    <mergeCell ref="A12:A13"/>
    <mergeCell ref="A14:A15"/>
    <mergeCell ref="C18:D18"/>
    <mergeCell ref="M18:N18"/>
  </mergeCells>
  <hyperlinks>
    <hyperlink ref="A1" location="Índice!A1" display="ÍNDICE" xr:uid="{00000000-0004-0000-0200-000000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rgb="FFAD25A8"/>
  </sheetPr>
  <dimension ref="A1:AD23"/>
  <sheetViews>
    <sheetView showGridLines="0" zoomScaleNormal="100" workbookViewId="0"/>
  </sheetViews>
  <sheetFormatPr baseColWidth="10" defaultRowHeight="13.2"/>
  <cols>
    <col min="1" max="1" width="10.88671875" style="3" customWidth="1"/>
    <col min="2" max="2" width="28.6640625" style="3" bestFit="1" customWidth="1"/>
    <col min="3" max="8" width="5.5546875" style="3" bestFit="1" customWidth="1"/>
    <col min="9" max="10" width="5.5546875" style="248" customWidth="1"/>
    <col min="11" max="11" width="5.5546875" style="3" bestFit="1" customWidth="1"/>
    <col min="12" max="12" width="11.44140625" style="248"/>
    <col min="13" max="13" width="10.88671875" style="248" customWidth="1"/>
    <col min="14" max="14" width="28.6640625" style="248" bestFit="1" customWidth="1"/>
    <col min="15" max="18" width="5" style="248" bestFit="1" customWidth="1"/>
    <col min="19" max="19" width="5.109375" style="248" customWidth="1"/>
    <col min="20" max="22" width="5" style="248" customWidth="1"/>
    <col min="23" max="23" width="5.109375" style="248" bestFit="1" customWidth="1"/>
    <col min="24" max="24" width="4.88671875" style="248" customWidth="1"/>
    <col min="25" max="27" width="5.109375" style="3" bestFit="1" customWidth="1"/>
    <col min="28" max="28" width="5.5546875" style="3" bestFit="1" customWidth="1"/>
    <col min="29" max="29" width="5" style="248" bestFit="1" customWidth="1"/>
    <col min="30" max="30" width="5.5546875" style="248" bestFit="1" customWidth="1"/>
    <col min="31" max="218" width="11.44140625" style="3"/>
    <col min="219" max="219" width="0.33203125" style="3" customWidth="1"/>
    <col min="220" max="220" width="19" style="3" customWidth="1"/>
    <col min="221" max="221" width="7.109375" style="3" customWidth="1"/>
    <col min="222" max="222" width="41.33203125" style="3" customWidth="1"/>
    <col min="223" max="224" width="9" style="3" customWidth="1"/>
    <col min="225" max="225" width="10.5546875" style="3" customWidth="1"/>
    <col min="226" max="226" width="9.44140625" style="3" customWidth="1"/>
    <col min="227" max="227" width="9.88671875" style="3" customWidth="1"/>
    <col min="228" max="228" width="10.5546875" style="3" customWidth="1"/>
    <col min="229" max="230" width="9.44140625" style="3" customWidth="1"/>
    <col min="231" max="231" width="10.5546875" style="3" customWidth="1"/>
    <col min="232" max="233" width="9" style="3" customWidth="1"/>
    <col min="234" max="234" width="10.5546875" style="3" customWidth="1"/>
    <col min="235" max="236" width="9.44140625" style="3" customWidth="1"/>
    <col min="237" max="237" width="10.5546875" style="3" customWidth="1"/>
    <col min="238" max="238" width="9.44140625" style="3" customWidth="1"/>
    <col min="239" max="239" width="9.88671875" style="3" customWidth="1"/>
    <col min="240" max="240" width="10.5546875" style="3" customWidth="1"/>
    <col min="241" max="241" width="9" style="3" customWidth="1"/>
    <col min="242" max="242" width="9.88671875" style="3" customWidth="1"/>
    <col min="243" max="243" width="12" style="3" customWidth="1"/>
    <col min="244" max="474" width="11.44140625" style="3"/>
    <col min="475" max="475" width="0.33203125" style="3" customWidth="1"/>
    <col min="476" max="476" width="19" style="3" customWidth="1"/>
    <col min="477" max="477" width="7.109375" style="3" customWidth="1"/>
    <col min="478" max="478" width="41.33203125" style="3" customWidth="1"/>
    <col min="479" max="480" width="9" style="3" customWidth="1"/>
    <col min="481" max="481" width="10.5546875" style="3" customWidth="1"/>
    <col min="482" max="482" width="9.44140625" style="3" customWidth="1"/>
    <col min="483" max="483" width="9.88671875" style="3" customWidth="1"/>
    <col min="484" max="484" width="10.5546875" style="3" customWidth="1"/>
    <col min="485" max="486" width="9.44140625" style="3" customWidth="1"/>
    <col min="487" max="487" width="10.5546875" style="3" customWidth="1"/>
    <col min="488" max="489" width="9" style="3" customWidth="1"/>
    <col min="490" max="490" width="10.5546875" style="3" customWidth="1"/>
    <col min="491" max="492" width="9.44140625" style="3" customWidth="1"/>
    <col min="493" max="493" width="10.5546875" style="3" customWidth="1"/>
    <col min="494" max="494" width="9.44140625" style="3" customWidth="1"/>
    <col min="495" max="495" width="9.88671875" style="3" customWidth="1"/>
    <col min="496" max="496" width="10.5546875" style="3" customWidth="1"/>
    <col min="497" max="497" width="9" style="3" customWidth="1"/>
    <col min="498" max="498" width="9.88671875" style="3" customWidth="1"/>
    <col min="499" max="499" width="12" style="3" customWidth="1"/>
    <col min="500" max="730" width="11.44140625" style="3"/>
    <col min="731" max="731" width="0.33203125" style="3" customWidth="1"/>
    <col min="732" max="732" width="19" style="3" customWidth="1"/>
    <col min="733" max="733" width="7.109375" style="3" customWidth="1"/>
    <col min="734" max="734" width="41.33203125" style="3" customWidth="1"/>
    <col min="735" max="736" width="9" style="3" customWidth="1"/>
    <col min="737" max="737" width="10.5546875" style="3" customWidth="1"/>
    <col min="738" max="738" width="9.44140625" style="3" customWidth="1"/>
    <col min="739" max="739" width="9.88671875" style="3" customWidth="1"/>
    <col min="740" max="740" width="10.5546875" style="3" customWidth="1"/>
    <col min="741" max="742" width="9.44140625" style="3" customWidth="1"/>
    <col min="743" max="743" width="10.5546875" style="3" customWidth="1"/>
    <col min="744" max="745" width="9" style="3" customWidth="1"/>
    <col min="746" max="746" width="10.5546875" style="3" customWidth="1"/>
    <col min="747" max="748" width="9.44140625" style="3" customWidth="1"/>
    <col min="749" max="749" width="10.5546875" style="3" customWidth="1"/>
    <col min="750" max="750" width="9.44140625" style="3" customWidth="1"/>
    <col min="751" max="751" width="9.88671875" style="3" customWidth="1"/>
    <col min="752" max="752" width="10.5546875" style="3" customWidth="1"/>
    <col min="753" max="753" width="9" style="3" customWidth="1"/>
    <col min="754" max="754" width="9.88671875" style="3" customWidth="1"/>
    <col min="755" max="755" width="12" style="3" customWidth="1"/>
    <col min="756" max="986" width="11.44140625" style="3"/>
    <col min="987" max="987" width="0.33203125" style="3" customWidth="1"/>
    <col min="988" max="988" width="19" style="3" customWidth="1"/>
    <col min="989" max="989" width="7.109375" style="3" customWidth="1"/>
    <col min="990" max="990" width="41.33203125" style="3" customWidth="1"/>
    <col min="991" max="992" width="9" style="3" customWidth="1"/>
    <col min="993" max="993" width="10.5546875" style="3" customWidth="1"/>
    <col min="994" max="994" width="9.44140625" style="3" customWidth="1"/>
    <col min="995" max="995" width="9.88671875" style="3" customWidth="1"/>
    <col min="996" max="996" width="10.5546875" style="3" customWidth="1"/>
    <col min="997" max="998" width="9.44140625" style="3" customWidth="1"/>
    <col min="999" max="999" width="10.5546875" style="3" customWidth="1"/>
    <col min="1000" max="1001" width="9" style="3" customWidth="1"/>
    <col min="1002" max="1002" width="10.5546875" style="3" customWidth="1"/>
    <col min="1003" max="1004" width="9.44140625" style="3" customWidth="1"/>
    <col min="1005" max="1005" width="10.5546875" style="3" customWidth="1"/>
    <col min="1006" max="1006" width="9.44140625" style="3" customWidth="1"/>
    <col min="1007" max="1007" width="9.88671875" style="3" customWidth="1"/>
    <col min="1008" max="1008" width="10.5546875" style="3" customWidth="1"/>
    <col min="1009" max="1009" width="9" style="3" customWidth="1"/>
    <col min="1010" max="1010" width="9.88671875" style="3" customWidth="1"/>
    <col min="1011" max="1011" width="12" style="3" customWidth="1"/>
    <col min="1012" max="1242" width="11.44140625" style="3"/>
    <col min="1243" max="1243" width="0.33203125" style="3" customWidth="1"/>
    <col min="1244" max="1244" width="19" style="3" customWidth="1"/>
    <col min="1245" max="1245" width="7.109375" style="3" customWidth="1"/>
    <col min="1246" max="1246" width="41.33203125" style="3" customWidth="1"/>
    <col min="1247" max="1248" width="9" style="3" customWidth="1"/>
    <col min="1249" max="1249" width="10.5546875" style="3" customWidth="1"/>
    <col min="1250" max="1250" width="9.44140625" style="3" customWidth="1"/>
    <col min="1251" max="1251" width="9.88671875" style="3" customWidth="1"/>
    <col min="1252" max="1252" width="10.5546875" style="3" customWidth="1"/>
    <col min="1253" max="1254" width="9.44140625" style="3" customWidth="1"/>
    <col min="1255" max="1255" width="10.5546875" style="3" customWidth="1"/>
    <col min="1256" max="1257" width="9" style="3" customWidth="1"/>
    <col min="1258" max="1258" width="10.5546875" style="3" customWidth="1"/>
    <col min="1259" max="1260" width="9.44140625" style="3" customWidth="1"/>
    <col min="1261" max="1261" width="10.5546875" style="3" customWidth="1"/>
    <col min="1262" max="1262" width="9.44140625" style="3" customWidth="1"/>
    <col min="1263" max="1263" width="9.88671875" style="3" customWidth="1"/>
    <col min="1264" max="1264" width="10.5546875" style="3" customWidth="1"/>
    <col min="1265" max="1265" width="9" style="3" customWidth="1"/>
    <col min="1266" max="1266" width="9.88671875" style="3" customWidth="1"/>
    <col min="1267" max="1267" width="12" style="3" customWidth="1"/>
    <col min="1268" max="1498" width="11.44140625" style="3"/>
    <col min="1499" max="1499" width="0.33203125" style="3" customWidth="1"/>
    <col min="1500" max="1500" width="19" style="3" customWidth="1"/>
    <col min="1501" max="1501" width="7.109375" style="3" customWidth="1"/>
    <col min="1502" max="1502" width="41.33203125" style="3" customWidth="1"/>
    <col min="1503" max="1504" width="9" style="3" customWidth="1"/>
    <col min="1505" max="1505" width="10.5546875" style="3" customWidth="1"/>
    <col min="1506" max="1506" width="9.44140625" style="3" customWidth="1"/>
    <col min="1507" max="1507" width="9.88671875" style="3" customWidth="1"/>
    <col min="1508" max="1508" width="10.5546875" style="3" customWidth="1"/>
    <col min="1509" max="1510" width="9.44140625" style="3" customWidth="1"/>
    <col min="1511" max="1511" width="10.5546875" style="3" customWidth="1"/>
    <col min="1512" max="1513" width="9" style="3" customWidth="1"/>
    <col min="1514" max="1514" width="10.5546875" style="3" customWidth="1"/>
    <col min="1515" max="1516" width="9.44140625" style="3" customWidth="1"/>
    <col min="1517" max="1517" width="10.5546875" style="3" customWidth="1"/>
    <col min="1518" max="1518" width="9.44140625" style="3" customWidth="1"/>
    <col min="1519" max="1519" width="9.88671875" style="3" customWidth="1"/>
    <col min="1520" max="1520" width="10.5546875" style="3" customWidth="1"/>
    <col min="1521" max="1521" width="9" style="3" customWidth="1"/>
    <col min="1522" max="1522" width="9.88671875" style="3" customWidth="1"/>
    <col min="1523" max="1523" width="12" style="3" customWidth="1"/>
    <col min="1524" max="1754" width="11.44140625" style="3"/>
    <col min="1755" max="1755" width="0.33203125" style="3" customWidth="1"/>
    <col min="1756" max="1756" width="19" style="3" customWidth="1"/>
    <col min="1757" max="1757" width="7.109375" style="3" customWidth="1"/>
    <col min="1758" max="1758" width="41.33203125" style="3" customWidth="1"/>
    <col min="1759" max="1760" width="9" style="3" customWidth="1"/>
    <col min="1761" max="1761" width="10.5546875" style="3" customWidth="1"/>
    <col min="1762" max="1762" width="9.44140625" style="3" customWidth="1"/>
    <col min="1763" max="1763" width="9.88671875" style="3" customWidth="1"/>
    <col min="1764" max="1764" width="10.5546875" style="3" customWidth="1"/>
    <col min="1765" max="1766" width="9.44140625" style="3" customWidth="1"/>
    <col min="1767" max="1767" width="10.5546875" style="3" customWidth="1"/>
    <col min="1768" max="1769" width="9" style="3" customWidth="1"/>
    <col min="1770" max="1770" width="10.5546875" style="3" customWidth="1"/>
    <col min="1771" max="1772" width="9.44140625" style="3" customWidth="1"/>
    <col min="1773" max="1773" width="10.5546875" style="3" customWidth="1"/>
    <col min="1774" max="1774" width="9.44140625" style="3" customWidth="1"/>
    <col min="1775" max="1775" width="9.88671875" style="3" customWidth="1"/>
    <col min="1776" max="1776" width="10.5546875" style="3" customWidth="1"/>
    <col min="1777" max="1777" width="9" style="3" customWidth="1"/>
    <col min="1778" max="1778" width="9.88671875" style="3" customWidth="1"/>
    <col min="1779" max="1779" width="12" style="3" customWidth="1"/>
    <col min="1780" max="2010" width="11.44140625" style="3"/>
    <col min="2011" max="2011" width="0.33203125" style="3" customWidth="1"/>
    <col min="2012" max="2012" width="19" style="3" customWidth="1"/>
    <col min="2013" max="2013" width="7.109375" style="3" customWidth="1"/>
    <col min="2014" max="2014" width="41.33203125" style="3" customWidth="1"/>
    <col min="2015" max="2016" width="9" style="3" customWidth="1"/>
    <col min="2017" max="2017" width="10.5546875" style="3" customWidth="1"/>
    <col min="2018" max="2018" width="9.44140625" style="3" customWidth="1"/>
    <col min="2019" max="2019" width="9.88671875" style="3" customWidth="1"/>
    <col min="2020" max="2020" width="10.5546875" style="3" customWidth="1"/>
    <col min="2021" max="2022" width="9.44140625" style="3" customWidth="1"/>
    <col min="2023" max="2023" width="10.5546875" style="3" customWidth="1"/>
    <col min="2024" max="2025" width="9" style="3" customWidth="1"/>
    <col min="2026" max="2026" width="10.5546875" style="3" customWidth="1"/>
    <col min="2027" max="2028" width="9.44140625" style="3" customWidth="1"/>
    <col min="2029" max="2029" width="10.5546875" style="3" customWidth="1"/>
    <col min="2030" max="2030" width="9.44140625" style="3" customWidth="1"/>
    <col min="2031" max="2031" width="9.88671875" style="3" customWidth="1"/>
    <col min="2032" max="2032" width="10.5546875" style="3" customWidth="1"/>
    <col min="2033" max="2033" width="9" style="3" customWidth="1"/>
    <col min="2034" max="2034" width="9.88671875" style="3" customWidth="1"/>
    <col min="2035" max="2035" width="12" style="3" customWidth="1"/>
    <col min="2036" max="2266" width="11.44140625" style="3"/>
    <col min="2267" max="2267" width="0.33203125" style="3" customWidth="1"/>
    <col min="2268" max="2268" width="19" style="3" customWidth="1"/>
    <col min="2269" max="2269" width="7.109375" style="3" customWidth="1"/>
    <col min="2270" max="2270" width="41.33203125" style="3" customWidth="1"/>
    <col min="2271" max="2272" width="9" style="3" customWidth="1"/>
    <col min="2273" max="2273" width="10.5546875" style="3" customWidth="1"/>
    <col min="2274" max="2274" width="9.44140625" style="3" customWidth="1"/>
    <col min="2275" max="2275" width="9.88671875" style="3" customWidth="1"/>
    <col min="2276" max="2276" width="10.5546875" style="3" customWidth="1"/>
    <col min="2277" max="2278" width="9.44140625" style="3" customWidth="1"/>
    <col min="2279" max="2279" width="10.5546875" style="3" customWidth="1"/>
    <col min="2280" max="2281" width="9" style="3" customWidth="1"/>
    <col min="2282" max="2282" width="10.5546875" style="3" customWidth="1"/>
    <col min="2283" max="2284" width="9.44140625" style="3" customWidth="1"/>
    <col min="2285" max="2285" width="10.5546875" style="3" customWidth="1"/>
    <col min="2286" max="2286" width="9.44140625" style="3" customWidth="1"/>
    <col min="2287" max="2287" width="9.88671875" style="3" customWidth="1"/>
    <col min="2288" max="2288" width="10.5546875" style="3" customWidth="1"/>
    <col min="2289" max="2289" width="9" style="3" customWidth="1"/>
    <col min="2290" max="2290" width="9.88671875" style="3" customWidth="1"/>
    <col min="2291" max="2291" width="12" style="3" customWidth="1"/>
    <col min="2292" max="2522" width="11.44140625" style="3"/>
    <col min="2523" max="2523" width="0.33203125" style="3" customWidth="1"/>
    <col min="2524" max="2524" width="19" style="3" customWidth="1"/>
    <col min="2525" max="2525" width="7.109375" style="3" customWidth="1"/>
    <col min="2526" max="2526" width="41.33203125" style="3" customWidth="1"/>
    <col min="2527" max="2528" width="9" style="3" customWidth="1"/>
    <col min="2529" max="2529" width="10.5546875" style="3" customWidth="1"/>
    <col min="2530" max="2530" width="9.44140625" style="3" customWidth="1"/>
    <col min="2531" max="2531" width="9.88671875" style="3" customWidth="1"/>
    <col min="2532" max="2532" width="10.5546875" style="3" customWidth="1"/>
    <col min="2533" max="2534" width="9.44140625" style="3" customWidth="1"/>
    <col min="2535" max="2535" width="10.5546875" style="3" customWidth="1"/>
    <col min="2536" max="2537" width="9" style="3" customWidth="1"/>
    <col min="2538" max="2538" width="10.5546875" style="3" customWidth="1"/>
    <col min="2539" max="2540" width="9.44140625" style="3" customWidth="1"/>
    <col min="2541" max="2541" width="10.5546875" style="3" customWidth="1"/>
    <col min="2542" max="2542" width="9.44140625" style="3" customWidth="1"/>
    <col min="2543" max="2543" width="9.88671875" style="3" customWidth="1"/>
    <col min="2544" max="2544" width="10.5546875" style="3" customWidth="1"/>
    <col min="2545" max="2545" width="9" style="3" customWidth="1"/>
    <col min="2546" max="2546" width="9.88671875" style="3" customWidth="1"/>
    <col min="2547" max="2547" width="12" style="3" customWidth="1"/>
    <col min="2548" max="2778" width="11.44140625" style="3"/>
    <col min="2779" max="2779" width="0.33203125" style="3" customWidth="1"/>
    <col min="2780" max="2780" width="19" style="3" customWidth="1"/>
    <col min="2781" max="2781" width="7.109375" style="3" customWidth="1"/>
    <col min="2782" max="2782" width="41.33203125" style="3" customWidth="1"/>
    <col min="2783" max="2784" width="9" style="3" customWidth="1"/>
    <col min="2785" max="2785" width="10.5546875" style="3" customWidth="1"/>
    <col min="2786" max="2786" width="9.44140625" style="3" customWidth="1"/>
    <col min="2787" max="2787" width="9.88671875" style="3" customWidth="1"/>
    <col min="2788" max="2788" width="10.5546875" style="3" customWidth="1"/>
    <col min="2789" max="2790" width="9.44140625" style="3" customWidth="1"/>
    <col min="2791" max="2791" width="10.5546875" style="3" customWidth="1"/>
    <col min="2792" max="2793" width="9" style="3" customWidth="1"/>
    <col min="2794" max="2794" width="10.5546875" style="3" customWidth="1"/>
    <col min="2795" max="2796" width="9.44140625" style="3" customWidth="1"/>
    <col min="2797" max="2797" width="10.5546875" style="3" customWidth="1"/>
    <col min="2798" max="2798" width="9.44140625" style="3" customWidth="1"/>
    <col min="2799" max="2799" width="9.88671875" style="3" customWidth="1"/>
    <col min="2800" max="2800" width="10.5546875" style="3" customWidth="1"/>
    <col min="2801" max="2801" width="9" style="3" customWidth="1"/>
    <col min="2802" max="2802" width="9.88671875" style="3" customWidth="1"/>
    <col min="2803" max="2803" width="12" style="3" customWidth="1"/>
    <col min="2804" max="3034" width="11.44140625" style="3"/>
    <col min="3035" max="3035" width="0.33203125" style="3" customWidth="1"/>
    <col min="3036" max="3036" width="19" style="3" customWidth="1"/>
    <col min="3037" max="3037" width="7.109375" style="3" customWidth="1"/>
    <col min="3038" max="3038" width="41.33203125" style="3" customWidth="1"/>
    <col min="3039" max="3040" width="9" style="3" customWidth="1"/>
    <col min="3041" max="3041" width="10.5546875" style="3" customWidth="1"/>
    <col min="3042" max="3042" width="9.44140625" style="3" customWidth="1"/>
    <col min="3043" max="3043" width="9.88671875" style="3" customWidth="1"/>
    <col min="3044" max="3044" width="10.5546875" style="3" customWidth="1"/>
    <col min="3045" max="3046" width="9.44140625" style="3" customWidth="1"/>
    <col min="3047" max="3047" width="10.5546875" style="3" customWidth="1"/>
    <col min="3048" max="3049" width="9" style="3" customWidth="1"/>
    <col min="3050" max="3050" width="10.5546875" style="3" customWidth="1"/>
    <col min="3051" max="3052" width="9.44140625" style="3" customWidth="1"/>
    <col min="3053" max="3053" width="10.5546875" style="3" customWidth="1"/>
    <col min="3054" max="3054" width="9.44140625" style="3" customWidth="1"/>
    <col min="3055" max="3055" width="9.88671875" style="3" customWidth="1"/>
    <col min="3056" max="3056" width="10.5546875" style="3" customWidth="1"/>
    <col min="3057" max="3057" width="9" style="3" customWidth="1"/>
    <col min="3058" max="3058" width="9.88671875" style="3" customWidth="1"/>
    <col min="3059" max="3059" width="12" style="3" customWidth="1"/>
    <col min="3060" max="3290" width="11.44140625" style="3"/>
    <col min="3291" max="3291" width="0.33203125" style="3" customWidth="1"/>
    <col min="3292" max="3292" width="19" style="3" customWidth="1"/>
    <col min="3293" max="3293" width="7.109375" style="3" customWidth="1"/>
    <col min="3294" max="3294" width="41.33203125" style="3" customWidth="1"/>
    <col min="3295" max="3296" width="9" style="3" customWidth="1"/>
    <col min="3297" max="3297" width="10.5546875" style="3" customWidth="1"/>
    <col min="3298" max="3298" width="9.44140625" style="3" customWidth="1"/>
    <col min="3299" max="3299" width="9.88671875" style="3" customWidth="1"/>
    <col min="3300" max="3300" width="10.5546875" style="3" customWidth="1"/>
    <col min="3301" max="3302" width="9.44140625" style="3" customWidth="1"/>
    <col min="3303" max="3303" width="10.5546875" style="3" customWidth="1"/>
    <col min="3304" max="3305" width="9" style="3" customWidth="1"/>
    <col min="3306" max="3306" width="10.5546875" style="3" customWidth="1"/>
    <col min="3307" max="3308" width="9.44140625" style="3" customWidth="1"/>
    <col min="3309" max="3309" width="10.5546875" style="3" customWidth="1"/>
    <col min="3310" max="3310" width="9.44140625" style="3" customWidth="1"/>
    <col min="3311" max="3311" width="9.88671875" style="3" customWidth="1"/>
    <col min="3312" max="3312" width="10.5546875" style="3" customWidth="1"/>
    <col min="3313" max="3313" width="9" style="3" customWidth="1"/>
    <col min="3314" max="3314" width="9.88671875" style="3" customWidth="1"/>
    <col min="3315" max="3315" width="12" style="3" customWidth="1"/>
    <col min="3316" max="3546" width="11.44140625" style="3"/>
    <col min="3547" max="3547" width="0.33203125" style="3" customWidth="1"/>
    <col min="3548" max="3548" width="19" style="3" customWidth="1"/>
    <col min="3549" max="3549" width="7.109375" style="3" customWidth="1"/>
    <col min="3550" max="3550" width="41.33203125" style="3" customWidth="1"/>
    <col min="3551" max="3552" width="9" style="3" customWidth="1"/>
    <col min="3553" max="3553" width="10.5546875" style="3" customWidth="1"/>
    <col min="3554" max="3554" width="9.44140625" style="3" customWidth="1"/>
    <col min="3555" max="3555" width="9.88671875" style="3" customWidth="1"/>
    <col min="3556" max="3556" width="10.5546875" style="3" customWidth="1"/>
    <col min="3557" max="3558" width="9.44140625" style="3" customWidth="1"/>
    <col min="3559" max="3559" width="10.5546875" style="3" customWidth="1"/>
    <col min="3560" max="3561" width="9" style="3" customWidth="1"/>
    <col min="3562" max="3562" width="10.5546875" style="3" customWidth="1"/>
    <col min="3563" max="3564" width="9.44140625" style="3" customWidth="1"/>
    <col min="3565" max="3565" width="10.5546875" style="3" customWidth="1"/>
    <col min="3566" max="3566" width="9.44140625" style="3" customWidth="1"/>
    <col min="3567" max="3567" width="9.88671875" style="3" customWidth="1"/>
    <col min="3568" max="3568" width="10.5546875" style="3" customWidth="1"/>
    <col min="3569" max="3569" width="9" style="3" customWidth="1"/>
    <col min="3570" max="3570" width="9.88671875" style="3" customWidth="1"/>
    <col min="3571" max="3571" width="12" style="3" customWidth="1"/>
    <col min="3572" max="3802" width="11.44140625" style="3"/>
    <col min="3803" max="3803" width="0.33203125" style="3" customWidth="1"/>
    <col min="3804" max="3804" width="19" style="3" customWidth="1"/>
    <col min="3805" max="3805" width="7.109375" style="3" customWidth="1"/>
    <col min="3806" max="3806" width="41.33203125" style="3" customWidth="1"/>
    <col min="3807" max="3808" width="9" style="3" customWidth="1"/>
    <col min="3809" max="3809" width="10.5546875" style="3" customWidth="1"/>
    <col min="3810" max="3810" width="9.44140625" style="3" customWidth="1"/>
    <col min="3811" max="3811" width="9.88671875" style="3" customWidth="1"/>
    <col min="3812" max="3812" width="10.5546875" style="3" customWidth="1"/>
    <col min="3813" max="3814" width="9.44140625" style="3" customWidth="1"/>
    <col min="3815" max="3815" width="10.5546875" style="3" customWidth="1"/>
    <col min="3816" max="3817" width="9" style="3" customWidth="1"/>
    <col min="3818" max="3818" width="10.5546875" style="3" customWidth="1"/>
    <col min="3819" max="3820" width="9.44140625" style="3" customWidth="1"/>
    <col min="3821" max="3821" width="10.5546875" style="3" customWidth="1"/>
    <col min="3822" max="3822" width="9.44140625" style="3" customWidth="1"/>
    <col min="3823" max="3823" width="9.88671875" style="3" customWidth="1"/>
    <col min="3824" max="3824" width="10.5546875" style="3" customWidth="1"/>
    <col min="3825" max="3825" width="9" style="3" customWidth="1"/>
    <col min="3826" max="3826" width="9.88671875" style="3" customWidth="1"/>
    <col min="3827" max="3827" width="12" style="3" customWidth="1"/>
    <col min="3828" max="4058" width="11.44140625" style="3"/>
    <col min="4059" max="4059" width="0.33203125" style="3" customWidth="1"/>
    <col min="4060" max="4060" width="19" style="3" customWidth="1"/>
    <col min="4061" max="4061" width="7.109375" style="3" customWidth="1"/>
    <col min="4062" max="4062" width="41.33203125" style="3" customWidth="1"/>
    <col min="4063" max="4064" width="9" style="3" customWidth="1"/>
    <col min="4065" max="4065" width="10.5546875" style="3" customWidth="1"/>
    <col min="4066" max="4066" width="9.44140625" style="3" customWidth="1"/>
    <col min="4067" max="4067" width="9.88671875" style="3" customWidth="1"/>
    <col min="4068" max="4068" width="10.5546875" style="3" customWidth="1"/>
    <col min="4069" max="4070" width="9.44140625" style="3" customWidth="1"/>
    <col min="4071" max="4071" width="10.5546875" style="3" customWidth="1"/>
    <col min="4072" max="4073" width="9" style="3" customWidth="1"/>
    <col min="4074" max="4074" width="10.5546875" style="3" customWidth="1"/>
    <col min="4075" max="4076" width="9.44140625" style="3" customWidth="1"/>
    <col min="4077" max="4077" width="10.5546875" style="3" customWidth="1"/>
    <col min="4078" max="4078" width="9.44140625" style="3" customWidth="1"/>
    <col min="4079" max="4079" width="9.88671875" style="3" customWidth="1"/>
    <col min="4080" max="4080" width="10.5546875" style="3" customWidth="1"/>
    <col min="4081" max="4081" width="9" style="3" customWidth="1"/>
    <col min="4082" max="4082" width="9.88671875" style="3" customWidth="1"/>
    <col min="4083" max="4083" width="12" style="3" customWidth="1"/>
    <col min="4084" max="4314" width="11.44140625" style="3"/>
    <col min="4315" max="4315" width="0.33203125" style="3" customWidth="1"/>
    <col min="4316" max="4316" width="19" style="3" customWidth="1"/>
    <col min="4317" max="4317" width="7.109375" style="3" customWidth="1"/>
    <col min="4318" max="4318" width="41.33203125" style="3" customWidth="1"/>
    <col min="4319" max="4320" width="9" style="3" customWidth="1"/>
    <col min="4321" max="4321" width="10.5546875" style="3" customWidth="1"/>
    <col min="4322" max="4322" width="9.44140625" style="3" customWidth="1"/>
    <col min="4323" max="4323" width="9.88671875" style="3" customWidth="1"/>
    <col min="4324" max="4324" width="10.5546875" style="3" customWidth="1"/>
    <col min="4325" max="4326" width="9.44140625" style="3" customWidth="1"/>
    <col min="4327" max="4327" width="10.5546875" style="3" customWidth="1"/>
    <col min="4328" max="4329" width="9" style="3" customWidth="1"/>
    <col min="4330" max="4330" width="10.5546875" style="3" customWidth="1"/>
    <col min="4331" max="4332" width="9.44140625" style="3" customWidth="1"/>
    <col min="4333" max="4333" width="10.5546875" style="3" customWidth="1"/>
    <col min="4334" max="4334" width="9.44140625" style="3" customWidth="1"/>
    <col min="4335" max="4335" width="9.88671875" style="3" customWidth="1"/>
    <col min="4336" max="4336" width="10.5546875" style="3" customWidth="1"/>
    <col min="4337" max="4337" width="9" style="3" customWidth="1"/>
    <col min="4338" max="4338" width="9.88671875" style="3" customWidth="1"/>
    <col min="4339" max="4339" width="12" style="3" customWidth="1"/>
    <col min="4340" max="4570" width="11.44140625" style="3"/>
    <col min="4571" max="4571" width="0.33203125" style="3" customWidth="1"/>
    <col min="4572" max="4572" width="19" style="3" customWidth="1"/>
    <col min="4573" max="4573" width="7.109375" style="3" customWidth="1"/>
    <col min="4574" max="4574" width="41.33203125" style="3" customWidth="1"/>
    <col min="4575" max="4576" width="9" style="3" customWidth="1"/>
    <col min="4577" max="4577" width="10.5546875" style="3" customWidth="1"/>
    <col min="4578" max="4578" width="9.44140625" style="3" customWidth="1"/>
    <col min="4579" max="4579" width="9.88671875" style="3" customWidth="1"/>
    <col min="4580" max="4580" width="10.5546875" style="3" customWidth="1"/>
    <col min="4581" max="4582" width="9.44140625" style="3" customWidth="1"/>
    <col min="4583" max="4583" width="10.5546875" style="3" customWidth="1"/>
    <col min="4584" max="4585" width="9" style="3" customWidth="1"/>
    <col min="4586" max="4586" width="10.5546875" style="3" customWidth="1"/>
    <col min="4587" max="4588" width="9.44140625" style="3" customWidth="1"/>
    <col min="4589" max="4589" width="10.5546875" style="3" customWidth="1"/>
    <col min="4590" max="4590" width="9.44140625" style="3" customWidth="1"/>
    <col min="4591" max="4591" width="9.88671875" style="3" customWidth="1"/>
    <col min="4592" max="4592" width="10.5546875" style="3" customWidth="1"/>
    <col min="4593" max="4593" width="9" style="3" customWidth="1"/>
    <col min="4594" max="4594" width="9.88671875" style="3" customWidth="1"/>
    <col min="4595" max="4595" width="12" style="3" customWidth="1"/>
    <col min="4596" max="4826" width="11.44140625" style="3"/>
    <col min="4827" max="4827" width="0.33203125" style="3" customWidth="1"/>
    <col min="4828" max="4828" width="19" style="3" customWidth="1"/>
    <col min="4829" max="4829" width="7.109375" style="3" customWidth="1"/>
    <col min="4830" max="4830" width="41.33203125" style="3" customWidth="1"/>
    <col min="4831" max="4832" width="9" style="3" customWidth="1"/>
    <col min="4833" max="4833" width="10.5546875" style="3" customWidth="1"/>
    <col min="4834" max="4834" width="9.44140625" style="3" customWidth="1"/>
    <col min="4835" max="4835" width="9.88671875" style="3" customWidth="1"/>
    <col min="4836" max="4836" width="10.5546875" style="3" customWidth="1"/>
    <col min="4837" max="4838" width="9.44140625" style="3" customWidth="1"/>
    <col min="4839" max="4839" width="10.5546875" style="3" customWidth="1"/>
    <col min="4840" max="4841" width="9" style="3" customWidth="1"/>
    <col min="4842" max="4842" width="10.5546875" style="3" customWidth="1"/>
    <col min="4843" max="4844" width="9.44140625" style="3" customWidth="1"/>
    <col min="4845" max="4845" width="10.5546875" style="3" customWidth="1"/>
    <col min="4846" max="4846" width="9.44140625" style="3" customWidth="1"/>
    <col min="4847" max="4847" width="9.88671875" style="3" customWidth="1"/>
    <col min="4848" max="4848" width="10.5546875" style="3" customWidth="1"/>
    <col min="4849" max="4849" width="9" style="3" customWidth="1"/>
    <col min="4850" max="4850" width="9.88671875" style="3" customWidth="1"/>
    <col min="4851" max="4851" width="12" style="3" customWidth="1"/>
    <col min="4852" max="5082" width="11.44140625" style="3"/>
    <col min="5083" max="5083" width="0.33203125" style="3" customWidth="1"/>
    <col min="5084" max="5084" width="19" style="3" customWidth="1"/>
    <col min="5085" max="5085" width="7.109375" style="3" customWidth="1"/>
    <col min="5086" max="5086" width="41.33203125" style="3" customWidth="1"/>
    <col min="5087" max="5088" width="9" style="3" customWidth="1"/>
    <col min="5089" max="5089" width="10.5546875" style="3" customWidth="1"/>
    <col min="5090" max="5090" width="9.44140625" style="3" customWidth="1"/>
    <col min="5091" max="5091" width="9.88671875" style="3" customWidth="1"/>
    <col min="5092" max="5092" width="10.5546875" style="3" customWidth="1"/>
    <col min="5093" max="5094" width="9.44140625" style="3" customWidth="1"/>
    <col min="5095" max="5095" width="10.5546875" style="3" customWidth="1"/>
    <col min="5096" max="5097" width="9" style="3" customWidth="1"/>
    <col min="5098" max="5098" width="10.5546875" style="3" customWidth="1"/>
    <col min="5099" max="5100" width="9.44140625" style="3" customWidth="1"/>
    <col min="5101" max="5101" width="10.5546875" style="3" customWidth="1"/>
    <col min="5102" max="5102" width="9.44140625" style="3" customWidth="1"/>
    <col min="5103" max="5103" width="9.88671875" style="3" customWidth="1"/>
    <col min="5104" max="5104" width="10.5546875" style="3" customWidth="1"/>
    <col min="5105" max="5105" width="9" style="3" customWidth="1"/>
    <col min="5106" max="5106" width="9.88671875" style="3" customWidth="1"/>
    <col min="5107" max="5107" width="12" style="3" customWidth="1"/>
    <col min="5108" max="5338" width="11.44140625" style="3"/>
    <col min="5339" max="5339" width="0.33203125" style="3" customWidth="1"/>
    <col min="5340" max="5340" width="19" style="3" customWidth="1"/>
    <col min="5341" max="5341" width="7.109375" style="3" customWidth="1"/>
    <col min="5342" max="5342" width="41.33203125" style="3" customWidth="1"/>
    <col min="5343" max="5344" width="9" style="3" customWidth="1"/>
    <col min="5345" max="5345" width="10.5546875" style="3" customWidth="1"/>
    <col min="5346" max="5346" width="9.44140625" style="3" customWidth="1"/>
    <col min="5347" max="5347" width="9.88671875" style="3" customWidth="1"/>
    <col min="5348" max="5348" width="10.5546875" style="3" customWidth="1"/>
    <col min="5349" max="5350" width="9.44140625" style="3" customWidth="1"/>
    <col min="5351" max="5351" width="10.5546875" style="3" customWidth="1"/>
    <col min="5352" max="5353" width="9" style="3" customWidth="1"/>
    <col min="5354" max="5354" width="10.5546875" style="3" customWidth="1"/>
    <col min="5355" max="5356" width="9.44140625" style="3" customWidth="1"/>
    <col min="5357" max="5357" width="10.5546875" style="3" customWidth="1"/>
    <col min="5358" max="5358" width="9.44140625" style="3" customWidth="1"/>
    <col min="5359" max="5359" width="9.88671875" style="3" customWidth="1"/>
    <col min="5360" max="5360" width="10.5546875" style="3" customWidth="1"/>
    <col min="5361" max="5361" width="9" style="3" customWidth="1"/>
    <col min="5362" max="5362" width="9.88671875" style="3" customWidth="1"/>
    <col min="5363" max="5363" width="12" style="3" customWidth="1"/>
    <col min="5364" max="5594" width="11.44140625" style="3"/>
    <col min="5595" max="5595" width="0.33203125" style="3" customWidth="1"/>
    <col min="5596" max="5596" width="19" style="3" customWidth="1"/>
    <col min="5597" max="5597" width="7.109375" style="3" customWidth="1"/>
    <col min="5598" max="5598" width="41.33203125" style="3" customWidth="1"/>
    <col min="5599" max="5600" width="9" style="3" customWidth="1"/>
    <col min="5601" max="5601" width="10.5546875" style="3" customWidth="1"/>
    <col min="5602" max="5602" width="9.44140625" style="3" customWidth="1"/>
    <col min="5603" max="5603" width="9.88671875" style="3" customWidth="1"/>
    <col min="5604" max="5604" width="10.5546875" style="3" customWidth="1"/>
    <col min="5605" max="5606" width="9.44140625" style="3" customWidth="1"/>
    <col min="5607" max="5607" width="10.5546875" style="3" customWidth="1"/>
    <col min="5608" max="5609" width="9" style="3" customWidth="1"/>
    <col min="5610" max="5610" width="10.5546875" style="3" customWidth="1"/>
    <col min="5611" max="5612" width="9.44140625" style="3" customWidth="1"/>
    <col min="5613" max="5613" width="10.5546875" style="3" customWidth="1"/>
    <col min="5614" max="5614" width="9.44140625" style="3" customWidth="1"/>
    <col min="5615" max="5615" width="9.88671875" style="3" customWidth="1"/>
    <col min="5616" max="5616" width="10.5546875" style="3" customWidth="1"/>
    <col min="5617" max="5617" width="9" style="3" customWidth="1"/>
    <col min="5618" max="5618" width="9.88671875" style="3" customWidth="1"/>
    <col min="5619" max="5619" width="12" style="3" customWidth="1"/>
    <col min="5620" max="5850" width="11.44140625" style="3"/>
    <col min="5851" max="5851" width="0.33203125" style="3" customWidth="1"/>
    <col min="5852" max="5852" width="19" style="3" customWidth="1"/>
    <col min="5853" max="5853" width="7.109375" style="3" customWidth="1"/>
    <col min="5854" max="5854" width="41.33203125" style="3" customWidth="1"/>
    <col min="5855" max="5856" width="9" style="3" customWidth="1"/>
    <col min="5857" max="5857" width="10.5546875" style="3" customWidth="1"/>
    <col min="5858" max="5858" width="9.44140625" style="3" customWidth="1"/>
    <col min="5859" max="5859" width="9.88671875" style="3" customWidth="1"/>
    <col min="5860" max="5860" width="10.5546875" style="3" customWidth="1"/>
    <col min="5861" max="5862" width="9.44140625" style="3" customWidth="1"/>
    <col min="5863" max="5863" width="10.5546875" style="3" customWidth="1"/>
    <col min="5864" max="5865" width="9" style="3" customWidth="1"/>
    <col min="5866" max="5866" width="10.5546875" style="3" customWidth="1"/>
    <col min="5867" max="5868" width="9.44140625" style="3" customWidth="1"/>
    <col min="5869" max="5869" width="10.5546875" style="3" customWidth="1"/>
    <col min="5870" max="5870" width="9.44140625" style="3" customWidth="1"/>
    <col min="5871" max="5871" width="9.88671875" style="3" customWidth="1"/>
    <col min="5872" max="5872" width="10.5546875" style="3" customWidth="1"/>
    <col min="5873" max="5873" width="9" style="3" customWidth="1"/>
    <col min="5874" max="5874" width="9.88671875" style="3" customWidth="1"/>
    <col min="5875" max="5875" width="12" style="3" customWidth="1"/>
    <col min="5876" max="6106" width="11.44140625" style="3"/>
    <col min="6107" max="6107" width="0.33203125" style="3" customWidth="1"/>
    <col min="6108" max="6108" width="19" style="3" customWidth="1"/>
    <col min="6109" max="6109" width="7.109375" style="3" customWidth="1"/>
    <col min="6110" max="6110" width="41.33203125" style="3" customWidth="1"/>
    <col min="6111" max="6112" width="9" style="3" customWidth="1"/>
    <col min="6113" max="6113" width="10.5546875" style="3" customWidth="1"/>
    <col min="6114" max="6114" width="9.44140625" style="3" customWidth="1"/>
    <col min="6115" max="6115" width="9.88671875" style="3" customWidth="1"/>
    <col min="6116" max="6116" width="10.5546875" style="3" customWidth="1"/>
    <col min="6117" max="6118" width="9.44140625" style="3" customWidth="1"/>
    <col min="6119" max="6119" width="10.5546875" style="3" customWidth="1"/>
    <col min="6120" max="6121" width="9" style="3" customWidth="1"/>
    <col min="6122" max="6122" width="10.5546875" style="3" customWidth="1"/>
    <col min="6123" max="6124" width="9.44140625" style="3" customWidth="1"/>
    <col min="6125" max="6125" width="10.5546875" style="3" customWidth="1"/>
    <col min="6126" max="6126" width="9.44140625" style="3" customWidth="1"/>
    <col min="6127" max="6127" width="9.88671875" style="3" customWidth="1"/>
    <col min="6128" max="6128" width="10.5546875" style="3" customWidth="1"/>
    <col min="6129" max="6129" width="9" style="3" customWidth="1"/>
    <col min="6130" max="6130" width="9.88671875" style="3" customWidth="1"/>
    <col min="6131" max="6131" width="12" style="3" customWidth="1"/>
    <col min="6132" max="6362" width="11.44140625" style="3"/>
    <col min="6363" max="6363" width="0.33203125" style="3" customWidth="1"/>
    <col min="6364" max="6364" width="19" style="3" customWidth="1"/>
    <col min="6365" max="6365" width="7.109375" style="3" customWidth="1"/>
    <col min="6366" max="6366" width="41.33203125" style="3" customWidth="1"/>
    <col min="6367" max="6368" width="9" style="3" customWidth="1"/>
    <col min="6369" max="6369" width="10.5546875" style="3" customWidth="1"/>
    <col min="6370" max="6370" width="9.44140625" style="3" customWidth="1"/>
    <col min="6371" max="6371" width="9.88671875" style="3" customWidth="1"/>
    <col min="6372" max="6372" width="10.5546875" style="3" customWidth="1"/>
    <col min="6373" max="6374" width="9.44140625" style="3" customWidth="1"/>
    <col min="6375" max="6375" width="10.5546875" style="3" customWidth="1"/>
    <col min="6376" max="6377" width="9" style="3" customWidth="1"/>
    <col min="6378" max="6378" width="10.5546875" style="3" customWidth="1"/>
    <col min="6379" max="6380" width="9.44140625" style="3" customWidth="1"/>
    <col min="6381" max="6381" width="10.5546875" style="3" customWidth="1"/>
    <col min="6382" max="6382" width="9.44140625" style="3" customWidth="1"/>
    <col min="6383" max="6383" width="9.88671875" style="3" customWidth="1"/>
    <col min="6384" max="6384" width="10.5546875" style="3" customWidth="1"/>
    <col min="6385" max="6385" width="9" style="3" customWidth="1"/>
    <col min="6386" max="6386" width="9.88671875" style="3" customWidth="1"/>
    <col min="6387" max="6387" width="12" style="3" customWidth="1"/>
    <col min="6388" max="6618" width="11.44140625" style="3"/>
    <col min="6619" max="6619" width="0.33203125" style="3" customWidth="1"/>
    <col min="6620" max="6620" width="19" style="3" customWidth="1"/>
    <col min="6621" max="6621" width="7.109375" style="3" customWidth="1"/>
    <col min="6622" max="6622" width="41.33203125" style="3" customWidth="1"/>
    <col min="6623" max="6624" width="9" style="3" customWidth="1"/>
    <col min="6625" max="6625" width="10.5546875" style="3" customWidth="1"/>
    <col min="6626" max="6626" width="9.44140625" style="3" customWidth="1"/>
    <col min="6627" max="6627" width="9.88671875" style="3" customWidth="1"/>
    <col min="6628" max="6628" width="10.5546875" style="3" customWidth="1"/>
    <col min="6629" max="6630" width="9.44140625" style="3" customWidth="1"/>
    <col min="6631" max="6631" width="10.5546875" style="3" customWidth="1"/>
    <col min="6632" max="6633" width="9" style="3" customWidth="1"/>
    <col min="6634" max="6634" width="10.5546875" style="3" customWidth="1"/>
    <col min="6635" max="6636" width="9.44140625" style="3" customWidth="1"/>
    <col min="6637" max="6637" width="10.5546875" style="3" customWidth="1"/>
    <col min="6638" max="6638" width="9.44140625" style="3" customWidth="1"/>
    <col min="6639" max="6639" width="9.88671875" style="3" customWidth="1"/>
    <col min="6640" max="6640" width="10.5546875" style="3" customWidth="1"/>
    <col min="6641" max="6641" width="9" style="3" customWidth="1"/>
    <col min="6642" max="6642" width="9.88671875" style="3" customWidth="1"/>
    <col min="6643" max="6643" width="12" style="3" customWidth="1"/>
    <col min="6644" max="6874" width="11.44140625" style="3"/>
    <col min="6875" max="6875" width="0.33203125" style="3" customWidth="1"/>
    <col min="6876" max="6876" width="19" style="3" customWidth="1"/>
    <col min="6877" max="6877" width="7.109375" style="3" customWidth="1"/>
    <col min="6878" max="6878" width="41.33203125" style="3" customWidth="1"/>
    <col min="6879" max="6880" width="9" style="3" customWidth="1"/>
    <col min="6881" max="6881" width="10.5546875" style="3" customWidth="1"/>
    <col min="6882" max="6882" width="9.44140625" style="3" customWidth="1"/>
    <col min="6883" max="6883" width="9.88671875" style="3" customWidth="1"/>
    <col min="6884" max="6884" width="10.5546875" style="3" customWidth="1"/>
    <col min="6885" max="6886" width="9.44140625" style="3" customWidth="1"/>
    <col min="6887" max="6887" width="10.5546875" style="3" customWidth="1"/>
    <col min="6888" max="6889" width="9" style="3" customWidth="1"/>
    <col min="6890" max="6890" width="10.5546875" style="3" customWidth="1"/>
    <col min="6891" max="6892" width="9.44140625" style="3" customWidth="1"/>
    <col min="6893" max="6893" width="10.5546875" style="3" customWidth="1"/>
    <col min="6894" max="6894" width="9.44140625" style="3" customWidth="1"/>
    <col min="6895" max="6895" width="9.88671875" style="3" customWidth="1"/>
    <col min="6896" max="6896" width="10.5546875" style="3" customWidth="1"/>
    <col min="6897" max="6897" width="9" style="3" customWidth="1"/>
    <col min="6898" max="6898" width="9.88671875" style="3" customWidth="1"/>
    <col min="6899" max="6899" width="12" style="3" customWidth="1"/>
    <col min="6900" max="7130" width="11.44140625" style="3"/>
    <col min="7131" max="7131" width="0.33203125" style="3" customWidth="1"/>
    <col min="7132" max="7132" width="19" style="3" customWidth="1"/>
    <col min="7133" max="7133" width="7.109375" style="3" customWidth="1"/>
    <col min="7134" max="7134" width="41.33203125" style="3" customWidth="1"/>
    <col min="7135" max="7136" width="9" style="3" customWidth="1"/>
    <col min="7137" max="7137" width="10.5546875" style="3" customWidth="1"/>
    <col min="7138" max="7138" width="9.44140625" style="3" customWidth="1"/>
    <col min="7139" max="7139" width="9.88671875" style="3" customWidth="1"/>
    <col min="7140" max="7140" width="10.5546875" style="3" customWidth="1"/>
    <col min="7141" max="7142" width="9.44140625" style="3" customWidth="1"/>
    <col min="7143" max="7143" width="10.5546875" style="3" customWidth="1"/>
    <col min="7144" max="7145" width="9" style="3" customWidth="1"/>
    <col min="7146" max="7146" width="10.5546875" style="3" customWidth="1"/>
    <col min="7147" max="7148" width="9.44140625" style="3" customWidth="1"/>
    <col min="7149" max="7149" width="10.5546875" style="3" customWidth="1"/>
    <col min="7150" max="7150" width="9.44140625" style="3" customWidth="1"/>
    <col min="7151" max="7151" width="9.88671875" style="3" customWidth="1"/>
    <col min="7152" max="7152" width="10.5546875" style="3" customWidth="1"/>
    <col min="7153" max="7153" width="9" style="3" customWidth="1"/>
    <col min="7154" max="7154" width="9.88671875" style="3" customWidth="1"/>
    <col min="7155" max="7155" width="12" style="3" customWidth="1"/>
    <col min="7156" max="7386" width="11.44140625" style="3"/>
    <col min="7387" max="7387" width="0.33203125" style="3" customWidth="1"/>
    <col min="7388" max="7388" width="19" style="3" customWidth="1"/>
    <col min="7389" max="7389" width="7.109375" style="3" customWidth="1"/>
    <col min="7390" max="7390" width="41.33203125" style="3" customWidth="1"/>
    <col min="7391" max="7392" width="9" style="3" customWidth="1"/>
    <col min="7393" max="7393" width="10.5546875" style="3" customWidth="1"/>
    <col min="7394" max="7394" width="9.44140625" style="3" customWidth="1"/>
    <col min="7395" max="7395" width="9.88671875" style="3" customWidth="1"/>
    <col min="7396" max="7396" width="10.5546875" style="3" customWidth="1"/>
    <col min="7397" max="7398" width="9.44140625" style="3" customWidth="1"/>
    <col min="7399" max="7399" width="10.5546875" style="3" customWidth="1"/>
    <col min="7400" max="7401" width="9" style="3" customWidth="1"/>
    <col min="7402" max="7402" width="10.5546875" style="3" customWidth="1"/>
    <col min="7403" max="7404" width="9.44140625" style="3" customWidth="1"/>
    <col min="7405" max="7405" width="10.5546875" style="3" customWidth="1"/>
    <col min="7406" max="7406" width="9.44140625" style="3" customWidth="1"/>
    <col min="7407" max="7407" width="9.88671875" style="3" customWidth="1"/>
    <col min="7408" max="7408" width="10.5546875" style="3" customWidth="1"/>
    <col min="7409" max="7409" width="9" style="3" customWidth="1"/>
    <col min="7410" max="7410" width="9.88671875" style="3" customWidth="1"/>
    <col min="7411" max="7411" width="12" style="3" customWidth="1"/>
    <col min="7412" max="7642" width="11.44140625" style="3"/>
    <col min="7643" max="7643" width="0.33203125" style="3" customWidth="1"/>
    <col min="7644" max="7644" width="19" style="3" customWidth="1"/>
    <col min="7645" max="7645" width="7.109375" style="3" customWidth="1"/>
    <col min="7646" max="7646" width="41.33203125" style="3" customWidth="1"/>
    <col min="7647" max="7648" width="9" style="3" customWidth="1"/>
    <col min="7649" max="7649" width="10.5546875" style="3" customWidth="1"/>
    <col min="7650" max="7650" width="9.44140625" style="3" customWidth="1"/>
    <col min="7651" max="7651" width="9.88671875" style="3" customWidth="1"/>
    <col min="7652" max="7652" width="10.5546875" style="3" customWidth="1"/>
    <col min="7653" max="7654" width="9.44140625" style="3" customWidth="1"/>
    <col min="7655" max="7655" width="10.5546875" style="3" customWidth="1"/>
    <col min="7656" max="7657" width="9" style="3" customWidth="1"/>
    <col min="7658" max="7658" width="10.5546875" style="3" customWidth="1"/>
    <col min="7659" max="7660" width="9.44140625" style="3" customWidth="1"/>
    <col min="7661" max="7661" width="10.5546875" style="3" customWidth="1"/>
    <col min="7662" max="7662" width="9.44140625" style="3" customWidth="1"/>
    <col min="7663" max="7663" width="9.88671875" style="3" customWidth="1"/>
    <col min="7664" max="7664" width="10.5546875" style="3" customWidth="1"/>
    <col min="7665" max="7665" width="9" style="3" customWidth="1"/>
    <col min="7666" max="7666" width="9.88671875" style="3" customWidth="1"/>
    <col min="7667" max="7667" width="12" style="3" customWidth="1"/>
    <col min="7668" max="7898" width="11.44140625" style="3"/>
    <col min="7899" max="7899" width="0.33203125" style="3" customWidth="1"/>
    <col min="7900" max="7900" width="19" style="3" customWidth="1"/>
    <col min="7901" max="7901" width="7.109375" style="3" customWidth="1"/>
    <col min="7902" max="7902" width="41.33203125" style="3" customWidth="1"/>
    <col min="7903" max="7904" width="9" style="3" customWidth="1"/>
    <col min="7905" max="7905" width="10.5546875" style="3" customWidth="1"/>
    <col min="7906" max="7906" width="9.44140625" style="3" customWidth="1"/>
    <col min="7907" max="7907" width="9.88671875" style="3" customWidth="1"/>
    <col min="7908" max="7908" width="10.5546875" style="3" customWidth="1"/>
    <col min="7909" max="7910" width="9.44140625" style="3" customWidth="1"/>
    <col min="7911" max="7911" width="10.5546875" style="3" customWidth="1"/>
    <col min="7912" max="7913" width="9" style="3" customWidth="1"/>
    <col min="7914" max="7914" width="10.5546875" style="3" customWidth="1"/>
    <col min="7915" max="7916" width="9.44140625" style="3" customWidth="1"/>
    <col min="7917" max="7917" width="10.5546875" style="3" customWidth="1"/>
    <col min="7918" max="7918" width="9.44140625" style="3" customWidth="1"/>
    <col min="7919" max="7919" width="9.88671875" style="3" customWidth="1"/>
    <col min="7920" max="7920" width="10.5546875" style="3" customWidth="1"/>
    <col min="7921" max="7921" width="9" style="3" customWidth="1"/>
    <col min="7922" max="7922" width="9.88671875" style="3" customWidth="1"/>
    <col min="7923" max="7923" width="12" style="3" customWidth="1"/>
    <col min="7924" max="8154" width="11.44140625" style="3"/>
    <col min="8155" max="8155" width="0.33203125" style="3" customWidth="1"/>
    <col min="8156" max="8156" width="19" style="3" customWidth="1"/>
    <col min="8157" max="8157" width="7.109375" style="3" customWidth="1"/>
    <col min="8158" max="8158" width="41.33203125" style="3" customWidth="1"/>
    <col min="8159" max="8160" width="9" style="3" customWidth="1"/>
    <col min="8161" max="8161" width="10.5546875" style="3" customWidth="1"/>
    <col min="8162" max="8162" width="9.44140625" style="3" customWidth="1"/>
    <col min="8163" max="8163" width="9.88671875" style="3" customWidth="1"/>
    <col min="8164" max="8164" width="10.5546875" style="3" customWidth="1"/>
    <col min="8165" max="8166" width="9.44140625" style="3" customWidth="1"/>
    <col min="8167" max="8167" width="10.5546875" style="3" customWidth="1"/>
    <col min="8168" max="8169" width="9" style="3" customWidth="1"/>
    <col min="8170" max="8170" width="10.5546875" style="3" customWidth="1"/>
    <col min="8171" max="8172" width="9.44140625" style="3" customWidth="1"/>
    <col min="8173" max="8173" width="10.5546875" style="3" customWidth="1"/>
    <col min="8174" max="8174" width="9.44140625" style="3" customWidth="1"/>
    <col min="8175" max="8175" width="9.88671875" style="3" customWidth="1"/>
    <col min="8176" max="8176" width="10.5546875" style="3" customWidth="1"/>
    <col min="8177" max="8177" width="9" style="3" customWidth="1"/>
    <col min="8178" max="8178" width="9.88671875" style="3" customWidth="1"/>
    <col min="8179" max="8179" width="12" style="3" customWidth="1"/>
    <col min="8180" max="8410" width="11.44140625" style="3"/>
    <col min="8411" max="8411" width="0.33203125" style="3" customWidth="1"/>
    <col min="8412" max="8412" width="19" style="3" customWidth="1"/>
    <col min="8413" max="8413" width="7.109375" style="3" customWidth="1"/>
    <col min="8414" max="8414" width="41.33203125" style="3" customWidth="1"/>
    <col min="8415" max="8416" width="9" style="3" customWidth="1"/>
    <col min="8417" max="8417" width="10.5546875" style="3" customWidth="1"/>
    <col min="8418" max="8418" width="9.44140625" style="3" customWidth="1"/>
    <col min="8419" max="8419" width="9.88671875" style="3" customWidth="1"/>
    <col min="8420" max="8420" width="10.5546875" style="3" customWidth="1"/>
    <col min="8421" max="8422" width="9.44140625" style="3" customWidth="1"/>
    <col min="8423" max="8423" width="10.5546875" style="3" customWidth="1"/>
    <col min="8424" max="8425" width="9" style="3" customWidth="1"/>
    <col min="8426" max="8426" width="10.5546875" style="3" customWidth="1"/>
    <col min="8427" max="8428" width="9.44140625" style="3" customWidth="1"/>
    <col min="8429" max="8429" width="10.5546875" style="3" customWidth="1"/>
    <col min="8430" max="8430" width="9.44140625" style="3" customWidth="1"/>
    <col min="8431" max="8431" width="9.88671875" style="3" customWidth="1"/>
    <col min="8432" max="8432" width="10.5546875" style="3" customWidth="1"/>
    <col min="8433" max="8433" width="9" style="3" customWidth="1"/>
    <col min="8434" max="8434" width="9.88671875" style="3" customWidth="1"/>
    <col min="8435" max="8435" width="12" style="3" customWidth="1"/>
    <col min="8436" max="8666" width="11.44140625" style="3"/>
    <col min="8667" max="8667" width="0.33203125" style="3" customWidth="1"/>
    <col min="8668" max="8668" width="19" style="3" customWidth="1"/>
    <col min="8669" max="8669" width="7.109375" style="3" customWidth="1"/>
    <col min="8670" max="8670" width="41.33203125" style="3" customWidth="1"/>
    <col min="8671" max="8672" width="9" style="3" customWidth="1"/>
    <col min="8673" max="8673" width="10.5546875" style="3" customWidth="1"/>
    <col min="8674" max="8674" width="9.44140625" style="3" customWidth="1"/>
    <col min="8675" max="8675" width="9.88671875" style="3" customWidth="1"/>
    <col min="8676" max="8676" width="10.5546875" style="3" customWidth="1"/>
    <col min="8677" max="8678" width="9.44140625" style="3" customWidth="1"/>
    <col min="8679" max="8679" width="10.5546875" style="3" customWidth="1"/>
    <col min="8680" max="8681" width="9" style="3" customWidth="1"/>
    <col min="8682" max="8682" width="10.5546875" style="3" customWidth="1"/>
    <col min="8683" max="8684" width="9.44140625" style="3" customWidth="1"/>
    <col min="8685" max="8685" width="10.5546875" style="3" customWidth="1"/>
    <col min="8686" max="8686" width="9.44140625" style="3" customWidth="1"/>
    <col min="8687" max="8687" width="9.88671875" style="3" customWidth="1"/>
    <col min="8688" max="8688" width="10.5546875" style="3" customWidth="1"/>
    <col min="8689" max="8689" width="9" style="3" customWidth="1"/>
    <col min="8690" max="8690" width="9.88671875" style="3" customWidth="1"/>
    <col min="8691" max="8691" width="12" style="3" customWidth="1"/>
    <col min="8692" max="8922" width="11.44140625" style="3"/>
    <col min="8923" max="8923" width="0.33203125" style="3" customWidth="1"/>
    <col min="8924" max="8924" width="19" style="3" customWidth="1"/>
    <col min="8925" max="8925" width="7.109375" style="3" customWidth="1"/>
    <col min="8926" max="8926" width="41.33203125" style="3" customWidth="1"/>
    <col min="8927" max="8928" width="9" style="3" customWidth="1"/>
    <col min="8929" max="8929" width="10.5546875" style="3" customWidth="1"/>
    <col min="8930" max="8930" width="9.44140625" style="3" customWidth="1"/>
    <col min="8931" max="8931" width="9.88671875" style="3" customWidth="1"/>
    <col min="8932" max="8932" width="10.5546875" style="3" customWidth="1"/>
    <col min="8933" max="8934" width="9.44140625" style="3" customWidth="1"/>
    <col min="8935" max="8935" width="10.5546875" style="3" customWidth="1"/>
    <col min="8936" max="8937" width="9" style="3" customWidth="1"/>
    <col min="8938" max="8938" width="10.5546875" style="3" customWidth="1"/>
    <col min="8939" max="8940" width="9.44140625" style="3" customWidth="1"/>
    <col min="8941" max="8941" width="10.5546875" style="3" customWidth="1"/>
    <col min="8942" max="8942" width="9.44140625" style="3" customWidth="1"/>
    <col min="8943" max="8943" width="9.88671875" style="3" customWidth="1"/>
    <col min="8944" max="8944" width="10.5546875" style="3" customWidth="1"/>
    <col min="8945" max="8945" width="9" style="3" customWidth="1"/>
    <col min="8946" max="8946" width="9.88671875" style="3" customWidth="1"/>
    <col min="8947" max="8947" width="12" style="3" customWidth="1"/>
    <col min="8948" max="9178" width="11.44140625" style="3"/>
    <col min="9179" max="9179" width="0.33203125" style="3" customWidth="1"/>
    <col min="9180" max="9180" width="19" style="3" customWidth="1"/>
    <col min="9181" max="9181" width="7.109375" style="3" customWidth="1"/>
    <col min="9182" max="9182" width="41.33203125" style="3" customWidth="1"/>
    <col min="9183" max="9184" width="9" style="3" customWidth="1"/>
    <col min="9185" max="9185" width="10.5546875" style="3" customWidth="1"/>
    <col min="9186" max="9186" width="9.44140625" style="3" customWidth="1"/>
    <col min="9187" max="9187" width="9.88671875" style="3" customWidth="1"/>
    <col min="9188" max="9188" width="10.5546875" style="3" customWidth="1"/>
    <col min="9189" max="9190" width="9.44140625" style="3" customWidth="1"/>
    <col min="9191" max="9191" width="10.5546875" style="3" customWidth="1"/>
    <col min="9192" max="9193" width="9" style="3" customWidth="1"/>
    <col min="9194" max="9194" width="10.5546875" style="3" customWidth="1"/>
    <col min="9195" max="9196" width="9.44140625" style="3" customWidth="1"/>
    <col min="9197" max="9197" width="10.5546875" style="3" customWidth="1"/>
    <col min="9198" max="9198" width="9.44140625" style="3" customWidth="1"/>
    <col min="9199" max="9199" width="9.88671875" style="3" customWidth="1"/>
    <col min="9200" max="9200" width="10.5546875" style="3" customWidth="1"/>
    <col min="9201" max="9201" width="9" style="3" customWidth="1"/>
    <col min="9202" max="9202" width="9.88671875" style="3" customWidth="1"/>
    <col min="9203" max="9203" width="12" style="3" customWidth="1"/>
    <col min="9204" max="9434" width="11.44140625" style="3"/>
    <col min="9435" max="9435" width="0.33203125" style="3" customWidth="1"/>
    <col min="9436" max="9436" width="19" style="3" customWidth="1"/>
    <col min="9437" max="9437" width="7.109375" style="3" customWidth="1"/>
    <col min="9438" max="9438" width="41.33203125" style="3" customWidth="1"/>
    <col min="9439" max="9440" width="9" style="3" customWidth="1"/>
    <col min="9441" max="9441" width="10.5546875" style="3" customWidth="1"/>
    <col min="9442" max="9442" width="9.44140625" style="3" customWidth="1"/>
    <col min="9443" max="9443" width="9.88671875" style="3" customWidth="1"/>
    <col min="9444" max="9444" width="10.5546875" style="3" customWidth="1"/>
    <col min="9445" max="9446" width="9.44140625" style="3" customWidth="1"/>
    <col min="9447" max="9447" width="10.5546875" style="3" customWidth="1"/>
    <col min="9448" max="9449" width="9" style="3" customWidth="1"/>
    <col min="9450" max="9450" width="10.5546875" style="3" customWidth="1"/>
    <col min="9451" max="9452" width="9.44140625" style="3" customWidth="1"/>
    <col min="9453" max="9453" width="10.5546875" style="3" customWidth="1"/>
    <col min="9454" max="9454" width="9.44140625" style="3" customWidth="1"/>
    <col min="9455" max="9455" width="9.88671875" style="3" customWidth="1"/>
    <col min="9456" max="9456" width="10.5546875" style="3" customWidth="1"/>
    <col min="9457" max="9457" width="9" style="3" customWidth="1"/>
    <col min="9458" max="9458" width="9.88671875" style="3" customWidth="1"/>
    <col min="9459" max="9459" width="12" style="3" customWidth="1"/>
    <col min="9460" max="9690" width="11.44140625" style="3"/>
    <col min="9691" max="9691" width="0.33203125" style="3" customWidth="1"/>
    <col min="9692" max="9692" width="19" style="3" customWidth="1"/>
    <col min="9693" max="9693" width="7.109375" style="3" customWidth="1"/>
    <col min="9694" max="9694" width="41.33203125" style="3" customWidth="1"/>
    <col min="9695" max="9696" width="9" style="3" customWidth="1"/>
    <col min="9697" max="9697" width="10.5546875" style="3" customWidth="1"/>
    <col min="9698" max="9698" width="9.44140625" style="3" customWidth="1"/>
    <col min="9699" max="9699" width="9.88671875" style="3" customWidth="1"/>
    <col min="9700" max="9700" width="10.5546875" style="3" customWidth="1"/>
    <col min="9701" max="9702" width="9.44140625" style="3" customWidth="1"/>
    <col min="9703" max="9703" width="10.5546875" style="3" customWidth="1"/>
    <col min="9704" max="9705" width="9" style="3" customWidth="1"/>
    <col min="9706" max="9706" width="10.5546875" style="3" customWidth="1"/>
    <col min="9707" max="9708" width="9.44140625" style="3" customWidth="1"/>
    <col min="9709" max="9709" width="10.5546875" style="3" customWidth="1"/>
    <col min="9710" max="9710" width="9.44140625" style="3" customWidth="1"/>
    <col min="9711" max="9711" width="9.88671875" style="3" customWidth="1"/>
    <col min="9712" max="9712" width="10.5546875" style="3" customWidth="1"/>
    <col min="9713" max="9713" width="9" style="3" customWidth="1"/>
    <col min="9714" max="9714" width="9.88671875" style="3" customWidth="1"/>
    <col min="9715" max="9715" width="12" style="3" customWidth="1"/>
    <col min="9716" max="9946" width="11.44140625" style="3"/>
    <col min="9947" max="9947" width="0.33203125" style="3" customWidth="1"/>
    <col min="9948" max="9948" width="19" style="3" customWidth="1"/>
    <col min="9949" max="9949" width="7.109375" style="3" customWidth="1"/>
    <col min="9950" max="9950" width="41.33203125" style="3" customWidth="1"/>
    <col min="9951" max="9952" width="9" style="3" customWidth="1"/>
    <col min="9953" max="9953" width="10.5546875" style="3" customWidth="1"/>
    <col min="9954" max="9954" width="9.44140625" style="3" customWidth="1"/>
    <col min="9955" max="9955" width="9.88671875" style="3" customWidth="1"/>
    <col min="9956" max="9956" width="10.5546875" style="3" customWidth="1"/>
    <col min="9957" max="9958" width="9.44140625" style="3" customWidth="1"/>
    <col min="9959" max="9959" width="10.5546875" style="3" customWidth="1"/>
    <col min="9960" max="9961" width="9" style="3" customWidth="1"/>
    <col min="9962" max="9962" width="10.5546875" style="3" customWidth="1"/>
    <col min="9963" max="9964" width="9.44140625" style="3" customWidth="1"/>
    <col min="9965" max="9965" width="10.5546875" style="3" customWidth="1"/>
    <col min="9966" max="9966" width="9.44140625" style="3" customWidth="1"/>
    <col min="9967" max="9967" width="9.88671875" style="3" customWidth="1"/>
    <col min="9968" max="9968" width="10.5546875" style="3" customWidth="1"/>
    <col min="9969" max="9969" width="9" style="3" customWidth="1"/>
    <col min="9970" max="9970" width="9.88671875" style="3" customWidth="1"/>
    <col min="9971" max="9971" width="12" style="3" customWidth="1"/>
    <col min="9972" max="10202" width="11.44140625" style="3"/>
    <col min="10203" max="10203" width="0.33203125" style="3" customWidth="1"/>
    <col min="10204" max="10204" width="19" style="3" customWidth="1"/>
    <col min="10205" max="10205" width="7.109375" style="3" customWidth="1"/>
    <col min="10206" max="10206" width="41.33203125" style="3" customWidth="1"/>
    <col min="10207" max="10208" width="9" style="3" customWidth="1"/>
    <col min="10209" max="10209" width="10.5546875" style="3" customWidth="1"/>
    <col min="10210" max="10210" width="9.44140625" style="3" customWidth="1"/>
    <col min="10211" max="10211" width="9.88671875" style="3" customWidth="1"/>
    <col min="10212" max="10212" width="10.5546875" style="3" customWidth="1"/>
    <col min="10213" max="10214" width="9.44140625" style="3" customWidth="1"/>
    <col min="10215" max="10215" width="10.5546875" style="3" customWidth="1"/>
    <col min="10216" max="10217" width="9" style="3" customWidth="1"/>
    <col min="10218" max="10218" width="10.5546875" style="3" customWidth="1"/>
    <col min="10219" max="10220" width="9.44140625" style="3" customWidth="1"/>
    <col min="10221" max="10221" width="10.5546875" style="3" customWidth="1"/>
    <col min="10222" max="10222" width="9.44140625" style="3" customWidth="1"/>
    <col min="10223" max="10223" width="9.88671875" style="3" customWidth="1"/>
    <col min="10224" max="10224" width="10.5546875" style="3" customWidth="1"/>
    <col min="10225" max="10225" width="9" style="3" customWidth="1"/>
    <col min="10226" max="10226" width="9.88671875" style="3" customWidth="1"/>
    <col min="10227" max="10227" width="12" style="3" customWidth="1"/>
    <col min="10228" max="10458" width="11.44140625" style="3"/>
    <col min="10459" max="10459" width="0.33203125" style="3" customWidth="1"/>
    <col min="10460" max="10460" width="19" style="3" customWidth="1"/>
    <col min="10461" max="10461" width="7.109375" style="3" customWidth="1"/>
    <col min="10462" max="10462" width="41.33203125" style="3" customWidth="1"/>
    <col min="10463" max="10464" width="9" style="3" customWidth="1"/>
    <col min="10465" max="10465" width="10.5546875" style="3" customWidth="1"/>
    <col min="10466" max="10466" width="9.44140625" style="3" customWidth="1"/>
    <col min="10467" max="10467" width="9.88671875" style="3" customWidth="1"/>
    <col min="10468" max="10468" width="10.5546875" style="3" customWidth="1"/>
    <col min="10469" max="10470" width="9.44140625" style="3" customWidth="1"/>
    <col min="10471" max="10471" width="10.5546875" style="3" customWidth="1"/>
    <col min="10472" max="10473" width="9" style="3" customWidth="1"/>
    <col min="10474" max="10474" width="10.5546875" style="3" customWidth="1"/>
    <col min="10475" max="10476" width="9.44140625" style="3" customWidth="1"/>
    <col min="10477" max="10477" width="10.5546875" style="3" customWidth="1"/>
    <col min="10478" max="10478" width="9.44140625" style="3" customWidth="1"/>
    <col min="10479" max="10479" width="9.88671875" style="3" customWidth="1"/>
    <col min="10480" max="10480" width="10.5546875" style="3" customWidth="1"/>
    <col min="10481" max="10481" width="9" style="3" customWidth="1"/>
    <col min="10482" max="10482" width="9.88671875" style="3" customWidth="1"/>
    <col min="10483" max="10483" width="12" style="3" customWidth="1"/>
    <col min="10484" max="10714" width="11.44140625" style="3"/>
    <col min="10715" max="10715" width="0.33203125" style="3" customWidth="1"/>
    <col min="10716" max="10716" width="19" style="3" customWidth="1"/>
    <col min="10717" max="10717" width="7.109375" style="3" customWidth="1"/>
    <col min="10718" max="10718" width="41.33203125" style="3" customWidth="1"/>
    <col min="10719" max="10720" width="9" style="3" customWidth="1"/>
    <col min="10721" max="10721" width="10.5546875" style="3" customWidth="1"/>
    <col min="10722" max="10722" width="9.44140625" style="3" customWidth="1"/>
    <col min="10723" max="10723" width="9.88671875" style="3" customWidth="1"/>
    <col min="10724" max="10724" width="10.5546875" style="3" customWidth="1"/>
    <col min="10725" max="10726" width="9.44140625" style="3" customWidth="1"/>
    <col min="10727" max="10727" width="10.5546875" style="3" customWidth="1"/>
    <col min="10728" max="10729" width="9" style="3" customWidth="1"/>
    <col min="10730" max="10730" width="10.5546875" style="3" customWidth="1"/>
    <col min="10731" max="10732" width="9.44140625" style="3" customWidth="1"/>
    <col min="10733" max="10733" width="10.5546875" style="3" customWidth="1"/>
    <col min="10734" max="10734" width="9.44140625" style="3" customWidth="1"/>
    <col min="10735" max="10735" width="9.88671875" style="3" customWidth="1"/>
    <col min="10736" max="10736" width="10.5546875" style="3" customWidth="1"/>
    <col min="10737" max="10737" width="9" style="3" customWidth="1"/>
    <col min="10738" max="10738" width="9.88671875" style="3" customWidth="1"/>
    <col min="10739" max="10739" width="12" style="3" customWidth="1"/>
    <col min="10740" max="10970" width="11.44140625" style="3"/>
    <col min="10971" max="10971" width="0.33203125" style="3" customWidth="1"/>
    <col min="10972" max="10972" width="19" style="3" customWidth="1"/>
    <col min="10973" max="10973" width="7.109375" style="3" customWidth="1"/>
    <col min="10974" max="10974" width="41.33203125" style="3" customWidth="1"/>
    <col min="10975" max="10976" width="9" style="3" customWidth="1"/>
    <col min="10977" max="10977" width="10.5546875" style="3" customWidth="1"/>
    <col min="10978" max="10978" width="9.44140625" style="3" customWidth="1"/>
    <col min="10979" max="10979" width="9.88671875" style="3" customWidth="1"/>
    <col min="10980" max="10980" width="10.5546875" style="3" customWidth="1"/>
    <col min="10981" max="10982" width="9.44140625" style="3" customWidth="1"/>
    <col min="10983" max="10983" width="10.5546875" style="3" customWidth="1"/>
    <col min="10984" max="10985" width="9" style="3" customWidth="1"/>
    <col min="10986" max="10986" width="10.5546875" style="3" customWidth="1"/>
    <col min="10987" max="10988" width="9.44140625" style="3" customWidth="1"/>
    <col min="10989" max="10989" width="10.5546875" style="3" customWidth="1"/>
    <col min="10990" max="10990" width="9.44140625" style="3" customWidth="1"/>
    <col min="10991" max="10991" width="9.88671875" style="3" customWidth="1"/>
    <col min="10992" max="10992" width="10.5546875" style="3" customWidth="1"/>
    <col min="10993" max="10993" width="9" style="3" customWidth="1"/>
    <col min="10994" max="10994" width="9.88671875" style="3" customWidth="1"/>
    <col min="10995" max="10995" width="12" style="3" customWidth="1"/>
    <col min="10996" max="11226" width="11.44140625" style="3"/>
    <col min="11227" max="11227" width="0.33203125" style="3" customWidth="1"/>
    <col min="11228" max="11228" width="19" style="3" customWidth="1"/>
    <col min="11229" max="11229" width="7.109375" style="3" customWidth="1"/>
    <col min="11230" max="11230" width="41.33203125" style="3" customWidth="1"/>
    <col min="11231" max="11232" width="9" style="3" customWidth="1"/>
    <col min="11233" max="11233" width="10.5546875" style="3" customWidth="1"/>
    <col min="11234" max="11234" width="9.44140625" style="3" customWidth="1"/>
    <col min="11235" max="11235" width="9.88671875" style="3" customWidth="1"/>
    <col min="11236" max="11236" width="10.5546875" style="3" customWidth="1"/>
    <col min="11237" max="11238" width="9.44140625" style="3" customWidth="1"/>
    <col min="11239" max="11239" width="10.5546875" style="3" customWidth="1"/>
    <col min="11240" max="11241" width="9" style="3" customWidth="1"/>
    <col min="11242" max="11242" width="10.5546875" style="3" customWidth="1"/>
    <col min="11243" max="11244" width="9.44140625" style="3" customWidth="1"/>
    <col min="11245" max="11245" width="10.5546875" style="3" customWidth="1"/>
    <col min="11246" max="11246" width="9.44140625" style="3" customWidth="1"/>
    <col min="11247" max="11247" width="9.88671875" style="3" customWidth="1"/>
    <col min="11248" max="11248" width="10.5546875" style="3" customWidth="1"/>
    <col min="11249" max="11249" width="9" style="3" customWidth="1"/>
    <col min="11250" max="11250" width="9.88671875" style="3" customWidth="1"/>
    <col min="11251" max="11251" width="12" style="3" customWidth="1"/>
    <col min="11252" max="11482" width="11.44140625" style="3"/>
    <col min="11483" max="11483" width="0.33203125" style="3" customWidth="1"/>
    <col min="11484" max="11484" width="19" style="3" customWidth="1"/>
    <col min="11485" max="11485" width="7.109375" style="3" customWidth="1"/>
    <col min="11486" max="11486" width="41.33203125" style="3" customWidth="1"/>
    <col min="11487" max="11488" width="9" style="3" customWidth="1"/>
    <col min="11489" max="11489" width="10.5546875" style="3" customWidth="1"/>
    <col min="11490" max="11490" width="9.44140625" style="3" customWidth="1"/>
    <col min="11491" max="11491" width="9.88671875" style="3" customWidth="1"/>
    <col min="11492" max="11492" width="10.5546875" style="3" customWidth="1"/>
    <col min="11493" max="11494" width="9.44140625" style="3" customWidth="1"/>
    <col min="11495" max="11495" width="10.5546875" style="3" customWidth="1"/>
    <col min="11496" max="11497" width="9" style="3" customWidth="1"/>
    <col min="11498" max="11498" width="10.5546875" style="3" customWidth="1"/>
    <col min="11499" max="11500" width="9.44140625" style="3" customWidth="1"/>
    <col min="11501" max="11501" width="10.5546875" style="3" customWidth="1"/>
    <col min="11502" max="11502" width="9.44140625" style="3" customWidth="1"/>
    <col min="11503" max="11503" width="9.88671875" style="3" customWidth="1"/>
    <col min="11504" max="11504" width="10.5546875" style="3" customWidth="1"/>
    <col min="11505" max="11505" width="9" style="3" customWidth="1"/>
    <col min="11506" max="11506" width="9.88671875" style="3" customWidth="1"/>
    <col min="11507" max="11507" width="12" style="3" customWidth="1"/>
    <col min="11508" max="11738" width="11.44140625" style="3"/>
    <col min="11739" max="11739" width="0.33203125" style="3" customWidth="1"/>
    <col min="11740" max="11740" width="19" style="3" customWidth="1"/>
    <col min="11741" max="11741" width="7.109375" style="3" customWidth="1"/>
    <col min="11742" max="11742" width="41.33203125" style="3" customWidth="1"/>
    <col min="11743" max="11744" width="9" style="3" customWidth="1"/>
    <col min="11745" max="11745" width="10.5546875" style="3" customWidth="1"/>
    <col min="11746" max="11746" width="9.44140625" style="3" customWidth="1"/>
    <col min="11747" max="11747" width="9.88671875" style="3" customWidth="1"/>
    <col min="11748" max="11748" width="10.5546875" style="3" customWidth="1"/>
    <col min="11749" max="11750" width="9.44140625" style="3" customWidth="1"/>
    <col min="11751" max="11751" width="10.5546875" style="3" customWidth="1"/>
    <col min="11752" max="11753" width="9" style="3" customWidth="1"/>
    <col min="11754" max="11754" width="10.5546875" style="3" customWidth="1"/>
    <col min="11755" max="11756" width="9.44140625" style="3" customWidth="1"/>
    <col min="11757" max="11757" width="10.5546875" style="3" customWidth="1"/>
    <col min="11758" max="11758" width="9.44140625" style="3" customWidth="1"/>
    <col min="11759" max="11759" width="9.88671875" style="3" customWidth="1"/>
    <col min="11760" max="11760" width="10.5546875" style="3" customWidth="1"/>
    <col min="11761" max="11761" width="9" style="3" customWidth="1"/>
    <col min="11762" max="11762" width="9.88671875" style="3" customWidth="1"/>
    <col min="11763" max="11763" width="12" style="3" customWidth="1"/>
    <col min="11764" max="11994" width="11.44140625" style="3"/>
    <col min="11995" max="11995" width="0.33203125" style="3" customWidth="1"/>
    <col min="11996" max="11996" width="19" style="3" customWidth="1"/>
    <col min="11997" max="11997" width="7.109375" style="3" customWidth="1"/>
    <col min="11998" max="11998" width="41.33203125" style="3" customWidth="1"/>
    <col min="11999" max="12000" width="9" style="3" customWidth="1"/>
    <col min="12001" max="12001" width="10.5546875" style="3" customWidth="1"/>
    <col min="12002" max="12002" width="9.44140625" style="3" customWidth="1"/>
    <col min="12003" max="12003" width="9.88671875" style="3" customWidth="1"/>
    <col min="12004" max="12004" width="10.5546875" style="3" customWidth="1"/>
    <col min="12005" max="12006" width="9.44140625" style="3" customWidth="1"/>
    <col min="12007" max="12007" width="10.5546875" style="3" customWidth="1"/>
    <col min="12008" max="12009" width="9" style="3" customWidth="1"/>
    <col min="12010" max="12010" width="10.5546875" style="3" customWidth="1"/>
    <col min="12011" max="12012" width="9.44140625" style="3" customWidth="1"/>
    <col min="12013" max="12013" width="10.5546875" style="3" customWidth="1"/>
    <col min="12014" max="12014" width="9.44140625" style="3" customWidth="1"/>
    <col min="12015" max="12015" width="9.88671875" style="3" customWidth="1"/>
    <col min="12016" max="12016" width="10.5546875" style="3" customWidth="1"/>
    <col min="12017" max="12017" width="9" style="3" customWidth="1"/>
    <col min="12018" max="12018" width="9.88671875" style="3" customWidth="1"/>
    <col min="12019" max="12019" width="12" style="3" customWidth="1"/>
    <col min="12020" max="12250" width="11.44140625" style="3"/>
    <col min="12251" max="12251" width="0.33203125" style="3" customWidth="1"/>
    <col min="12252" max="12252" width="19" style="3" customWidth="1"/>
    <col min="12253" max="12253" width="7.109375" style="3" customWidth="1"/>
    <col min="12254" max="12254" width="41.33203125" style="3" customWidth="1"/>
    <col min="12255" max="12256" width="9" style="3" customWidth="1"/>
    <col min="12257" max="12257" width="10.5546875" style="3" customWidth="1"/>
    <col min="12258" max="12258" width="9.44140625" style="3" customWidth="1"/>
    <col min="12259" max="12259" width="9.88671875" style="3" customWidth="1"/>
    <col min="12260" max="12260" width="10.5546875" style="3" customWidth="1"/>
    <col min="12261" max="12262" width="9.44140625" style="3" customWidth="1"/>
    <col min="12263" max="12263" width="10.5546875" style="3" customWidth="1"/>
    <col min="12264" max="12265" width="9" style="3" customWidth="1"/>
    <col min="12266" max="12266" width="10.5546875" style="3" customWidth="1"/>
    <col min="12267" max="12268" width="9.44140625" style="3" customWidth="1"/>
    <col min="12269" max="12269" width="10.5546875" style="3" customWidth="1"/>
    <col min="12270" max="12270" width="9.44140625" style="3" customWidth="1"/>
    <col min="12271" max="12271" width="9.88671875" style="3" customWidth="1"/>
    <col min="12272" max="12272" width="10.5546875" style="3" customWidth="1"/>
    <col min="12273" max="12273" width="9" style="3" customWidth="1"/>
    <col min="12274" max="12274" width="9.88671875" style="3" customWidth="1"/>
    <col min="12275" max="12275" width="12" style="3" customWidth="1"/>
    <col min="12276" max="12506" width="11.44140625" style="3"/>
    <col min="12507" max="12507" width="0.33203125" style="3" customWidth="1"/>
    <col min="12508" max="12508" width="19" style="3" customWidth="1"/>
    <col min="12509" max="12509" width="7.109375" style="3" customWidth="1"/>
    <col min="12510" max="12510" width="41.33203125" style="3" customWidth="1"/>
    <col min="12511" max="12512" width="9" style="3" customWidth="1"/>
    <col min="12513" max="12513" width="10.5546875" style="3" customWidth="1"/>
    <col min="12514" max="12514" width="9.44140625" style="3" customWidth="1"/>
    <col min="12515" max="12515" width="9.88671875" style="3" customWidth="1"/>
    <col min="12516" max="12516" width="10.5546875" style="3" customWidth="1"/>
    <col min="12517" max="12518" width="9.44140625" style="3" customWidth="1"/>
    <col min="12519" max="12519" width="10.5546875" style="3" customWidth="1"/>
    <col min="12520" max="12521" width="9" style="3" customWidth="1"/>
    <col min="12522" max="12522" width="10.5546875" style="3" customWidth="1"/>
    <col min="12523" max="12524" width="9.44140625" style="3" customWidth="1"/>
    <col min="12525" max="12525" width="10.5546875" style="3" customWidth="1"/>
    <col min="12526" max="12526" width="9.44140625" style="3" customWidth="1"/>
    <col min="12527" max="12527" width="9.88671875" style="3" customWidth="1"/>
    <col min="12528" max="12528" width="10.5546875" style="3" customWidth="1"/>
    <col min="12529" max="12529" width="9" style="3" customWidth="1"/>
    <col min="12530" max="12530" width="9.88671875" style="3" customWidth="1"/>
    <col min="12531" max="12531" width="12" style="3" customWidth="1"/>
    <col min="12532" max="12762" width="11.44140625" style="3"/>
    <col min="12763" max="12763" width="0.33203125" style="3" customWidth="1"/>
    <col min="12764" max="12764" width="19" style="3" customWidth="1"/>
    <col min="12765" max="12765" width="7.109375" style="3" customWidth="1"/>
    <col min="12766" max="12766" width="41.33203125" style="3" customWidth="1"/>
    <col min="12767" max="12768" width="9" style="3" customWidth="1"/>
    <col min="12769" max="12769" width="10.5546875" style="3" customWidth="1"/>
    <col min="12770" max="12770" width="9.44140625" style="3" customWidth="1"/>
    <col min="12771" max="12771" width="9.88671875" style="3" customWidth="1"/>
    <col min="12772" max="12772" width="10.5546875" style="3" customWidth="1"/>
    <col min="12773" max="12774" width="9.44140625" style="3" customWidth="1"/>
    <col min="12775" max="12775" width="10.5546875" style="3" customWidth="1"/>
    <col min="12776" max="12777" width="9" style="3" customWidth="1"/>
    <col min="12778" max="12778" width="10.5546875" style="3" customWidth="1"/>
    <col min="12779" max="12780" width="9.44140625" style="3" customWidth="1"/>
    <col min="12781" max="12781" width="10.5546875" style="3" customWidth="1"/>
    <col min="12782" max="12782" width="9.44140625" style="3" customWidth="1"/>
    <col min="12783" max="12783" width="9.88671875" style="3" customWidth="1"/>
    <col min="12784" max="12784" width="10.5546875" style="3" customWidth="1"/>
    <col min="12785" max="12785" width="9" style="3" customWidth="1"/>
    <col min="12786" max="12786" width="9.88671875" style="3" customWidth="1"/>
    <col min="12787" max="12787" width="12" style="3" customWidth="1"/>
    <col min="12788" max="13018" width="11.44140625" style="3"/>
    <col min="13019" max="13019" width="0.33203125" style="3" customWidth="1"/>
    <col min="13020" max="13020" width="19" style="3" customWidth="1"/>
    <col min="13021" max="13021" width="7.109375" style="3" customWidth="1"/>
    <col min="13022" max="13022" width="41.33203125" style="3" customWidth="1"/>
    <col min="13023" max="13024" width="9" style="3" customWidth="1"/>
    <col min="13025" max="13025" width="10.5546875" style="3" customWidth="1"/>
    <col min="13026" max="13026" width="9.44140625" style="3" customWidth="1"/>
    <col min="13027" max="13027" width="9.88671875" style="3" customWidth="1"/>
    <col min="13028" max="13028" width="10.5546875" style="3" customWidth="1"/>
    <col min="13029" max="13030" width="9.44140625" style="3" customWidth="1"/>
    <col min="13031" max="13031" width="10.5546875" style="3" customWidth="1"/>
    <col min="13032" max="13033" width="9" style="3" customWidth="1"/>
    <col min="13034" max="13034" width="10.5546875" style="3" customWidth="1"/>
    <col min="13035" max="13036" width="9.44140625" style="3" customWidth="1"/>
    <col min="13037" max="13037" width="10.5546875" style="3" customWidth="1"/>
    <col min="13038" max="13038" width="9.44140625" style="3" customWidth="1"/>
    <col min="13039" max="13039" width="9.88671875" style="3" customWidth="1"/>
    <col min="13040" max="13040" width="10.5546875" style="3" customWidth="1"/>
    <col min="13041" max="13041" width="9" style="3" customWidth="1"/>
    <col min="13042" max="13042" width="9.88671875" style="3" customWidth="1"/>
    <col min="13043" max="13043" width="12" style="3" customWidth="1"/>
    <col min="13044" max="13274" width="11.44140625" style="3"/>
    <col min="13275" max="13275" width="0.33203125" style="3" customWidth="1"/>
    <col min="13276" max="13276" width="19" style="3" customWidth="1"/>
    <col min="13277" max="13277" width="7.109375" style="3" customWidth="1"/>
    <col min="13278" max="13278" width="41.33203125" style="3" customWidth="1"/>
    <col min="13279" max="13280" width="9" style="3" customWidth="1"/>
    <col min="13281" max="13281" width="10.5546875" style="3" customWidth="1"/>
    <col min="13282" max="13282" width="9.44140625" style="3" customWidth="1"/>
    <col min="13283" max="13283" width="9.88671875" style="3" customWidth="1"/>
    <col min="13284" max="13284" width="10.5546875" style="3" customWidth="1"/>
    <col min="13285" max="13286" width="9.44140625" style="3" customWidth="1"/>
    <col min="13287" max="13287" width="10.5546875" style="3" customWidth="1"/>
    <col min="13288" max="13289" width="9" style="3" customWidth="1"/>
    <col min="13290" max="13290" width="10.5546875" style="3" customWidth="1"/>
    <col min="13291" max="13292" width="9.44140625" style="3" customWidth="1"/>
    <col min="13293" max="13293" width="10.5546875" style="3" customWidth="1"/>
    <col min="13294" max="13294" width="9.44140625" style="3" customWidth="1"/>
    <col min="13295" max="13295" width="9.88671875" style="3" customWidth="1"/>
    <col min="13296" max="13296" width="10.5546875" style="3" customWidth="1"/>
    <col min="13297" max="13297" width="9" style="3" customWidth="1"/>
    <col min="13298" max="13298" width="9.88671875" style="3" customWidth="1"/>
    <col min="13299" max="13299" width="12" style="3" customWidth="1"/>
    <col min="13300" max="13530" width="11.44140625" style="3"/>
    <col min="13531" max="13531" width="0.33203125" style="3" customWidth="1"/>
    <col min="13532" max="13532" width="19" style="3" customWidth="1"/>
    <col min="13533" max="13533" width="7.109375" style="3" customWidth="1"/>
    <col min="13534" max="13534" width="41.33203125" style="3" customWidth="1"/>
    <col min="13535" max="13536" width="9" style="3" customWidth="1"/>
    <col min="13537" max="13537" width="10.5546875" style="3" customWidth="1"/>
    <col min="13538" max="13538" width="9.44140625" style="3" customWidth="1"/>
    <col min="13539" max="13539" width="9.88671875" style="3" customWidth="1"/>
    <col min="13540" max="13540" width="10.5546875" style="3" customWidth="1"/>
    <col min="13541" max="13542" width="9.44140625" style="3" customWidth="1"/>
    <col min="13543" max="13543" width="10.5546875" style="3" customWidth="1"/>
    <col min="13544" max="13545" width="9" style="3" customWidth="1"/>
    <col min="13546" max="13546" width="10.5546875" style="3" customWidth="1"/>
    <col min="13547" max="13548" width="9.44140625" style="3" customWidth="1"/>
    <col min="13549" max="13549" width="10.5546875" style="3" customWidth="1"/>
    <col min="13550" max="13550" width="9.44140625" style="3" customWidth="1"/>
    <col min="13551" max="13551" width="9.88671875" style="3" customWidth="1"/>
    <col min="13552" max="13552" width="10.5546875" style="3" customWidth="1"/>
    <col min="13553" max="13553" width="9" style="3" customWidth="1"/>
    <col min="13554" max="13554" width="9.88671875" style="3" customWidth="1"/>
    <col min="13555" max="13555" width="12" style="3" customWidth="1"/>
    <col min="13556" max="13786" width="11.44140625" style="3"/>
    <col min="13787" max="13787" width="0.33203125" style="3" customWidth="1"/>
    <col min="13788" max="13788" width="19" style="3" customWidth="1"/>
    <col min="13789" max="13789" width="7.109375" style="3" customWidth="1"/>
    <col min="13790" max="13790" width="41.33203125" style="3" customWidth="1"/>
    <col min="13791" max="13792" width="9" style="3" customWidth="1"/>
    <col min="13793" max="13793" width="10.5546875" style="3" customWidth="1"/>
    <col min="13794" max="13794" width="9.44140625" style="3" customWidth="1"/>
    <col min="13795" max="13795" width="9.88671875" style="3" customWidth="1"/>
    <col min="13796" max="13796" width="10.5546875" style="3" customWidth="1"/>
    <col min="13797" max="13798" width="9.44140625" style="3" customWidth="1"/>
    <col min="13799" max="13799" width="10.5546875" style="3" customWidth="1"/>
    <col min="13800" max="13801" width="9" style="3" customWidth="1"/>
    <col min="13802" max="13802" width="10.5546875" style="3" customWidth="1"/>
    <col min="13803" max="13804" width="9.44140625" style="3" customWidth="1"/>
    <col min="13805" max="13805" width="10.5546875" style="3" customWidth="1"/>
    <col min="13806" max="13806" width="9.44140625" style="3" customWidth="1"/>
    <col min="13807" max="13807" width="9.88671875" style="3" customWidth="1"/>
    <col min="13808" max="13808" width="10.5546875" style="3" customWidth="1"/>
    <col min="13809" max="13809" width="9" style="3" customWidth="1"/>
    <col min="13810" max="13810" width="9.88671875" style="3" customWidth="1"/>
    <col min="13811" max="13811" width="12" style="3" customWidth="1"/>
    <col min="13812" max="14042" width="11.44140625" style="3"/>
    <col min="14043" max="14043" width="0.33203125" style="3" customWidth="1"/>
    <col min="14044" max="14044" width="19" style="3" customWidth="1"/>
    <col min="14045" max="14045" width="7.109375" style="3" customWidth="1"/>
    <col min="14046" max="14046" width="41.33203125" style="3" customWidth="1"/>
    <col min="14047" max="14048" width="9" style="3" customWidth="1"/>
    <col min="14049" max="14049" width="10.5546875" style="3" customWidth="1"/>
    <col min="14050" max="14050" width="9.44140625" style="3" customWidth="1"/>
    <col min="14051" max="14051" width="9.88671875" style="3" customWidth="1"/>
    <col min="14052" max="14052" width="10.5546875" style="3" customWidth="1"/>
    <col min="14053" max="14054" width="9.44140625" style="3" customWidth="1"/>
    <col min="14055" max="14055" width="10.5546875" style="3" customWidth="1"/>
    <col min="14056" max="14057" width="9" style="3" customWidth="1"/>
    <col min="14058" max="14058" width="10.5546875" style="3" customWidth="1"/>
    <col min="14059" max="14060" width="9.44140625" style="3" customWidth="1"/>
    <col min="14061" max="14061" width="10.5546875" style="3" customWidth="1"/>
    <col min="14062" max="14062" width="9.44140625" style="3" customWidth="1"/>
    <col min="14063" max="14063" width="9.88671875" style="3" customWidth="1"/>
    <col min="14064" max="14064" width="10.5546875" style="3" customWidth="1"/>
    <col min="14065" max="14065" width="9" style="3" customWidth="1"/>
    <col min="14066" max="14066" width="9.88671875" style="3" customWidth="1"/>
    <col min="14067" max="14067" width="12" style="3" customWidth="1"/>
    <col min="14068" max="14298" width="11.44140625" style="3"/>
    <col min="14299" max="14299" width="0.33203125" style="3" customWidth="1"/>
    <col min="14300" max="14300" width="19" style="3" customWidth="1"/>
    <col min="14301" max="14301" width="7.109375" style="3" customWidth="1"/>
    <col min="14302" max="14302" width="41.33203125" style="3" customWidth="1"/>
    <col min="14303" max="14304" width="9" style="3" customWidth="1"/>
    <col min="14305" max="14305" width="10.5546875" style="3" customWidth="1"/>
    <col min="14306" max="14306" width="9.44140625" style="3" customWidth="1"/>
    <col min="14307" max="14307" width="9.88671875" style="3" customWidth="1"/>
    <col min="14308" max="14308" width="10.5546875" style="3" customWidth="1"/>
    <col min="14309" max="14310" width="9.44140625" style="3" customWidth="1"/>
    <col min="14311" max="14311" width="10.5546875" style="3" customWidth="1"/>
    <col min="14312" max="14313" width="9" style="3" customWidth="1"/>
    <col min="14314" max="14314" width="10.5546875" style="3" customWidth="1"/>
    <col min="14315" max="14316" width="9.44140625" style="3" customWidth="1"/>
    <col min="14317" max="14317" width="10.5546875" style="3" customWidth="1"/>
    <col min="14318" max="14318" width="9.44140625" style="3" customWidth="1"/>
    <col min="14319" max="14319" width="9.88671875" style="3" customWidth="1"/>
    <col min="14320" max="14320" width="10.5546875" style="3" customWidth="1"/>
    <col min="14321" max="14321" width="9" style="3" customWidth="1"/>
    <col min="14322" max="14322" width="9.88671875" style="3" customWidth="1"/>
    <col min="14323" max="14323" width="12" style="3" customWidth="1"/>
    <col min="14324" max="14554" width="11.44140625" style="3"/>
    <col min="14555" max="14555" width="0.33203125" style="3" customWidth="1"/>
    <col min="14556" max="14556" width="19" style="3" customWidth="1"/>
    <col min="14557" max="14557" width="7.109375" style="3" customWidth="1"/>
    <col min="14558" max="14558" width="41.33203125" style="3" customWidth="1"/>
    <col min="14559" max="14560" width="9" style="3" customWidth="1"/>
    <col min="14561" max="14561" width="10.5546875" style="3" customWidth="1"/>
    <col min="14562" max="14562" width="9.44140625" style="3" customWidth="1"/>
    <col min="14563" max="14563" width="9.88671875" style="3" customWidth="1"/>
    <col min="14564" max="14564" width="10.5546875" style="3" customWidth="1"/>
    <col min="14565" max="14566" width="9.44140625" style="3" customWidth="1"/>
    <col min="14567" max="14567" width="10.5546875" style="3" customWidth="1"/>
    <col min="14568" max="14569" width="9" style="3" customWidth="1"/>
    <col min="14570" max="14570" width="10.5546875" style="3" customWidth="1"/>
    <col min="14571" max="14572" width="9.44140625" style="3" customWidth="1"/>
    <col min="14573" max="14573" width="10.5546875" style="3" customWidth="1"/>
    <col min="14574" max="14574" width="9.44140625" style="3" customWidth="1"/>
    <col min="14575" max="14575" width="9.88671875" style="3" customWidth="1"/>
    <col min="14576" max="14576" width="10.5546875" style="3" customWidth="1"/>
    <col min="14577" max="14577" width="9" style="3" customWidth="1"/>
    <col min="14578" max="14578" width="9.88671875" style="3" customWidth="1"/>
    <col min="14579" max="14579" width="12" style="3" customWidth="1"/>
    <col min="14580" max="14810" width="11.44140625" style="3"/>
    <col min="14811" max="14811" width="0.33203125" style="3" customWidth="1"/>
    <col min="14812" max="14812" width="19" style="3" customWidth="1"/>
    <col min="14813" max="14813" width="7.109375" style="3" customWidth="1"/>
    <col min="14814" max="14814" width="41.33203125" style="3" customWidth="1"/>
    <col min="14815" max="14816" width="9" style="3" customWidth="1"/>
    <col min="14817" max="14817" width="10.5546875" style="3" customWidth="1"/>
    <col min="14818" max="14818" width="9.44140625" style="3" customWidth="1"/>
    <col min="14819" max="14819" width="9.88671875" style="3" customWidth="1"/>
    <col min="14820" max="14820" width="10.5546875" style="3" customWidth="1"/>
    <col min="14821" max="14822" width="9.44140625" style="3" customWidth="1"/>
    <col min="14823" max="14823" width="10.5546875" style="3" customWidth="1"/>
    <col min="14824" max="14825" width="9" style="3" customWidth="1"/>
    <col min="14826" max="14826" width="10.5546875" style="3" customWidth="1"/>
    <col min="14827" max="14828" width="9.44140625" style="3" customWidth="1"/>
    <col min="14829" max="14829" width="10.5546875" style="3" customWidth="1"/>
    <col min="14830" max="14830" width="9.44140625" style="3" customWidth="1"/>
    <col min="14831" max="14831" width="9.88671875" style="3" customWidth="1"/>
    <col min="14832" max="14832" width="10.5546875" style="3" customWidth="1"/>
    <col min="14833" max="14833" width="9" style="3" customWidth="1"/>
    <col min="14834" max="14834" width="9.88671875" style="3" customWidth="1"/>
    <col min="14835" max="14835" width="12" style="3" customWidth="1"/>
    <col min="14836" max="15066" width="11.44140625" style="3"/>
    <col min="15067" max="15067" width="0.33203125" style="3" customWidth="1"/>
    <col min="15068" max="15068" width="19" style="3" customWidth="1"/>
    <col min="15069" max="15069" width="7.109375" style="3" customWidth="1"/>
    <col min="15070" max="15070" width="41.33203125" style="3" customWidth="1"/>
    <col min="15071" max="15072" width="9" style="3" customWidth="1"/>
    <col min="15073" max="15073" width="10.5546875" style="3" customWidth="1"/>
    <col min="15074" max="15074" width="9.44140625" style="3" customWidth="1"/>
    <col min="15075" max="15075" width="9.88671875" style="3" customWidth="1"/>
    <col min="15076" max="15076" width="10.5546875" style="3" customWidth="1"/>
    <col min="15077" max="15078" width="9.44140625" style="3" customWidth="1"/>
    <col min="15079" max="15079" width="10.5546875" style="3" customWidth="1"/>
    <col min="15080" max="15081" width="9" style="3" customWidth="1"/>
    <col min="15082" max="15082" width="10.5546875" style="3" customWidth="1"/>
    <col min="15083" max="15084" width="9.44140625" style="3" customWidth="1"/>
    <col min="15085" max="15085" width="10.5546875" style="3" customWidth="1"/>
    <col min="15086" max="15086" width="9.44140625" style="3" customWidth="1"/>
    <col min="15087" max="15087" width="9.88671875" style="3" customWidth="1"/>
    <col min="15088" max="15088" width="10.5546875" style="3" customWidth="1"/>
    <col min="15089" max="15089" width="9" style="3" customWidth="1"/>
    <col min="15090" max="15090" width="9.88671875" style="3" customWidth="1"/>
    <col min="15091" max="15091" width="12" style="3" customWidth="1"/>
    <col min="15092" max="15322" width="11.44140625" style="3"/>
    <col min="15323" max="15323" width="0.33203125" style="3" customWidth="1"/>
    <col min="15324" max="15324" width="19" style="3" customWidth="1"/>
    <col min="15325" max="15325" width="7.109375" style="3" customWidth="1"/>
    <col min="15326" max="15326" width="41.33203125" style="3" customWidth="1"/>
    <col min="15327" max="15328" width="9" style="3" customWidth="1"/>
    <col min="15329" max="15329" width="10.5546875" style="3" customWidth="1"/>
    <col min="15330" max="15330" width="9.44140625" style="3" customWidth="1"/>
    <col min="15331" max="15331" width="9.88671875" style="3" customWidth="1"/>
    <col min="15332" max="15332" width="10.5546875" style="3" customWidth="1"/>
    <col min="15333" max="15334" width="9.44140625" style="3" customWidth="1"/>
    <col min="15335" max="15335" width="10.5546875" style="3" customWidth="1"/>
    <col min="15336" max="15337" width="9" style="3" customWidth="1"/>
    <col min="15338" max="15338" width="10.5546875" style="3" customWidth="1"/>
    <col min="15339" max="15340" width="9.44140625" style="3" customWidth="1"/>
    <col min="15341" max="15341" width="10.5546875" style="3" customWidth="1"/>
    <col min="15342" max="15342" width="9.44140625" style="3" customWidth="1"/>
    <col min="15343" max="15343" width="9.88671875" style="3" customWidth="1"/>
    <col min="15344" max="15344" width="10.5546875" style="3" customWidth="1"/>
    <col min="15345" max="15345" width="9" style="3" customWidth="1"/>
    <col min="15346" max="15346" width="9.88671875" style="3" customWidth="1"/>
    <col min="15347" max="15347" width="12" style="3" customWidth="1"/>
    <col min="15348" max="15578" width="11.44140625" style="3"/>
    <col min="15579" max="15579" width="0.33203125" style="3" customWidth="1"/>
    <col min="15580" max="15580" width="19" style="3" customWidth="1"/>
    <col min="15581" max="15581" width="7.109375" style="3" customWidth="1"/>
    <col min="15582" max="15582" width="41.33203125" style="3" customWidth="1"/>
    <col min="15583" max="15584" width="9" style="3" customWidth="1"/>
    <col min="15585" max="15585" width="10.5546875" style="3" customWidth="1"/>
    <col min="15586" max="15586" width="9.44140625" style="3" customWidth="1"/>
    <col min="15587" max="15587" width="9.88671875" style="3" customWidth="1"/>
    <col min="15588" max="15588" width="10.5546875" style="3" customWidth="1"/>
    <col min="15589" max="15590" width="9.44140625" style="3" customWidth="1"/>
    <col min="15591" max="15591" width="10.5546875" style="3" customWidth="1"/>
    <col min="15592" max="15593" width="9" style="3" customWidth="1"/>
    <col min="15594" max="15594" width="10.5546875" style="3" customWidth="1"/>
    <col min="15595" max="15596" width="9.44140625" style="3" customWidth="1"/>
    <col min="15597" max="15597" width="10.5546875" style="3" customWidth="1"/>
    <col min="15598" max="15598" width="9.44140625" style="3" customWidth="1"/>
    <col min="15599" max="15599" width="9.88671875" style="3" customWidth="1"/>
    <col min="15600" max="15600" width="10.5546875" style="3" customWidth="1"/>
    <col min="15601" max="15601" width="9" style="3" customWidth="1"/>
    <col min="15602" max="15602" width="9.88671875" style="3" customWidth="1"/>
    <col min="15603" max="15603" width="12" style="3" customWidth="1"/>
    <col min="15604" max="15834" width="11.44140625" style="3"/>
    <col min="15835" max="15835" width="0.33203125" style="3" customWidth="1"/>
    <col min="15836" max="15836" width="19" style="3" customWidth="1"/>
    <col min="15837" max="15837" width="7.109375" style="3" customWidth="1"/>
    <col min="15838" max="15838" width="41.33203125" style="3" customWidth="1"/>
    <col min="15839" max="15840" width="9" style="3" customWidth="1"/>
    <col min="15841" max="15841" width="10.5546875" style="3" customWidth="1"/>
    <col min="15842" max="15842" width="9.44140625" style="3" customWidth="1"/>
    <col min="15843" max="15843" width="9.88671875" style="3" customWidth="1"/>
    <col min="15844" max="15844" width="10.5546875" style="3" customWidth="1"/>
    <col min="15845" max="15846" width="9.44140625" style="3" customWidth="1"/>
    <col min="15847" max="15847" width="10.5546875" style="3" customWidth="1"/>
    <col min="15848" max="15849" width="9" style="3" customWidth="1"/>
    <col min="15850" max="15850" width="10.5546875" style="3" customWidth="1"/>
    <col min="15851" max="15852" width="9.44140625" style="3" customWidth="1"/>
    <col min="15853" max="15853" width="10.5546875" style="3" customWidth="1"/>
    <col min="15854" max="15854" width="9.44140625" style="3" customWidth="1"/>
    <col min="15855" max="15855" width="9.88671875" style="3" customWidth="1"/>
    <col min="15856" max="15856" width="10.5546875" style="3" customWidth="1"/>
    <col min="15857" max="15857" width="9" style="3" customWidth="1"/>
    <col min="15858" max="15858" width="9.88671875" style="3" customWidth="1"/>
    <col min="15859" max="15859" width="12" style="3" customWidth="1"/>
    <col min="15860" max="16090" width="11.44140625" style="3"/>
    <col min="16091" max="16091" width="0.33203125" style="3" customWidth="1"/>
    <col min="16092" max="16092" width="19" style="3" customWidth="1"/>
    <col min="16093" max="16093" width="7.109375" style="3" customWidth="1"/>
    <col min="16094" max="16094" width="41.33203125" style="3" customWidth="1"/>
    <col min="16095" max="16096" width="9" style="3" customWidth="1"/>
    <col min="16097" max="16097" width="10.5546875" style="3" customWidth="1"/>
    <col min="16098" max="16098" width="9.44140625" style="3" customWidth="1"/>
    <col min="16099" max="16099" width="9.88671875" style="3" customWidth="1"/>
    <col min="16100" max="16100" width="10.5546875" style="3" customWidth="1"/>
    <col min="16101" max="16102" width="9.44140625" style="3" customWidth="1"/>
    <col min="16103" max="16103" width="10.5546875" style="3" customWidth="1"/>
    <col min="16104" max="16105" width="9" style="3" customWidth="1"/>
    <col min="16106" max="16106" width="10.5546875" style="3" customWidth="1"/>
    <col min="16107" max="16108" width="9.44140625" style="3" customWidth="1"/>
    <col min="16109" max="16109" width="10.5546875" style="3" customWidth="1"/>
    <col min="16110" max="16110" width="9.44140625" style="3" customWidth="1"/>
    <col min="16111" max="16111" width="9.88671875" style="3" customWidth="1"/>
    <col min="16112" max="16112" width="10.5546875" style="3" customWidth="1"/>
    <col min="16113" max="16113" width="9" style="3" customWidth="1"/>
    <col min="16114" max="16114" width="9.88671875" style="3" customWidth="1"/>
    <col min="16115" max="16115" width="12" style="3" customWidth="1"/>
    <col min="16116" max="16384" width="11.44140625" style="3"/>
  </cols>
  <sheetData>
    <row r="1" spans="1:30">
      <c r="A1" s="265" t="s">
        <v>1447</v>
      </c>
      <c r="B1" s="241"/>
      <c r="M1" s="265"/>
    </row>
    <row r="2" spans="1:30" ht="18" customHeight="1">
      <c r="A2" s="965" t="s">
        <v>58</v>
      </c>
      <c r="B2" s="47"/>
      <c r="M2" s="1412"/>
      <c r="N2" s="1413"/>
      <c r="O2" s="2664" t="s">
        <v>1122</v>
      </c>
      <c r="P2" s="2664"/>
      <c r="Q2" s="2664"/>
      <c r="R2" s="2664"/>
      <c r="S2" s="2664"/>
      <c r="T2" s="2664"/>
      <c r="U2" s="2664"/>
      <c r="V2" s="2664"/>
      <c r="W2" s="2664"/>
      <c r="X2" s="2664"/>
      <c r="Y2" s="2664"/>
      <c r="Z2" s="2664"/>
      <c r="AA2" s="2664"/>
      <c r="AB2" s="2664"/>
      <c r="AC2" s="2664"/>
      <c r="AD2" s="2664"/>
    </row>
    <row r="3" spans="1:30" s="250" customFormat="1" ht="14.4">
      <c r="A3" s="26" t="s">
        <v>2724</v>
      </c>
      <c r="C3" s="2664" t="s">
        <v>1121</v>
      </c>
      <c r="D3" s="2664"/>
      <c r="E3" s="2664"/>
      <c r="F3" s="2664"/>
      <c r="G3" s="2664"/>
      <c r="H3" s="2664"/>
      <c r="I3" s="2664"/>
      <c r="J3" s="2664"/>
      <c r="M3" s="1414"/>
      <c r="N3" s="665"/>
      <c r="O3" s="2664" t="s">
        <v>1523</v>
      </c>
      <c r="P3" s="2664"/>
      <c r="Q3" s="2664"/>
      <c r="R3" s="2664"/>
      <c r="S3" s="2664"/>
      <c r="T3" s="2664"/>
      <c r="U3" s="2664"/>
      <c r="V3" s="2664"/>
      <c r="W3" s="2664" t="s">
        <v>1524</v>
      </c>
      <c r="X3" s="2664"/>
      <c r="Y3" s="2664"/>
      <c r="Z3" s="2664"/>
      <c r="AA3" s="2664"/>
      <c r="AB3" s="2664"/>
      <c r="AC3" s="2664"/>
      <c r="AD3" s="2664"/>
    </row>
    <row r="4" spans="1:30" ht="15.75" customHeight="1">
      <c r="A4" s="2647" t="s">
        <v>0</v>
      </c>
      <c r="B4" s="2647" t="s">
        <v>14</v>
      </c>
      <c r="C4" s="2757">
        <v>2015</v>
      </c>
      <c r="D4" s="2757"/>
      <c r="E4" s="2757">
        <v>2016</v>
      </c>
      <c r="F4" s="2757"/>
      <c r="G4" s="2757">
        <v>2017</v>
      </c>
      <c r="H4" s="2757"/>
      <c r="I4" s="2757">
        <v>2018</v>
      </c>
      <c r="J4" s="2757"/>
      <c r="M4" s="2647" t="s">
        <v>0</v>
      </c>
      <c r="N4" s="2647" t="s">
        <v>14</v>
      </c>
      <c r="O4" s="2747">
        <v>2015</v>
      </c>
      <c r="P4" s="2747"/>
      <c r="Q4" s="2747">
        <v>2016</v>
      </c>
      <c r="R4" s="2747"/>
      <c r="S4" s="2747">
        <v>2017</v>
      </c>
      <c r="T4" s="2747"/>
      <c r="U4" s="2755">
        <v>2018</v>
      </c>
      <c r="V4" s="2756"/>
      <c r="W4" s="2747">
        <v>2015</v>
      </c>
      <c r="X4" s="2747"/>
      <c r="Y4" s="2747">
        <v>2016</v>
      </c>
      <c r="Z4" s="2747"/>
      <c r="AA4" s="2747">
        <v>2017</v>
      </c>
      <c r="AB4" s="2747"/>
      <c r="AC4" s="2747">
        <v>2018</v>
      </c>
      <c r="AD4" s="2747"/>
    </row>
    <row r="5" spans="1:30" s="248" customFormat="1" ht="15.75" customHeight="1">
      <c r="A5" s="2647"/>
      <c r="B5" s="2647"/>
      <c r="C5" s="1417" t="s">
        <v>2718</v>
      </c>
      <c r="D5" s="1417" t="s">
        <v>2719</v>
      </c>
      <c r="E5" s="1417" t="s">
        <v>2718</v>
      </c>
      <c r="F5" s="1417" t="s">
        <v>2719</v>
      </c>
      <c r="G5" s="1417" t="s">
        <v>2723</v>
      </c>
      <c r="H5" s="1417" t="s">
        <v>2719</v>
      </c>
      <c r="I5" s="1417" t="s">
        <v>2723</v>
      </c>
      <c r="J5" s="1417" t="s">
        <v>2719</v>
      </c>
      <c r="M5" s="2647"/>
      <c r="N5" s="2647"/>
      <c r="O5" s="1415" t="s">
        <v>2718</v>
      </c>
      <c r="P5" s="1415" t="s">
        <v>2719</v>
      </c>
      <c r="Q5" s="1415" t="s">
        <v>2718</v>
      </c>
      <c r="R5" s="1415" t="s">
        <v>2719</v>
      </c>
      <c r="S5" s="1415" t="s">
        <v>2718</v>
      </c>
      <c r="T5" s="1415" t="s">
        <v>2719</v>
      </c>
      <c r="U5" s="1415" t="s">
        <v>2718</v>
      </c>
      <c r="V5" s="1415" t="s">
        <v>2719</v>
      </c>
      <c r="W5" s="1415" t="s">
        <v>2718</v>
      </c>
      <c r="X5" s="1415" t="s">
        <v>2719</v>
      </c>
      <c r="Y5" s="1415" t="s">
        <v>2718</v>
      </c>
      <c r="Z5" s="1415" t="s">
        <v>2719</v>
      </c>
      <c r="AA5" s="1415" t="s">
        <v>2718</v>
      </c>
      <c r="AB5" s="1415" t="s">
        <v>2719</v>
      </c>
      <c r="AC5" s="1415" t="s">
        <v>2718</v>
      </c>
      <c r="AD5" s="1415" t="s">
        <v>2719</v>
      </c>
    </row>
    <row r="6" spans="1:30" s="4" customFormat="1" ht="15" customHeight="1">
      <c r="A6" s="2752" t="s">
        <v>1</v>
      </c>
      <c r="B6" s="1275" t="s">
        <v>19</v>
      </c>
      <c r="C6" s="692">
        <v>1</v>
      </c>
      <c r="D6" s="692"/>
      <c r="E6" s="692">
        <v>9</v>
      </c>
      <c r="F6" s="692">
        <v>11</v>
      </c>
      <c r="G6" s="692">
        <v>2</v>
      </c>
      <c r="H6" s="692">
        <v>3</v>
      </c>
      <c r="I6" s="1416">
        <v>5</v>
      </c>
      <c r="J6" s="1416">
        <v>3</v>
      </c>
      <c r="L6" s="250"/>
      <c r="M6" s="2619" t="s">
        <v>1</v>
      </c>
      <c r="N6" s="1275" t="s">
        <v>833</v>
      </c>
      <c r="O6" s="692">
        <f>C6</f>
        <v>1</v>
      </c>
      <c r="P6" s="692"/>
      <c r="Q6" s="692">
        <f t="shared" ref="Q6:V6" si="0">O6+E6</f>
        <v>10</v>
      </c>
      <c r="R6" s="692">
        <f t="shared" si="0"/>
        <v>11</v>
      </c>
      <c r="S6" s="692">
        <f t="shared" si="0"/>
        <v>12</v>
      </c>
      <c r="T6" s="692">
        <f t="shared" si="0"/>
        <v>14</v>
      </c>
      <c r="U6" s="1416">
        <f t="shared" si="0"/>
        <v>17</v>
      </c>
      <c r="V6" s="1416">
        <f t="shared" si="0"/>
        <v>17</v>
      </c>
      <c r="W6" s="699">
        <f>O6/Egreso!O6</f>
        <v>9.0909090909090912E-2</v>
      </c>
      <c r="X6" s="699">
        <f>P6/Egreso!P6</f>
        <v>0</v>
      </c>
      <c r="Y6" s="699">
        <f>Q6/Egreso!Q6</f>
        <v>0.83333333333333337</v>
      </c>
      <c r="Z6" s="699">
        <f>R6/Egreso!R6</f>
        <v>0.61111111111111116</v>
      </c>
      <c r="AA6" s="699">
        <f>S6/Egreso!S6</f>
        <v>0.70588235294117652</v>
      </c>
      <c r="AB6" s="699">
        <f>T6/Egreso!T6</f>
        <v>0.53846153846153844</v>
      </c>
      <c r="AC6" s="1288">
        <f>U6/Egreso!U6</f>
        <v>0.77272727272727271</v>
      </c>
      <c r="AD6" s="1288">
        <f>V6/Egreso!V6</f>
        <v>0.53125</v>
      </c>
    </row>
    <row r="7" spans="1:30" s="250" customFormat="1" ht="28.8">
      <c r="A7" s="2753"/>
      <c r="B7" s="1275" t="str">
        <f>Egreso!B7</f>
        <v>Ingeniería en Computación y Telecomunicaciones</v>
      </c>
      <c r="C7" s="692"/>
      <c r="D7" s="692"/>
      <c r="E7" s="692"/>
      <c r="F7" s="692"/>
      <c r="G7" s="692"/>
      <c r="H7" s="692"/>
      <c r="I7" s="1416"/>
      <c r="J7" s="1416"/>
      <c r="M7" s="2619"/>
      <c r="N7" s="1275" t="s">
        <v>1986</v>
      </c>
      <c r="O7" s="692"/>
      <c r="P7" s="692"/>
      <c r="Q7" s="692"/>
      <c r="R7" s="692"/>
      <c r="S7" s="692"/>
      <c r="T7" s="692"/>
      <c r="U7" s="1416"/>
      <c r="V7" s="1416"/>
      <c r="W7" s="699"/>
      <c r="X7" s="699"/>
      <c r="Y7" s="699"/>
      <c r="Z7" s="699"/>
      <c r="AA7" s="699"/>
      <c r="AB7" s="699"/>
      <c r="AC7" s="1288"/>
      <c r="AD7" s="1288"/>
    </row>
    <row r="8" spans="1:30" s="250" customFormat="1" ht="28.8">
      <c r="A8" s="2754"/>
      <c r="B8" s="1275" t="s">
        <v>1059</v>
      </c>
      <c r="C8" s="692"/>
      <c r="D8" s="692"/>
      <c r="E8" s="692"/>
      <c r="F8" s="692"/>
      <c r="G8" s="692"/>
      <c r="H8" s="692"/>
      <c r="I8" s="1416"/>
      <c r="J8" s="1416"/>
      <c r="M8" s="2619"/>
      <c r="N8" s="1275" t="s">
        <v>2698</v>
      </c>
      <c r="O8" s="692"/>
      <c r="P8" s="692"/>
      <c r="Q8" s="692"/>
      <c r="R8" s="692"/>
      <c r="S8" s="692"/>
      <c r="T8" s="692"/>
      <c r="U8" s="1416"/>
      <c r="V8" s="1416"/>
      <c r="W8" s="699"/>
      <c r="X8" s="699"/>
      <c r="Y8" s="699"/>
      <c r="Z8" s="699"/>
      <c r="AA8" s="699"/>
      <c r="AB8" s="699"/>
      <c r="AC8" s="1288"/>
      <c r="AD8" s="1288"/>
    </row>
    <row r="9" spans="1:30" s="4" customFormat="1" ht="14.25" customHeight="1">
      <c r="A9" s="2752" t="s">
        <v>3</v>
      </c>
      <c r="B9" s="1277" t="s">
        <v>21</v>
      </c>
      <c r="C9" s="692">
        <v>6</v>
      </c>
      <c r="D9" s="692">
        <v>1</v>
      </c>
      <c r="E9" s="692">
        <v>14</v>
      </c>
      <c r="F9" s="692">
        <v>6</v>
      </c>
      <c r="G9" s="692">
        <v>3</v>
      </c>
      <c r="H9" s="692">
        <v>1</v>
      </c>
      <c r="I9" s="1416">
        <v>15</v>
      </c>
      <c r="J9" s="1416">
        <v>5</v>
      </c>
      <c r="L9" s="250"/>
      <c r="M9" s="2619" t="s">
        <v>3</v>
      </c>
      <c r="N9" s="1277" t="s">
        <v>835</v>
      </c>
      <c r="O9" s="692">
        <f>C9</f>
        <v>6</v>
      </c>
      <c r="P9" s="692">
        <f>D9</f>
        <v>1</v>
      </c>
      <c r="Q9" s="692">
        <f>O9+E9</f>
        <v>20</v>
      </c>
      <c r="R9" s="692">
        <f>P9+F9</f>
        <v>7</v>
      </c>
      <c r="S9" s="692">
        <f>Q9+G9</f>
        <v>23</v>
      </c>
      <c r="T9" s="692">
        <f>R9+H9</f>
        <v>8</v>
      </c>
      <c r="U9" s="1416">
        <f t="shared" ref="U9:U13" si="1">S9+I9</f>
        <v>38</v>
      </c>
      <c r="V9" s="1416">
        <f t="shared" ref="V9:V13" si="2">T9+J9</f>
        <v>13</v>
      </c>
      <c r="W9" s="699">
        <f>O9/Egreso!O9</f>
        <v>0.2857142857142857</v>
      </c>
      <c r="X9" s="699"/>
      <c r="Y9" s="699">
        <f>Q9/Egreso!Q9</f>
        <v>0.76923076923076927</v>
      </c>
      <c r="Z9" s="699">
        <f>R9/Egreso!R9</f>
        <v>0.63636363636363635</v>
      </c>
      <c r="AA9" s="699">
        <f>S9/Egreso!S9</f>
        <v>0.46938775510204084</v>
      </c>
      <c r="AB9" s="699">
        <f>T9/Egreso!T9</f>
        <v>0.44444444444444442</v>
      </c>
      <c r="AC9" s="1288">
        <f>U9/Egreso!U9</f>
        <v>0.64406779661016944</v>
      </c>
      <c r="AD9" s="1288">
        <f>V9/Egreso!V9</f>
        <v>0.48148148148148145</v>
      </c>
    </row>
    <row r="10" spans="1:30" s="250" customFormat="1" ht="14.25" customHeight="1">
      <c r="A10" s="2753"/>
      <c r="B10" s="1277" t="str">
        <f>Egreso!B10</f>
        <v>Psicología Biomédica</v>
      </c>
      <c r="C10" s="692"/>
      <c r="D10" s="692"/>
      <c r="E10" s="692"/>
      <c r="F10" s="692"/>
      <c r="G10" s="692"/>
      <c r="H10" s="692"/>
      <c r="I10" s="1416"/>
      <c r="J10" s="1416"/>
      <c r="M10" s="2619"/>
      <c r="N10" s="1277" t="s">
        <v>1987</v>
      </c>
      <c r="O10" s="692"/>
      <c r="P10" s="692"/>
      <c r="Q10" s="692"/>
      <c r="R10" s="692"/>
      <c r="S10" s="692"/>
      <c r="T10" s="692"/>
      <c r="U10" s="1416"/>
      <c r="V10" s="1416"/>
      <c r="W10" s="699"/>
      <c r="X10" s="699"/>
      <c r="Y10" s="699"/>
      <c r="Z10" s="699"/>
      <c r="AA10" s="699"/>
      <c r="AB10" s="699"/>
      <c r="AC10" s="1288"/>
      <c r="AD10" s="1288"/>
    </row>
    <row r="11" spans="1:30" s="250" customFormat="1" ht="27.75" customHeight="1">
      <c r="A11" s="2754"/>
      <c r="B11" s="1275" t="s">
        <v>2692</v>
      </c>
      <c r="C11" s="692"/>
      <c r="D11" s="692"/>
      <c r="E11" s="692"/>
      <c r="F11" s="692"/>
      <c r="G11" s="692"/>
      <c r="H11" s="692"/>
      <c r="I11" s="1416"/>
      <c r="J11" s="1416"/>
      <c r="M11" s="2619"/>
      <c r="N11" s="1277" t="s">
        <v>2700</v>
      </c>
      <c r="O11" s="692"/>
      <c r="P11" s="692"/>
      <c r="Q11" s="692"/>
      <c r="R11" s="692"/>
      <c r="S11" s="692"/>
      <c r="T11" s="692"/>
      <c r="U11" s="1416"/>
      <c r="V11" s="1416"/>
      <c r="W11" s="699"/>
      <c r="X11" s="699"/>
      <c r="Y11" s="699"/>
      <c r="Z11" s="699"/>
      <c r="AA11" s="699"/>
      <c r="AB11" s="699"/>
      <c r="AC11" s="1288"/>
      <c r="AD11" s="1288"/>
    </row>
    <row r="12" spans="1:30" s="4" customFormat="1" ht="15" customHeight="1">
      <c r="A12" s="2752" t="s">
        <v>2</v>
      </c>
      <c r="B12" s="1278" t="s">
        <v>20</v>
      </c>
      <c r="C12" s="692">
        <v>7</v>
      </c>
      <c r="D12" s="692">
        <v>2</v>
      </c>
      <c r="E12" s="692">
        <v>11</v>
      </c>
      <c r="F12" s="692">
        <v>5</v>
      </c>
      <c r="G12" s="692">
        <v>8</v>
      </c>
      <c r="H12" s="692">
        <v>1</v>
      </c>
      <c r="I12" s="1416">
        <v>17</v>
      </c>
      <c r="J12" s="1416">
        <v>5</v>
      </c>
      <c r="L12" s="250"/>
      <c r="M12" s="2619" t="s">
        <v>2</v>
      </c>
      <c r="N12" s="1278" t="s">
        <v>259</v>
      </c>
      <c r="O12" s="692">
        <f>C12</f>
        <v>7</v>
      </c>
      <c r="P12" s="692">
        <f>D12</f>
        <v>2</v>
      </c>
      <c r="Q12" s="692">
        <f>O12+E12</f>
        <v>18</v>
      </c>
      <c r="R12" s="692">
        <f>P12+F12</f>
        <v>7</v>
      </c>
      <c r="S12" s="692">
        <f>Q12+G12</f>
        <v>26</v>
      </c>
      <c r="T12" s="692">
        <f>R12+H12</f>
        <v>8</v>
      </c>
      <c r="U12" s="1416">
        <f t="shared" si="1"/>
        <v>43</v>
      </c>
      <c r="V12" s="1416">
        <f t="shared" si="2"/>
        <v>13</v>
      </c>
      <c r="W12" s="699">
        <f>O12/Egreso!O12</f>
        <v>0.30434782608695654</v>
      </c>
      <c r="X12" s="699">
        <f>P12/Egreso!P12</f>
        <v>0.2</v>
      </c>
      <c r="Y12" s="699">
        <f>Q12/Egreso!Q12</f>
        <v>0.54545454545454541</v>
      </c>
      <c r="Z12" s="699">
        <f>R12/Egreso!R12</f>
        <v>0.63636363636363635</v>
      </c>
      <c r="AA12" s="699">
        <f>S12/Egreso!S12</f>
        <v>0.52</v>
      </c>
      <c r="AB12" s="699">
        <f>T12/Egreso!T12</f>
        <v>0.32</v>
      </c>
      <c r="AC12" s="1288">
        <f>U12/Egreso!U12</f>
        <v>0.74137931034482762</v>
      </c>
      <c r="AD12" s="1288">
        <f>V12/Egreso!V12</f>
        <v>0.39393939393939392</v>
      </c>
    </row>
    <row r="13" spans="1:30" s="4" customFormat="1" ht="15" customHeight="1">
      <c r="A13" s="2753"/>
      <c r="B13" s="1278" t="s">
        <v>23</v>
      </c>
      <c r="C13" s="692"/>
      <c r="D13" s="692"/>
      <c r="E13" s="692"/>
      <c r="F13" s="692"/>
      <c r="G13" s="692"/>
      <c r="H13" s="692"/>
      <c r="I13" s="1416">
        <v>2</v>
      </c>
      <c r="J13" s="1416">
        <v>1</v>
      </c>
      <c r="L13" s="250"/>
      <c r="M13" s="2619"/>
      <c r="N13" s="1278" t="s">
        <v>834</v>
      </c>
      <c r="O13" s="692"/>
      <c r="P13" s="692"/>
      <c r="Q13" s="692"/>
      <c r="R13" s="692"/>
      <c r="S13" s="692"/>
      <c r="T13" s="692"/>
      <c r="U13" s="1416">
        <f t="shared" si="1"/>
        <v>2</v>
      </c>
      <c r="V13" s="1416">
        <f t="shared" si="2"/>
        <v>1</v>
      </c>
      <c r="W13" s="699"/>
      <c r="X13" s="699"/>
      <c r="Y13" s="699"/>
      <c r="Z13" s="699"/>
      <c r="AA13" s="699"/>
      <c r="AB13" s="699"/>
      <c r="AC13" s="1288">
        <f>U13/Egreso!U13</f>
        <v>0.33333333333333331</v>
      </c>
      <c r="AD13" s="1288">
        <f>V13/Egreso!V13</f>
        <v>0.14285714285714285</v>
      </c>
    </row>
    <row r="14" spans="1:30" s="250" customFormat="1" ht="31.5" customHeight="1">
      <c r="A14" s="2754"/>
      <c r="B14" s="1275" t="s">
        <v>293</v>
      </c>
      <c r="C14" s="692"/>
      <c r="D14" s="692"/>
      <c r="E14" s="692"/>
      <c r="F14" s="692"/>
      <c r="G14" s="692"/>
      <c r="H14" s="692"/>
      <c r="I14" s="1416"/>
      <c r="J14" s="1416"/>
      <c r="M14" s="2619"/>
      <c r="N14" s="1278" t="s">
        <v>2699</v>
      </c>
      <c r="O14" s="692"/>
      <c r="P14" s="692"/>
      <c r="Q14" s="692"/>
      <c r="R14" s="692"/>
      <c r="S14" s="692"/>
      <c r="T14" s="692"/>
      <c r="U14" s="1416"/>
      <c r="V14" s="1416"/>
      <c r="W14" s="699"/>
      <c r="X14" s="699"/>
      <c r="Y14" s="699"/>
      <c r="Z14" s="699"/>
      <c r="AA14" s="699"/>
      <c r="AB14" s="699"/>
      <c r="AC14" s="1288"/>
      <c r="AD14" s="1288"/>
    </row>
    <row r="15" spans="1:30" s="4" customFormat="1" ht="15" customHeight="1">
      <c r="A15" s="2751" t="s">
        <v>18</v>
      </c>
      <c r="B15" s="2751"/>
      <c r="C15" s="692">
        <f t="shared" ref="C15:H15" si="3">SUM(C6:C13)</f>
        <v>14</v>
      </c>
      <c r="D15" s="692">
        <f t="shared" si="3"/>
        <v>3</v>
      </c>
      <c r="E15" s="692">
        <f t="shared" si="3"/>
        <v>34</v>
      </c>
      <c r="F15" s="692">
        <f t="shared" si="3"/>
        <v>22</v>
      </c>
      <c r="G15" s="692">
        <f t="shared" si="3"/>
        <v>13</v>
      </c>
      <c r="H15" s="692">
        <f t="shared" si="3"/>
        <v>5</v>
      </c>
      <c r="I15" s="1416">
        <f>SUM(I6:I14)</f>
        <v>39</v>
      </c>
      <c r="J15" s="1416">
        <f>SUM(J6:J14)</f>
        <v>14</v>
      </c>
      <c r="L15" s="250"/>
      <c r="M15" s="2751" t="s">
        <v>18</v>
      </c>
      <c r="N15" s="2751"/>
      <c r="O15" s="692">
        <f>SUM(O6:O13)</f>
        <v>14</v>
      </c>
      <c r="P15" s="692">
        <f>SUM(P6:P13)</f>
        <v>3</v>
      </c>
      <c r="Q15" s="692">
        <f>SUM(Q6:Q13)</f>
        <v>48</v>
      </c>
      <c r="R15" s="692">
        <f>SUM(R6:R13)</f>
        <v>25</v>
      </c>
      <c r="S15" s="692">
        <f t="shared" ref="S15" si="4">Q15+G15</f>
        <v>61</v>
      </c>
      <c r="T15" s="692">
        <f t="shared" ref="T15" si="5">R15+H15</f>
        <v>30</v>
      </c>
      <c r="U15" s="1416">
        <f>S15+I15</f>
        <v>100</v>
      </c>
      <c r="V15" s="1416">
        <f>T15+J15</f>
        <v>44</v>
      </c>
      <c r="W15" s="699">
        <f>O15/Egreso!O15</f>
        <v>0.25454545454545452</v>
      </c>
      <c r="X15" s="699">
        <f>P15/Egreso!P15</f>
        <v>0.11538461538461539</v>
      </c>
      <c r="Y15" s="699">
        <f>Q15/Egreso!Q15</f>
        <v>0.676056338028169</v>
      </c>
      <c r="Z15" s="699">
        <f>R15/Egreso!R15</f>
        <v>0.625</v>
      </c>
      <c r="AA15" s="699">
        <f>S15/Egreso!S15</f>
        <v>0.51694915254237284</v>
      </c>
      <c r="AB15" s="699">
        <f>T15/Egreso!T15</f>
        <v>0.40540540540540543</v>
      </c>
      <c r="AC15" s="1288">
        <f>U15/Egreso!U15</f>
        <v>0.68965517241379315</v>
      </c>
      <c r="AD15" s="1288">
        <f>V15/Egreso!V15</f>
        <v>0.44444444444444442</v>
      </c>
    </row>
    <row r="16" spans="1:30" s="4" customFormat="1" ht="15" customHeight="1">
      <c r="C16" s="50"/>
      <c r="I16" s="250"/>
      <c r="J16" s="250"/>
      <c r="L16" s="250"/>
      <c r="M16" s="250"/>
      <c r="N16" s="250"/>
      <c r="O16" s="50"/>
      <c r="P16" s="250"/>
      <c r="Q16" s="250"/>
      <c r="R16" s="250"/>
      <c r="S16" s="250"/>
      <c r="T16" s="250"/>
      <c r="U16" s="250"/>
      <c r="V16" s="250"/>
      <c r="W16" s="250"/>
      <c r="X16" s="250"/>
      <c r="AC16" s="250"/>
      <c r="AD16" s="250"/>
    </row>
    <row r="17" spans="1:30" s="251" customFormat="1" ht="15.6">
      <c r="A17" s="55"/>
      <c r="B17" s="55"/>
      <c r="C17" s="707">
        <v>2011</v>
      </c>
      <c r="D17" s="707">
        <v>2012</v>
      </c>
      <c r="E17" s="707">
        <v>2013</v>
      </c>
      <c r="F17" s="707">
        <v>2014</v>
      </c>
      <c r="G17" s="707">
        <v>2015</v>
      </c>
      <c r="H17" s="707">
        <v>2016</v>
      </c>
      <c r="I17" s="707">
        <v>2017</v>
      </c>
      <c r="J17" s="1334">
        <v>2018</v>
      </c>
      <c r="M17" s="55"/>
      <c r="N17" s="55"/>
      <c r="O17" s="707">
        <v>2011</v>
      </c>
      <c r="P17" s="707">
        <v>2012</v>
      </c>
      <c r="Q17" s="707">
        <v>2013</v>
      </c>
      <c r="R17" s="707">
        <v>2014</v>
      </c>
      <c r="S17" s="707">
        <v>2015</v>
      </c>
      <c r="T17" s="707">
        <v>2016</v>
      </c>
      <c r="U17" s="707">
        <v>2017</v>
      </c>
      <c r="V17" s="1334">
        <v>2018</v>
      </c>
    </row>
    <row r="18" spans="1:30" s="250" customFormat="1" ht="15" customHeight="1">
      <c r="A18" s="2748" t="s">
        <v>17</v>
      </c>
      <c r="B18" s="708" t="s">
        <v>8</v>
      </c>
      <c r="C18" s="709"/>
      <c r="D18" s="709"/>
      <c r="E18" s="709"/>
      <c r="F18" s="709"/>
      <c r="G18" s="709">
        <f>C15+D15</f>
        <v>17</v>
      </c>
      <c r="H18" s="709">
        <f>E15+F15</f>
        <v>56</v>
      </c>
      <c r="I18" s="709">
        <f>G15+H15</f>
        <v>18</v>
      </c>
      <c r="J18" s="710">
        <f>I15+J15</f>
        <v>53</v>
      </c>
      <c r="M18" s="2748" t="s">
        <v>17</v>
      </c>
      <c r="N18" s="708" t="s">
        <v>8</v>
      </c>
      <c r="O18" s="709"/>
      <c r="P18" s="709"/>
      <c r="Q18" s="709"/>
      <c r="R18" s="709"/>
      <c r="S18" s="709">
        <f>O15+P15</f>
        <v>17</v>
      </c>
      <c r="T18" s="709">
        <f>Q15+R15</f>
        <v>73</v>
      </c>
      <c r="U18" s="709">
        <f>S15+T15</f>
        <v>91</v>
      </c>
      <c r="V18" s="710">
        <f>U15+V15</f>
        <v>144</v>
      </c>
    </row>
    <row r="19" spans="1:30" s="250" customFormat="1" ht="15" customHeight="1">
      <c r="A19" s="2749"/>
      <c r="B19" s="708" t="s">
        <v>3581</v>
      </c>
      <c r="C19" s="709">
        <v>3</v>
      </c>
      <c r="D19" s="709">
        <v>3</v>
      </c>
      <c r="E19" s="709">
        <v>4</v>
      </c>
      <c r="F19" s="709">
        <v>4</v>
      </c>
      <c r="G19" s="709">
        <v>4</v>
      </c>
      <c r="H19" s="709">
        <v>4</v>
      </c>
      <c r="I19" s="709">
        <v>6</v>
      </c>
      <c r="J19" s="710">
        <v>9</v>
      </c>
      <c r="M19" s="2749"/>
      <c r="N19" s="708" t="s">
        <v>60</v>
      </c>
      <c r="O19" s="709">
        <v>3</v>
      </c>
      <c r="P19" s="709">
        <v>3</v>
      </c>
      <c r="Q19" s="709">
        <v>4</v>
      </c>
      <c r="R19" s="709">
        <v>4</v>
      </c>
      <c r="S19" s="709">
        <v>4</v>
      </c>
      <c r="T19" s="709">
        <v>4</v>
      </c>
      <c r="U19" s="709">
        <v>6</v>
      </c>
      <c r="V19" s="710">
        <v>9</v>
      </c>
    </row>
    <row r="20" spans="1:30" s="250" customFormat="1" ht="15" customHeight="1">
      <c r="A20" s="2750"/>
      <c r="B20" s="708" t="s">
        <v>59</v>
      </c>
      <c r="C20" s="709">
        <f t="shared" ref="C20:G20" si="6">C18/C19</f>
        <v>0</v>
      </c>
      <c r="D20" s="709">
        <f t="shared" si="6"/>
        <v>0</v>
      </c>
      <c r="E20" s="709">
        <f t="shared" si="6"/>
        <v>0</v>
      </c>
      <c r="F20" s="709">
        <f t="shared" si="6"/>
        <v>0</v>
      </c>
      <c r="G20" s="709">
        <f t="shared" si="6"/>
        <v>4.25</v>
      </c>
      <c r="H20" s="709">
        <f>H18/H19</f>
        <v>14</v>
      </c>
      <c r="I20" s="709">
        <f>I18/I19</f>
        <v>3</v>
      </c>
      <c r="J20" s="710">
        <f>J18/J19</f>
        <v>5.8888888888888893</v>
      </c>
      <c r="M20" s="2750"/>
      <c r="N20" s="708" t="s">
        <v>59</v>
      </c>
      <c r="O20" s="709">
        <f t="shared" ref="O20:T20" si="7">O18/O19</f>
        <v>0</v>
      </c>
      <c r="P20" s="709">
        <f t="shared" si="7"/>
        <v>0</v>
      </c>
      <c r="Q20" s="709">
        <f t="shared" si="7"/>
        <v>0</v>
      </c>
      <c r="R20" s="709">
        <f t="shared" si="7"/>
        <v>0</v>
      </c>
      <c r="S20" s="709">
        <f t="shared" si="7"/>
        <v>4.25</v>
      </c>
      <c r="T20" s="709">
        <f t="shared" si="7"/>
        <v>18.25</v>
      </c>
      <c r="U20" s="709">
        <f>U18/U19</f>
        <v>15.166666666666666</v>
      </c>
      <c r="V20" s="710">
        <f>V18/V19</f>
        <v>16</v>
      </c>
    </row>
    <row r="21" spans="1:30" s="250" customFormat="1" ht="15" customHeight="1">
      <c r="C21" s="50"/>
      <c r="D21" s="50"/>
      <c r="E21" s="50"/>
      <c r="F21" s="50"/>
      <c r="G21" s="50"/>
      <c r="O21" s="50"/>
      <c r="P21" s="50"/>
      <c r="Q21" s="50"/>
      <c r="R21" s="50"/>
      <c r="S21" s="50"/>
      <c r="T21" s="50"/>
      <c r="U21" s="50"/>
      <c r="V21" s="50"/>
      <c r="W21" s="50"/>
    </row>
    <row r="22" spans="1:30" s="4" customFormat="1" ht="13.8">
      <c r="A22" s="26"/>
      <c r="I22" s="250"/>
      <c r="J22" s="250"/>
      <c r="L22" s="250"/>
      <c r="M22" s="248"/>
      <c r="N22" s="248"/>
      <c r="O22" s="248"/>
      <c r="P22" s="248"/>
      <c r="Q22" s="248"/>
      <c r="R22" s="248"/>
      <c r="S22" s="248"/>
      <c r="T22" s="248"/>
      <c r="U22" s="248"/>
      <c r="V22" s="248"/>
      <c r="W22" s="248"/>
      <c r="X22" s="248"/>
      <c r="AC22" s="250"/>
      <c r="AD22" s="250"/>
    </row>
    <row r="23" spans="1:30" s="4" customFormat="1" ht="14.4">
      <c r="A23" s="18"/>
      <c r="I23" s="250"/>
      <c r="J23" s="250"/>
      <c r="L23" s="250"/>
      <c r="M23" s="248"/>
      <c r="N23" s="248"/>
      <c r="O23" s="248"/>
      <c r="P23" s="248"/>
      <c r="Q23" s="248"/>
      <c r="R23" s="248"/>
      <c r="S23" s="248"/>
      <c r="T23" s="248"/>
      <c r="U23" s="248"/>
      <c r="V23" s="248"/>
      <c r="W23" s="248"/>
      <c r="X23" s="248"/>
      <c r="AC23" s="250"/>
      <c r="AD23" s="250"/>
    </row>
  </sheetData>
  <mergeCells count="30">
    <mergeCell ref="O3:V3"/>
    <mergeCell ref="AC4:AD4"/>
    <mergeCell ref="W3:AD3"/>
    <mergeCell ref="O2:AD2"/>
    <mergeCell ref="A18:A20"/>
    <mergeCell ref="S4:T4"/>
    <mergeCell ref="AA4:AB4"/>
    <mergeCell ref="W4:X4"/>
    <mergeCell ref="Y4:Z4"/>
    <mergeCell ref="U4:V4"/>
    <mergeCell ref="C4:D4"/>
    <mergeCell ref="E4:F4"/>
    <mergeCell ref="I4:J4"/>
    <mergeCell ref="C3:J3"/>
    <mergeCell ref="G4:H4"/>
    <mergeCell ref="B4:B5"/>
    <mergeCell ref="A4:A5"/>
    <mergeCell ref="A15:B15"/>
    <mergeCell ref="A6:A8"/>
    <mergeCell ref="A9:A11"/>
    <mergeCell ref="A12:A14"/>
    <mergeCell ref="M4:M5"/>
    <mergeCell ref="N4:N5"/>
    <mergeCell ref="O4:P4"/>
    <mergeCell ref="Q4:R4"/>
    <mergeCell ref="M18:M20"/>
    <mergeCell ref="M6:M8"/>
    <mergeCell ref="M9:M11"/>
    <mergeCell ref="M12:M14"/>
    <mergeCell ref="M15:N15"/>
  </mergeCells>
  <hyperlinks>
    <hyperlink ref="A1" location="Índice!A1" display="ÍNDICE" xr:uid="{00000000-0004-0000-1E00-000000000000}"/>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AD25A8"/>
  </sheetPr>
  <dimension ref="A1:AD99"/>
  <sheetViews>
    <sheetView showGridLines="0" zoomScale="90" zoomScaleNormal="90" workbookViewId="0">
      <selection activeCell="A71" sqref="A71"/>
    </sheetView>
  </sheetViews>
  <sheetFormatPr baseColWidth="10" defaultRowHeight="13.2"/>
  <cols>
    <col min="1" max="1" width="9.88671875" style="20" customWidth="1"/>
    <col min="2" max="2" width="45.44140625" style="20" bestFit="1" customWidth="1"/>
    <col min="3" max="3" width="10.109375" style="20" bestFit="1" customWidth="1"/>
    <col min="4" max="4" width="9.6640625" style="20" customWidth="1"/>
    <col min="5" max="5" width="10.109375" style="20" bestFit="1" customWidth="1"/>
    <col min="6" max="6" width="9.6640625" style="20" customWidth="1"/>
    <col min="7" max="7" width="10.109375" style="20" bestFit="1" customWidth="1"/>
    <col min="8" max="8" width="13.6640625" style="20" customWidth="1"/>
    <col min="9" max="9" width="10.109375" style="20" bestFit="1" customWidth="1"/>
    <col min="10" max="10" width="9.6640625" style="20" customWidth="1"/>
    <col min="11" max="11" width="10.109375" style="20" bestFit="1" customWidth="1"/>
    <col min="12" max="12" width="9.6640625" style="20" customWidth="1"/>
    <col min="13" max="13" width="9.88671875" style="20" bestFit="1" customWidth="1"/>
    <col min="14" max="14" width="10.109375" style="20" bestFit="1" customWidth="1"/>
    <col min="15" max="15" width="9.5546875" style="20" customWidth="1"/>
    <col min="16" max="16" width="11" style="20" customWidth="1"/>
    <col min="17" max="17" width="10.109375" style="20" bestFit="1" customWidth="1"/>
    <col min="18" max="18" width="8.109375" style="20" customWidth="1"/>
    <col min="19" max="237" width="11.44140625" style="20"/>
    <col min="238" max="238" width="6.44140625" style="20" customWidth="1"/>
    <col min="239" max="239" width="11.44140625" style="20"/>
    <col min="240" max="240" width="12.88671875" style="20" bestFit="1" customWidth="1"/>
    <col min="241" max="241" width="41.109375" style="20" bestFit="1" customWidth="1"/>
    <col min="242" max="242" width="13.109375" style="20" bestFit="1" customWidth="1"/>
    <col min="243" max="243" width="11.109375" style="20" bestFit="1" customWidth="1"/>
    <col min="244" max="244" width="13.109375" style="20" bestFit="1" customWidth="1"/>
    <col min="245" max="245" width="11.109375" style="20" bestFit="1" customWidth="1"/>
    <col min="246" max="246" width="13.109375" style="20" bestFit="1" customWidth="1"/>
    <col min="247" max="247" width="11.109375" style="20" bestFit="1" customWidth="1"/>
    <col min="248" max="248" width="13" style="20" customWidth="1"/>
    <col min="249" max="249" width="11.44140625" style="20"/>
    <col min="250" max="250" width="13.5546875" style="20" customWidth="1"/>
    <col min="251" max="251" width="11.44140625" style="20"/>
    <col min="252" max="252" width="13.5546875" style="20" customWidth="1"/>
    <col min="253" max="493" width="11.44140625" style="20"/>
    <col min="494" max="494" width="6.44140625" style="20" customWidth="1"/>
    <col min="495" max="495" width="11.44140625" style="20"/>
    <col min="496" max="496" width="12.88671875" style="20" bestFit="1" customWidth="1"/>
    <col min="497" max="497" width="41.109375" style="20" bestFit="1" customWidth="1"/>
    <col min="498" max="498" width="13.109375" style="20" bestFit="1" customWidth="1"/>
    <col min="499" max="499" width="11.109375" style="20" bestFit="1" customWidth="1"/>
    <col min="500" max="500" width="13.109375" style="20" bestFit="1" customWidth="1"/>
    <col min="501" max="501" width="11.109375" style="20" bestFit="1" customWidth="1"/>
    <col min="502" max="502" width="13.109375" style="20" bestFit="1" customWidth="1"/>
    <col min="503" max="503" width="11.109375" style="20" bestFit="1" customWidth="1"/>
    <col min="504" max="504" width="13" style="20" customWidth="1"/>
    <col min="505" max="505" width="11.44140625" style="20"/>
    <col min="506" max="506" width="13.5546875" style="20" customWidth="1"/>
    <col min="507" max="507" width="11.44140625" style="20"/>
    <col min="508" max="508" width="13.5546875" style="20" customWidth="1"/>
    <col min="509" max="749" width="11.44140625" style="20"/>
    <col min="750" max="750" width="6.44140625" style="20" customWidth="1"/>
    <col min="751" max="751" width="11.44140625" style="20"/>
    <col min="752" max="752" width="12.88671875" style="20" bestFit="1" customWidth="1"/>
    <col min="753" max="753" width="41.109375" style="20" bestFit="1" customWidth="1"/>
    <col min="754" max="754" width="13.109375" style="20" bestFit="1" customWidth="1"/>
    <col min="755" max="755" width="11.109375" style="20" bestFit="1" customWidth="1"/>
    <col min="756" max="756" width="13.109375" style="20" bestFit="1" customWidth="1"/>
    <col min="757" max="757" width="11.109375" style="20" bestFit="1" customWidth="1"/>
    <col min="758" max="758" width="13.109375" style="20" bestFit="1" customWidth="1"/>
    <col min="759" max="759" width="11.109375" style="20" bestFit="1" customWidth="1"/>
    <col min="760" max="760" width="13" style="20" customWidth="1"/>
    <col min="761" max="761" width="11.44140625" style="20"/>
    <col min="762" max="762" width="13.5546875" style="20" customWidth="1"/>
    <col min="763" max="763" width="11.44140625" style="20"/>
    <col min="764" max="764" width="13.5546875" style="20" customWidth="1"/>
    <col min="765" max="1005" width="11.44140625" style="20"/>
    <col min="1006" max="1006" width="6.44140625" style="20" customWidth="1"/>
    <col min="1007" max="1007" width="11.44140625" style="20"/>
    <col min="1008" max="1008" width="12.88671875" style="20" bestFit="1" customWidth="1"/>
    <col min="1009" max="1009" width="41.109375" style="20" bestFit="1" customWidth="1"/>
    <col min="1010" max="1010" width="13.109375" style="20" bestFit="1" customWidth="1"/>
    <col min="1011" max="1011" width="11.109375" style="20" bestFit="1" customWidth="1"/>
    <col min="1012" max="1012" width="13.109375" style="20" bestFit="1" customWidth="1"/>
    <col min="1013" max="1013" width="11.109375" style="20" bestFit="1" customWidth="1"/>
    <col min="1014" max="1014" width="13.109375" style="20" bestFit="1" customWidth="1"/>
    <col min="1015" max="1015" width="11.109375" style="20" bestFit="1" customWidth="1"/>
    <col min="1016" max="1016" width="13" style="20" customWidth="1"/>
    <col min="1017" max="1017" width="11.44140625" style="20"/>
    <col min="1018" max="1018" width="13.5546875" style="20" customWidth="1"/>
    <col min="1019" max="1019" width="11.44140625" style="20"/>
    <col min="1020" max="1020" width="13.5546875" style="20" customWidth="1"/>
    <col min="1021" max="1261" width="11.44140625" style="20"/>
    <col min="1262" max="1262" width="6.44140625" style="20" customWidth="1"/>
    <col min="1263" max="1263" width="11.44140625" style="20"/>
    <col min="1264" max="1264" width="12.88671875" style="20" bestFit="1" customWidth="1"/>
    <col min="1265" max="1265" width="41.109375" style="20" bestFit="1" customWidth="1"/>
    <col min="1266" max="1266" width="13.109375" style="20" bestFit="1" customWidth="1"/>
    <col min="1267" max="1267" width="11.109375" style="20" bestFit="1" customWidth="1"/>
    <col min="1268" max="1268" width="13.109375" style="20" bestFit="1" customWidth="1"/>
    <col min="1269" max="1269" width="11.109375" style="20" bestFit="1" customWidth="1"/>
    <col min="1270" max="1270" width="13.109375" style="20" bestFit="1" customWidth="1"/>
    <col min="1271" max="1271" width="11.109375" style="20" bestFit="1" customWidth="1"/>
    <col min="1272" max="1272" width="13" style="20" customWidth="1"/>
    <col min="1273" max="1273" width="11.44140625" style="20"/>
    <col min="1274" max="1274" width="13.5546875" style="20" customWidth="1"/>
    <col min="1275" max="1275" width="11.44140625" style="20"/>
    <col min="1276" max="1276" width="13.5546875" style="20" customWidth="1"/>
    <col min="1277" max="1517" width="11.44140625" style="20"/>
    <col min="1518" max="1518" width="6.44140625" style="20" customWidth="1"/>
    <col min="1519" max="1519" width="11.44140625" style="20"/>
    <col min="1520" max="1520" width="12.88671875" style="20" bestFit="1" customWidth="1"/>
    <col min="1521" max="1521" width="41.109375" style="20" bestFit="1" customWidth="1"/>
    <col min="1522" max="1522" width="13.109375" style="20" bestFit="1" customWidth="1"/>
    <col min="1523" max="1523" width="11.109375" style="20" bestFit="1" customWidth="1"/>
    <col min="1524" max="1524" width="13.109375" style="20" bestFit="1" customWidth="1"/>
    <col min="1525" max="1525" width="11.109375" style="20" bestFit="1" customWidth="1"/>
    <col min="1526" max="1526" width="13.109375" style="20" bestFit="1" customWidth="1"/>
    <col min="1527" max="1527" width="11.109375" style="20" bestFit="1" customWidth="1"/>
    <col min="1528" max="1528" width="13" style="20" customWidth="1"/>
    <col min="1529" max="1529" width="11.44140625" style="20"/>
    <col min="1530" max="1530" width="13.5546875" style="20" customWidth="1"/>
    <col min="1531" max="1531" width="11.44140625" style="20"/>
    <col min="1532" max="1532" width="13.5546875" style="20" customWidth="1"/>
    <col min="1533" max="1773" width="11.44140625" style="20"/>
    <col min="1774" max="1774" width="6.44140625" style="20" customWidth="1"/>
    <col min="1775" max="1775" width="11.44140625" style="20"/>
    <col min="1776" max="1776" width="12.88671875" style="20" bestFit="1" customWidth="1"/>
    <col min="1777" max="1777" width="41.109375" style="20" bestFit="1" customWidth="1"/>
    <col min="1778" max="1778" width="13.109375" style="20" bestFit="1" customWidth="1"/>
    <col min="1779" max="1779" width="11.109375" style="20" bestFit="1" customWidth="1"/>
    <col min="1780" max="1780" width="13.109375" style="20" bestFit="1" customWidth="1"/>
    <col min="1781" max="1781" width="11.109375" style="20" bestFit="1" customWidth="1"/>
    <col min="1782" max="1782" width="13.109375" style="20" bestFit="1" customWidth="1"/>
    <col min="1783" max="1783" width="11.109375" style="20" bestFit="1" customWidth="1"/>
    <col min="1784" max="1784" width="13" style="20" customWidth="1"/>
    <col min="1785" max="1785" width="11.44140625" style="20"/>
    <col min="1786" max="1786" width="13.5546875" style="20" customWidth="1"/>
    <col min="1787" max="1787" width="11.44140625" style="20"/>
    <col min="1788" max="1788" width="13.5546875" style="20" customWidth="1"/>
    <col min="1789" max="2029" width="11.44140625" style="20"/>
    <col min="2030" max="2030" width="6.44140625" style="20" customWidth="1"/>
    <col min="2031" max="2031" width="11.44140625" style="20"/>
    <col min="2032" max="2032" width="12.88671875" style="20" bestFit="1" customWidth="1"/>
    <col min="2033" max="2033" width="41.109375" style="20" bestFit="1" customWidth="1"/>
    <col min="2034" max="2034" width="13.109375" style="20" bestFit="1" customWidth="1"/>
    <col min="2035" max="2035" width="11.109375" style="20" bestFit="1" customWidth="1"/>
    <col min="2036" max="2036" width="13.109375" style="20" bestFit="1" customWidth="1"/>
    <col min="2037" max="2037" width="11.109375" style="20" bestFit="1" customWidth="1"/>
    <col min="2038" max="2038" width="13.109375" style="20" bestFit="1" customWidth="1"/>
    <col min="2039" max="2039" width="11.109375" style="20" bestFit="1" customWidth="1"/>
    <col min="2040" max="2040" width="13" style="20" customWidth="1"/>
    <col min="2041" max="2041" width="11.44140625" style="20"/>
    <col min="2042" max="2042" width="13.5546875" style="20" customWidth="1"/>
    <col min="2043" max="2043" width="11.44140625" style="20"/>
    <col min="2044" max="2044" width="13.5546875" style="20" customWidth="1"/>
    <col min="2045" max="2285" width="11.44140625" style="20"/>
    <col min="2286" max="2286" width="6.44140625" style="20" customWidth="1"/>
    <col min="2287" max="2287" width="11.44140625" style="20"/>
    <col min="2288" max="2288" width="12.88671875" style="20" bestFit="1" customWidth="1"/>
    <col min="2289" max="2289" width="41.109375" style="20" bestFit="1" customWidth="1"/>
    <col min="2290" max="2290" width="13.109375" style="20" bestFit="1" customWidth="1"/>
    <col min="2291" max="2291" width="11.109375" style="20" bestFit="1" customWidth="1"/>
    <col min="2292" max="2292" width="13.109375" style="20" bestFit="1" customWidth="1"/>
    <col min="2293" max="2293" width="11.109375" style="20" bestFit="1" customWidth="1"/>
    <col min="2294" max="2294" width="13.109375" style="20" bestFit="1" customWidth="1"/>
    <col min="2295" max="2295" width="11.109375" style="20" bestFit="1" customWidth="1"/>
    <col min="2296" max="2296" width="13" style="20" customWidth="1"/>
    <col min="2297" max="2297" width="11.44140625" style="20"/>
    <col min="2298" max="2298" width="13.5546875" style="20" customWidth="1"/>
    <col min="2299" max="2299" width="11.44140625" style="20"/>
    <col min="2300" max="2300" width="13.5546875" style="20" customWidth="1"/>
    <col min="2301" max="2541" width="11.44140625" style="20"/>
    <col min="2542" max="2542" width="6.44140625" style="20" customWidth="1"/>
    <col min="2543" max="2543" width="11.44140625" style="20"/>
    <col min="2544" max="2544" width="12.88671875" style="20" bestFit="1" customWidth="1"/>
    <col min="2545" max="2545" width="41.109375" style="20" bestFit="1" customWidth="1"/>
    <col min="2546" max="2546" width="13.109375" style="20" bestFit="1" customWidth="1"/>
    <col min="2547" max="2547" width="11.109375" style="20" bestFit="1" customWidth="1"/>
    <col min="2548" max="2548" width="13.109375" style="20" bestFit="1" customWidth="1"/>
    <col min="2549" max="2549" width="11.109375" style="20" bestFit="1" customWidth="1"/>
    <col min="2550" max="2550" width="13.109375" style="20" bestFit="1" customWidth="1"/>
    <col min="2551" max="2551" width="11.109375" style="20" bestFit="1" customWidth="1"/>
    <col min="2552" max="2552" width="13" style="20" customWidth="1"/>
    <col min="2553" max="2553" width="11.44140625" style="20"/>
    <col min="2554" max="2554" width="13.5546875" style="20" customWidth="1"/>
    <col min="2555" max="2555" width="11.44140625" style="20"/>
    <col min="2556" max="2556" width="13.5546875" style="20" customWidth="1"/>
    <col min="2557" max="2797" width="11.44140625" style="20"/>
    <col min="2798" max="2798" width="6.44140625" style="20" customWidth="1"/>
    <col min="2799" max="2799" width="11.44140625" style="20"/>
    <col min="2800" max="2800" width="12.88671875" style="20" bestFit="1" customWidth="1"/>
    <col min="2801" max="2801" width="41.109375" style="20" bestFit="1" customWidth="1"/>
    <col min="2802" max="2802" width="13.109375" style="20" bestFit="1" customWidth="1"/>
    <col min="2803" max="2803" width="11.109375" style="20" bestFit="1" customWidth="1"/>
    <col min="2804" max="2804" width="13.109375" style="20" bestFit="1" customWidth="1"/>
    <col min="2805" max="2805" width="11.109375" style="20" bestFit="1" customWidth="1"/>
    <col min="2806" max="2806" width="13.109375" style="20" bestFit="1" customWidth="1"/>
    <col min="2807" max="2807" width="11.109375" style="20" bestFit="1" customWidth="1"/>
    <col min="2808" max="2808" width="13" style="20" customWidth="1"/>
    <col min="2809" max="2809" width="11.44140625" style="20"/>
    <col min="2810" max="2810" width="13.5546875" style="20" customWidth="1"/>
    <col min="2811" max="2811" width="11.44140625" style="20"/>
    <col min="2812" max="2812" width="13.5546875" style="20" customWidth="1"/>
    <col min="2813" max="3053" width="11.44140625" style="20"/>
    <col min="3054" max="3054" width="6.44140625" style="20" customWidth="1"/>
    <col min="3055" max="3055" width="11.44140625" style="20"/>
    <col min="3056" max="3056" width="12.88671875" style="20" bestFit="1" customWidth="1"/>
    <col min="3057" max="3057" width="41.109375" style="20" bestFit="1" customWidth="1"/>
    <col min="3058" max="3058" width="13.109375" style="20" bestFit="1" customWidth="1"/>
    <col min="3059" max="3059" width="11.109375" style="20" bestFit="1" customWidth="1"/>
    <col min="3060" max="3060" width="13.109375" style="20" bestFit="1" customWidth="1"/>
    <col min="3061" max="3061" width="11.109375" style="20" bestFit="1" customWidth="1"/>
    <col min="3062" max="3062" width="13.109375" style="20" bestFit="1" customWidth="1"/>
    <col min="3063" max="3063" width="11.109375" style="20" bestFit="1" customWidth="1"/>
    <col min="3064" max="3064" width="13" style="20" customWidth="1"/>
    <col min="3065" max="3065" width="11.44140625" style="20"/>
    <col min="3066" max="3066" width="13.5546875" style="20" customWidth="1"/>
    <col min="3067" max="3067" width="11.44140625" style="20"/>
    <col min="3068" max="3068" width="13.5546875" style="20" customWidth="1"/>
    <col min="3069" max="3309" width="11.44140625" style="20"/>
    <col min="3310" max="3310" width="6.44140625" style="20" customWidth="1"/>
    <col min="3311" max="3311" width="11.44140625" style="20"/>
    <col min="3312" max="3312" width="12.88671875" style="20" bestFit="1" customWidth="1"/>
    <col min="3313" max="3313" width="41.109375" style="20" bestFit="1" customWidth="1"/>
    <col min="3314" max="3314" width="13.109375" style="20" bestFit="1" customWidth="1"/>
    <col min="3315" max="3315" width="11.109375" style="20" bestFit="1" customWidth="1"/>
    <col min="3316" max="3316" width="13.109375" style="20" bestFit="1" customWidth="1"/>
    <col min="3317" max="3317" width="11.109375" style="20" bestFit="1" customWidth="1"/>
    <col min="3318" max="3318" width="13.109375" style="20" bestFit="1" customWidth="1"/>
    <col min="3319" max="3319" width="11.109375" style="20" bestFit="1" customWidth="1"/>
    <col min="3320" max="3320" width="13" style="20" customWidth="1"/>
    <col min="3321" max="3321" width="11.44140625" style="20"/>
    <col min="3322" max="3322" width="13.5546875" style="20" customWidth="1"/>
    <col min="3323" max="3323" width="11.44140625" style="20"/>
    <col min="3324" max="3324" width="13.5546875" style="20" customWidth="1"/>
    <col min="3325" max="3565" width="11.44140625" style="20"/>
    <col min="3566" max="3566" width="6.44140625" style="20" customWidth="1"/>
    <col min="3567" max="3567" width="11.44140625" style="20"/>
    <col min="3568" max="3568" width="12.88671875" style="20" bestFit="1" customWidth="1"/>
    <col min="3569" max="3569" width="41.109375" style="20" bestFit="1" customWidth="1"/>
    <col min="3570" max="3570" width="13.109375" style="20" bestFit="1" customWidth="1"/>
    <col min="3571" max="3571" width="11.109375" style="20" bestFit="1" customWidth="1"/>
    <col min="3572" max="3572" width="13.109375" style="20" bestFit="1" customWidth="1"/>
    <col min="3573" max="3573" width="11.109375" style="20" bestFit="1" customWidth="1"/>
    <col min="3574" max="3574" width="13.109375" style="20" bestFit="1" customWidth="1"/>
    <col min="3575" max="3575" width="11.109375" style="20" bestFit="1" customWidth="1"/>
    <col min="3576" max="3576" width="13" style="20" customWidth="1"/>
    <col min="3577" max="3577" width="11.44140625" style="20"/>
    <col min="3578" max="3578" width="13.5546875" style="20" customWidth="1"/>
    <col min="3579" max="3579" width="11.44140625" style="20"/>
    <col min="3580" max="3580" width="13.5546875" style="20" customWidth="1"/>
    <col min="3581" max="3821" width="11.44140625" style="20"/>
    <col min="3822" max="3822" width="6.44140625" style="20" customWidth="1"/>
    <col min="3823" max="3823" width="11.44140625" style="20"/>
    <col min="3824" max="3824" width="12.88671875" style="20" bestFit="1" customWidth="1"/>
    <col min="3825" max="3825" width="41.109375" style="20" bestFit="1" customWidth="1"/>
    <col min="3826" max="3826" width="13.109375" style="20" bestFit="1" customWidth="1"/>
    <col min="3827" max="3827" width="11.109375" style="20" bestFit="1" customWidth="1"/>
    <col min="3828" max="3828" width="13.109375" style="20" bestFit="1" customWidth="1"/>
    <col min="3829" max="3829" width="11.109375" style="20" bestFit="1" customWidth="1"/>
    <col min="3830" max="3830" width="13.109375" style="20" bestFit="1" customWidth="1"/>
    <col min="3831" max="3831" width="11.109375" style="20" bestFit="1" customWidth="1"/>
    <col min="3832" max="3832" width="13" style="20" customWidth="1"/>
    <col min="3833" max="3833" width="11.44140625" style="20"/>
    <col min="3834" max="3834" width="13.5546875" style="20" customWidth="1"/>
    <col min="3835" max="3835" width="11.44140625" style="20"/>
    <col min="3836" max="3836" width="13.5546875" style="20" customWidth="1"/>
    <col min="3837" max="4077" width="11.44140625" style="20"/>
    <col min="4078" max="4078" width="6.44140625" style="20" customWidth="1"/>
    <col min="4079" max="4079" width="11.44140625" style="20"/>
    <col min="4080" max="4080" width="12.88671875" style="20" bestFit="1" customWidth="1"/>
    <col min="4081" max="4081" width="41.109375" style="20" bestFit="1" customWidth="1"/>
    <col min="4082" max="4082" width="13.109375" style="20" bestFit="1" customWidth="1"/>
    <col min="4083" max="4083" width="11.109375" style="20" bestFit="1" customWidth="1"/>
    <col min="4084" max="4084" width="13.109375" style="20" bestFit="1" customWidth="1"/>
    <col min="4085" max="4085" width="11.109375" style="20" bestFit="1" customWidth="1"/>
    <col min="4086" max="4086" width="13.109375" style="20" bestFit="1" customWidth="1"/>
    <col min="4087" max="4087" width="11.109375" style="20" bestFit="1" customWidth="1"/>
    <col min="4088" max="4088" width="13" style="20" customWidth="1"/>
    <col min="4089" max="4089" width="11.44140625" style="20"/>
    <col min="4090" max="4090" width="13.5546875" style="20" customWidth="1"/>
    <col min="4091" max="4091" width="11.44140625" style="20"/>
    <col min="4092" max="4092" width="13.5546875" style="20" customWidth="1"/>
    <col min="4093" max="4333" width="11.44140625" style="20"/>
    <col min="4334" max="4334" width="6.44140625" style="20" customWidth="1"/>
    <col min="4335" max="4335" width="11.44140625" style="20"/>
    <col min="4336" max="4336" width="12.88671875" style="20" bestFit="1" customWidth="1"/>
    <col min="4337" max="4337" width="41.109375" style="20" bestFit="1" customWidth="1"/>
    <col min="4338" max="4338" width="13.109375" style="20" bestFit="1" customWidth="1"/>
    <col min="4339" max="4339" width="11.109375" style="20" bestFit="1" customWidth="1"/>
    <col min="4340" max="4340" width="13.109375" style="20" bestFit="1" customWidth="1"/>
    <col min="4341" max="4341" width="11.109375" style="20" bestFit="1" customWidth="1"/>
    <col min="4342" max="4342" width="13.109375" style="20" bestFit="1" customWidth="1"/>
    <col min="4343" max="4343" width="11.109375" style="20" bestFit="1" customWidth="1"/>
    <col min="4344" max="4344" width="13" style="20" customWidth="1"/>
    <col min="4345" max="4345" width="11.44140625" style="20"/>
    <col min="4346" max="4346" width="13.5546875" style="20" customWidth="1"/>
    <col min="4347" max="4347" width="11.44140625" style="20"/>
    <col min="4348" max="4348" width="13.5546875" style="20" customWidth="1"/>
    <col min="4349" max="4589" width="11.44140625" style="20"/>
    <col min="4590" max="4590" width="6.44140625" style="20" customWidth="1"/>
    <col min="4591" max="4591" width="11.44140625" style="20"/>
    <col min="4592" max="4592" width="12.88671875" style="20" bestFit="1" customWidth="1"/>
    <col min="4593" max="4593" width="41.109375" style="20" bestFit="1" customWidth="1"/>
    <col min="4594" max="4594" width="13.109375" style="20" bestFit="1" customWidth="1"/>
    <col min="4595" max="4595" width="11.109375" style="20" bestFit="1" customWidth="1"/>
    <col min="4596" max="4596" width="13.109375" style="20" bestFit="1" customWidth="1"/>
    <col min="4597" max="4597" width="11.109375" style="20" bestFit="1" customWidth="1"/>
    <col min="4598" max="4598" width="13.109375" style="20" bestFit="1" customWidth="1"/>
    <col min="4599" max="4599" width="11.109375" style="20" bestFit="1" customWidth="1"/>
    <col min="4600" max="4600" width="13" style="20" customWidth="1"/>
    <col min="4601" max="4601" width="11.44140625" style="20"/>
    <col min="4602" max="4602" width="13.5546875" style="20" customWidth="1"/>
    <col min="4603" max="4603" width="11.44140625" style="20"/>
    <col min="4604" max="4604" width="13.5546875" style="20" customWidth="1"/>
    <col min="4605" max="4845" width="11.44140625" style="20"/>
    <col min="4846" max="4846" width="6.44140625" style="20" customWidth="1"/>
    <col min="4847" max="4847" width="11.44140625" style="20"/>
    <col min="4848" max="4848" width="12.88671875" style="20" bestFit="1" customWidth="1"/>
    <col min="4849" max="4849" width="41.109375" style="20" bestFit="1" customWidth="1"/>
    <col min="4850" max="4850" width="13.109375" style="20" bestFit="1" customWidth="1"/>
    <col min="4851" max="4851" width="11.109375" style="20" bestFit="1" customWidth="1"/>
    <col min="4852" max="4852" width="13.109375" style="20" bestFit="1" customWidth="1"/>
    <col min="4853" max="4853" width="11.109375" style="20" bestFit="1" customWidth="1"/>
    <col min="4854" max="4854" width="13.109375" style="20" bestFit="1" customWidth="1"/>
    <col min="4855" max="4855" width="11.109375" style="20" bestFit="1" customWidth="1"/>
    <col min="4856" max="4856" width="13" style="20" customWidth="1"/>
    <col min="4857" max="4857" width="11.44140625" style="20"/>
    <col min="4858" max="4858" width="13.5546875" style="20" customWidth="1"/>
    <col min="4859" max="4859" width="11.44140625" style="20"/>
    <col min="4860" max="4860" width="13.5546875" style="20" customWidth="1"/>
    <col min="4861" max="5101" width="11.44140625" style="20"/>
    <col min="5102" max="5102" width="6.44140625" style="20" customWidth="1"/>
    <col min="5103" max="5103" width="11.44140625" style="20"/>
    <col min="5104" max="5104" width="12.88671875" style="20" bestFit="1" customWidth="1"/>
    <col min="5105" max="5105" width="41.109375" style="20" bestFit="1" customWidth="1"/>
    <col min="5106" max="5106" width="13.109375" style="20" bestFit="1" customWidth="1"/>
    <col min="5107" max="5107" width="11.109375" style="20" bestFit="1" customWidth="1"/>
    <col min="5108" max="5108" width="13.109375" style="20" bestFit="1" customWidth="1"/>
    <col min="5109" max="5109" width="11.109375" style="20" bestFit="1" customWidth="1"/>
    <col min="5110" max="5110" width="13.109375" style="20" bestFit="1" customWidth="1"/>
    <col min="5111" max="5111" width="11.109375" style="20" bestFit="1" customWidth="1"/>
    <col min="5112" max="5112" width="13" style="20" customWidth="1"/>
    <col min="5113" max="5113" width="11.44140625" style="20"/>
    <col min="5114" max="5114" width="13.5546875" style="20" customWidth="1"/>
    <col min="5115" max="5115" width="11.44140625" style="20"/>
    <col min="5116" max="5116" width="13.5546875" style="20" customWidth="1"/>
    <col min="5117" max="5357" width="11.44140625" style="20"/>
    <col min="5358" max="5358" width="6.44140625" style="20" customWidth="1"/>
    <col min="5359" max="5359" width="11.44140625" style="20"/>
    <col min="5360" max="5360" width="12.88671875" style="20" bestFit="1" customWidth="1"/>
    <col min="5361" max="5361" width="41.109375" style="20" bestFit="1" customWidth="1"/>
    <col min="5362" max="5362" width="13.109375" style="20" bestFit="1" customWidth="1"/>
    <col min="5363" max="5363" width="11.109375" style="20" bestFit="1" customWidth="1"/>
    <col min="5364" max="5364" width="13.109375" style="20" bestFit="1" customWidth="1"/>
    <col min="5365" max="5365" width="11.109375" style="20" bestFit="1" customWidth="1"/>
    <col min="5366" max="5366" width="13.109375" style="20" bestFit="1" customWidth="1"/>
    <col min="5367" max="5367" width="11.109375" style="20" bestFit="1" customWidth="1"/>
    <col min="5368" max="5368" width="13" style="20" customWidth="1"/>
    <col min="5369" max="5369" width="11.44140625" style="20"/>
    <col min="5370" max="5370" width="13.5546875" style="20" customWidth="1"/>
    <col min="5371" max="5371" width="11.44140625" style="20"/>
    <col min="5372" max="5372" width="13.5546875" style="20" customWidth="1"/>
    <col min="5373" max="5613" width="11.44140625" style="20"/>
    <col min="5614" max="5614" width="6.44140625" style="20" customWidth="1"/>
    <col min="5615" max="5615" width="11.44140625" style="20"/>
    <col min="5616" max="5616" width="12.88671875" style="20" bestFit="1" customWidth="1"/>
    <col min="5617" max="5617" width="41.109375" style="20" bestFit="1" customWidth="1"/>
    <col min="5618" max="5618" width="13.109375" style="20" bestFit="1" customWidth="1"/>
    <col min="5619" max="5619" width="11.109375" style="20" bestFit="1" customWidth="1"/>
    <col min="5620" max="5620" width="13.109375" style="20" bestFit="1" customWidth="1"/>
    <col min="5621" max="5621" width="11.109375" style="20" bestFit="1" customWidth="1"/>
    <col min="5622" max="5622" width="13.109375" style="20" bestFit="1" customWidth="1"/>
    <col min="5623" max="5623" width="11.109375" style="20" bestFit="1" customWidth="1"/>
    <col min="5624" max="5624" width="13" style="20" customWidth="1"/>
    <col min="5625" max="5625" width="11.44140625" style="20"/>
    <col min="5626" max="5626" width="13.5546875" style="20" customWidth="1"/>
    <col min="5627" max="5627" width="11.44140625" style="20"/>
    <col min="5628" max="5628" width="13.5546875" style="20" customWidth="1"/>
    <col min="5629" max="5869" width="11.44140625" style="20"/>
    <col min="5870" max="5870" width="6.44140625" style="20" customWidth="1"/>
    <col min="5871" max="5871" width="11.44140625" style="20"/>
    <col min="5872" max="5872" width="12.88671875" style="20" bestFit="1" customWidth="1"/>
    <col min="5873" max="5873" width="41.109375" style="20" bestFit="1" customWidth="1"/>
    <col min="5874" max="5874" width="13.109375" style="20" bestFit="1" customWidth="1"/>
    <col min="5875" max="5875" width="11.109375" style="20" bestFit="1" customWidth="1"/>
    <col min="5876" max="5876" width="13.109375" style="20" bestFit="1" customWidth="1"/>
    <col min="5877" max="5877" width="11.109375" style="20" bestFit="1" customWidth="1"/>
    <col min="5878" max="5878" width="13.109375" style="20" bestFit="1" customWidth="1"/>
    <col min="5879" max="5879" width="11.109375" style="20" bestFit="1" customWidth="1"/>
    <col min="5880" max="5880" width="13" style="20" customWidth="1"/>
    <col min="5881" max="5881" width="11.44140625" style="20"/>
    <col min="5882" max="5882" width="13.5546875" style="20" customWidth="1"/>
    <col min="5883" max="5883" width="11.44140625" style="20"/>
    <col min="5884" max="5884" width="13.5546875" style="20" customWidth="1"/>
    <col min="5885" max="6125" width="11.44140625" style="20"/>
    <col min="6126" max="6126" width="6.44140625" style="20" customWidth="1"/>
    <col min="6127" max="6127" width="11.44140625" style="20"/>
    <col min="6128" max="6128" width="12.88671875" style="20" bestFit="1" customWidth="1"/>
    <col min="6129" max="6129" width="41.109375" style="20" bestFit="1" customWidth="1"/>
    <col min="6130" max="6130" width="13.109375" style="20" bestFit="1" customWidth="1"/>
    <col min="6131" max="6131" width="11.109375" style="20" bestFit="1" customWidth="1"/>
    <col min="6132" max="6132" width="13.109375" style="20" bestFit="1" customWidth="1"/>
    <col min="6133" max="6133" width="11.109375" style="20" bestFit="1" customWidth="1"/>
    <col min="6134" max="6134" width="13.109375" style="20" bestFit="1" customWidth="1"/>
    <col min="6135" max="6135" width="11.109375" style="20" bestFit="1" customWidth="1"/>
    <col min="6136" max="6136" width="13" style="20" customWidth="1"/>
    <col min="6137" max="6137" width="11.44140625" style="20"/>
    <col min="6138" max="6138" width="13.5546875" style="20" customWidth="1"/>
    <col min="6139" max="6139" width="11.44140625" style="20"/>
    <col min="6140" max="6140" width="13.5546875" style="20" customWidth="1"/>
    <col min="6141" max="6381" width="11.44140625" style="20"/>
    <col min="6382" max="6382" width="6.44140625" style="20" customWidth="1"/>
    <col min="6383" max="6383" width="11.44140625" style="20"/>
    <col min="6384" max="6384" width="12.88671875" style="20" bestFit="1" customWidth="1"/>
    <col min="6385" max="6385" width="41.109375" style="20" bestFit="1" customWidth="1"/>
    <col min="6386" max="6386" width="13.109375" style="20" bestFit="1" customWidth="1"/>
    <col min="6387" max="6387" width="11.109375" style="20" bestFit="1" customWidth="1"/>
    <col min="6388" max="6388" width="13.109375" style="20" bestFit="1" customWidth="1"/>
    <col min="6389" max="6389" width="11.109375" style="20" bestFit="1" customWidth="1"/>
    <col min="6390" max="6390" width="13.109375" style="20" bestFit="1" customWidth="1"/>
    <col min="6391" max="6391" width="11.109375" style="20" bestFit="1" customWidth="1"/>
    <col min="6392" max="6392" width="13" style="20" customWidth="1"/>
    <col min="6393" max="6393" width="11.44140625" style="20"/>
    <col min="6394" max="6394" width="13.5546875" style="20" customWidth="1"/>
    <col min="6395" max="6395" width="11.44140625" style="20"/>
    <col min="6396" max="6396" width="13.5546875" style="20" customWidth="1"/>
    <col min="6397" max="6637" width="11.44140625" style="20"/>
    <col min="6638" max="6638" width="6.44140625" style="20" customWidth="1"/>
    <col min="6639" max="6639" width="11.44140625" style="20"/>
    <col min="6640" max="6640" width="12.88671875" style="20" bestFit="1" customWidth="1"/>
    <col min="6641" max="6641" width="41.109375" style="20" bestFit="1" customWidth="1"/>
    <col min="6642" max="6642" width="13.109375" style="20" bestFit="1" customWidth="1"/>
    <col min="6643" max="6643" width="11.109375" style="20" bestFit="1" customWidth="1"/>
    <col min="6644" max="6644" width="13.109375" style="20" bestFit="1" customWidth="1"/>
    <col min="6645" max="6645" width="11.109375" style="20" bestFit="1" customWidth="1"/>
    <col min="6646" max="6646" width="13.109375" style="20" bestFit="1" customWidth="1"/>
    <col min="6647" max="6647" width="11.109375" style="20" bestFit="1" customWidth="1"/>
    <col min="6648" max="6648" width="13" style="20" customWidth="1"/>
    <col min="6649" max="6649" width="11.44140625" style="20"/>
    <col min="6650" max="6650" width="13.5546875" style="20" customWidth="1"/>
    <col min="6651" max="6651" width="11.44140625" style="20"/>
    <col min="6652" max="6652" width="13.5546875" style="20" customWidth="1"/>
    <col min="6653" max="6893" width="11.44140625" style="20"/>
    <col min="6894" max="6894" width="6.44140625" style="20" customWidth="1"/>
    <col min="6895" max="6895" width="11.44140625" style="20"/>
    <col min="6896" max="6896" width="12.88671875" style="20" bestFit="1" customWidth="1"/>
    <col min="6897" max="6897" width="41.109375" style="20" bestFit="1" customWidth="1"/>
    <col min="6898" max="6898" width="13.109375" style="20" bestFit="1" customWidth="1"/>
    <col min="6899" max="6899" width="11.109375" style="20" bestFit="1" customWidth="1"/>
    <col min="6900" max="6900" width="13.109375" style="20" bestFit="1" customWidth="1"/>
    <col min="6901" max="6901" width="11.109375" style="20" bestFit="1" customWidth="1"/>
    <col min="6902" max="6902" width="13.109375" style="20" bestFit="1" customWidth="1"/>
    <col min="6903" max="6903" width="11.109375" style="20" bestFit="1" customWidth="1"/>
    <col min="6904" max="6904" width="13" style="20" customWidth="1"/>
    <col min="6905" max="6905" width="11.44140625" style="20"/>
    <col min="6906" max="6906" width="13.5546875" style="20" customWidth="1"/>
    <col min="6907" max="6907" width="11.44140625" style="20"/>
    <col min="6908" max="6908" width="13.5546875" style="20" customWidth="1"/>
    <col min="6909" max="7149" width="11.44140625" style="20"/>
    <col min="7150" max="7150" width="6.44140625" style="20" customWidth="1"/>
    <col min="7151" max="7151" width="11.44140625" style="20"/>
    <col min="7152" max="7152" width="12.88671875" style="20" bestFit="1" customWidth="1"/>
    <col min="7153" max="7153" width="41.109375" style="20" bestFit="1" customWidth="1"/>
    <col min="7154" max="7154" width="13.109375" style="20" bestFit="1" customWidth="1"/>
    <col min="7155" max="7155" width="11.109375" style="20" bestFit="1" customWidth="1"/>
    <col min="7156" max="7156" width="13.109375" style="20" bestFit="1" customWidth="1"/>
    <col min="7157" max="7157" width="11.109375" style="20" bestFit="1" customWidth="1"/>
    <col min="7158" max="7158" width="13.109375" style="20" bestFit="1" customWidth="1"/>
    <col min="7159" max="7159" width="11.109375" style="20" bestFit="1" customWidth="1"/>
    <col min="7160" max="7160" width="13" style="20" customWidth="1"/>
    <col min="7161" max="7161" width="11.44140625" style="20"/>
    <col min="7162" max="7162" width="13.5546875" style="20" customWidth="1"/>
    <col min="7163" max="7163" width="11.44140625" style="20"/>
    <col min="7164" max="7164" width="13.5546875" style="20" customWidth="1"/>
    <col min="7165" max="7405" width="11.44140625" style="20"/>
    <col min="7406" max="7406" width="6.44140625" style="20" customWidth="1"/>
    <col min="7407" max="7407" width="11.44140625" style="20"/>
    <col min="7408" max="7408" width="12.88671875" style="20" bestFit="1" customWidth="1"/>
    <col min="7409" max="7409" width="41.109375" style="20" bestFit="1" customWidth="1"/>
    <col min="7410" max="7410" width="13.109375" style="20" bestFit="1" customWidth="1"/>
    <col min="7411" max="7411" width="11.109375" style="20" bestFit="1" customWidth="1"/>
    <col min="7412" max="7412" width="13.109375" style="20" bestFit="1" customWidth="1"/>
    <col min="7413" max="7413" width="11.109375" style="20" bestFit="1" customWidth="1"/>
    <col min="7414" max="7414" width="13.109375" style="20" bestFit="1" customWidth="1"/>
    <col min="7415" max="7415" width="11.109375" style="20" bestFit="1" customWidth="1"/>
    <col min="7416" max="7416" width="13" style="20" customWidth="1"/>
    <col min="7417" max="7417" width="11.44140625" style="20"/>
    <col min="7418" max="7418" width="13.5546875" style="20" customWidth="1"/>
    <col min="7419" max="7419" width="11.44140625" style="20"/>
    <col min="7420" max="7420" width="13.5546875" style="20" customWidth="1"/>
    <col min="7421" max="7661" width="11.44140625" style="20"/>
    <col min="7662" max="7662" width="6.44140625" style="20" customWidth="1"/>
    <col min="7663" max="7663" width="11.44140625" style="20"/>
    <col min="7664" max="7664" width="12.88671875" style="20" bestFit="1" customWidth="1"/>
    <col min="7665" max="7665" width="41.109375" style="20" bestFit="1" customWidth="1"/>
    <col min="7666" max="7666" width="13.109375" style="20" bestFit="1" customWidth="1"/>
    <col min="7667" max="7667" width="11.109375" style="20" bestFit="1" customWidth="1"/>
    <col min="7668" max="7668" width="13.109375" style="20" bestFit="1" customWidth="1"/>
    <col min="7669" max="7669" width="11.109375" style="20" bestFit="1" customWidth="1"/>
    <col min="7670" max="7670" width="13.109375" style="20" bestFit="1" customWidth="1"/>
    <col min="7671" max="7671" width="11.109375" style="20" bestFit="1" customWidth="1"/>
    <col min="7672" max="7672" width="13" style="20" customWidth="1"/>
    <col min="7673" max="7673" width="11.44140625" style="20"/>
    <col min="7674" max="7674" width="13.5546875" style="20" customWidth="1"/>
    <col min="7675" max="7675" width="11.44140625" style="20"/>
    <col min="7676" max="7676" width="13.5546875" style="20" customWidth="1"/>
    <col min="7677" max="7917" width="11.44140625" style="20"/>
    <col min="7918" max="7918" width="6.44140625" style="20" customWidth="1"/>
    <col min="7919" max="7919" width="11.44140625" style="20"/>
    <col min="7920" max="7920" width="12.88671875" style="20" bestFit="1" customWidth="1"/>
    <col min="7921" max="7921" width="41.109375" style="20" bestFit="1" customWidth="1"/>
    <col min="7922" max="7922" width="13.109375" style="20" bestFit="1" customWidth="1"/>
    <col min="7923" max="7923" width="11.109375" style="20" bestFit="1" customWidth="1"/>
    <col min="7924" max="7924" width="13.109375" style="20" bestFit="1" customWidth="1"/>
    <col min="7925" max="7925" width="11.109375" style="20" bestFit="1" customWidth="1"/>
    <col min="7926" max="7926" width="13.109375" style="20" bestFit="1" customWidth="1"/>
    <col min="7927" max="7927" width="11.109375" style="20" bestFit="1" customWidth="1"/>
    <col min="7928" max="7928" width="13" style="20" customWidth="1"/>
    <col min="7929" max="7929" width="11.44140625" style="20"/>
    <col min="7930" max="7930" width="13.5546875" style="20" customWidth="1"/>
    <col min="7931" max="7931" width="11.44140625" style="20"/>
    <col min="7932" max="7932" width="13.5546875" style="20" customWidth="1"/>
    <col min="7933" max="8173" width="11.44140625" style="20"/>
    <col min="8174" max="8174" width="6.44140625" style="20" customWidth="1"/>
    <col min="8175" max="8175" width="11.44140625" style="20"/>
    <col min="8176" max="8176" width="12.88671875" style="20" bestFit="1" customWidth="1"/>
    <col min="8177" max="8177" width="41.109375" style="20" bestFit="1" customWidth="1"/>
    <col min="8178" max="8178" width="13.109375" style="20" bestFit="1" customWidth="1"/>
    <col min="8179" max="8179" width="11.109375" style="20" bestFit="1" customWidth="1"/>
    <col min="8180" max="8180" width="13.109375" style="20" bestFit="1" customWidth="1"/>
    <col min="8181" max="8181" width="11.109375" style="20" bestFit="1" customWidth="1"/>
    <col min="8182" max="8182" width="13.109375" style="20" bestFit="1" customWidth="1"/>
    <col min="8183" max="8183" width="11.109375" style="20" bestFit="1" customWidth="1"/>
    <col min="8184" max="8184" width="13" style="20" customWidth="1"/>
    <col min="8185" max="8185" width="11.44140625" style="20"/>
    <col min="8186" max="8186" width="13.5546875" style="20" customWidth="1"/>
    <col min="8187" max="8187" width="11.44140625" style="20"/>
    <col min="8188" max="8188" width="13.5546875" style="20" customWidth="1"/>
    <col min="8189" max="8429" width="11.44140625" style="20"/>
    <col min="8430" max="8430" width="6.44140625" style="20" customWidth="1"/>
    <col min="8431" max="8431" width="11.44140625" style="20"/>
    <col min="8432" max="8432" width="12.88671875" style="20" bestFit="1" customWidth="1"/>
    <col min="8433" max="8433" width="41.109375" style="20" bestFit="1" customWidth="1"/>
    <col min="8434" max="8434" width="13.109375" style="20" bestFit="1" customWidth="1"/>
    <col min="8435" max="8435" width="11.109375" style="20" bestFit="1" customWidth="1"/>
    <col min="8436" max="8436" width="13.109375" style="20" bestFit="1" customWidth="1"/>
    <col min="8437" max="8437" width="11.109375" style="20" bestFit="1" customWidth="1"/>
    <col min="8438" max="8438" width="13.109375" style="20" bestFit="1" customWidth="1"/>
    <col min="8439" max="8439" width="11.109375" style="20" bestFit="1" customWidth="1"/>
    <col min="8440" max="8440" width="13" style="20" customWidth="1"/>
    <col min="8441" max="8441" width="11.44140625" style="20"/>
    <col min="8442" max="8442" width="13.5546875" style="20" customWidth="1"/>
    <col min="8443" max="8443" width="11.44140625" style="20"/>
    <col min="8444" max="8444" width="13.5546875" style="20" customWidth="1"/>
    <col min="8445" max="8685" width="11.44140625" style="20"/>
    <col min="8686" max="8686" width="6.44140625" style="20" customWidth="1"/>
    <col min="8687" max="8687" width="11.44140625" style="20"/>
    <col min="8688" max="8688" width="12.88671875" style="20" bestFit="1" customWidth="1"/>
    <col min="8689" max="8689" width="41.109375" style="20" bestFit="1" customWidth="1"/>
    <col min="8690" max="8690" width="13.109375" style="20" bestFit="1" customWidth="1"/>
    <col min="8691" max="8691" width="11.109375" style="20" bestFit="1" customWidth="1"/>
    <col min="8692" max="8692" width="13.109375" style="20" bestFit="1" customWidth="1"/>
    <col min="8693" max="8693" width="11.109375" style="20" bestFit="1" customWidth="1"/>
    <col min="8694" max="8694" width="13.109375" style="20" bestFit="1" customWidth="1"/>
    <col min="8695" max="8695" width="11.109375" style="20" bestFit="1" customWidth="1"/>
    <col min="8696" max="8696" width="13" style="20" customWidth="1"/>
    <col min="8697" max="8697" width="11.44140625" style="20"/>
    <col min="8698" max="8698" width="13.5546875" style="20" customWidth="1"/>
    <col min="8699" max="8699" width="11.44140625" style="20"/>
    <col min="8700" max="8700" width="13.5546875" style="20" customWidth="1"/>
    <col min="8701" max="8941" width="11.44140625" style="20"/>
    <col min="8942" max="8942" width="6.44140625" style="20" customWidth="1"/>
    <col min="8943" max="8943" width="11.44140625" style="20"/>
    <col min="8944" max="8944" width="12.88671875" style="20" bestFit="1" customWidth="1"/>
    <col min="8945" max="8945" width="41.109375" style="20" bestFit="1" customWidth="1"/>
    <col min="8946" max="8946" width="13.109375" style="20" bestFit="1" customWidth="1"/>
    <col min="8947" max="8947" width="11.109375" style="20" bestFit="1" customWidth="1"/>
    <col min="8948" max="8948" width="13.109375" style="20" bestFit="1" customWidth="1"/>
    <col min="8949" max="8949" width="11.109375" style="20" bestFit="1" customWidth="1"/>
    <col min="8950" max="8950" width="13.109375" style="20" bestFit="1" customWidth="1"/>
    <col min="8951" max="8951" width="11.109375" style="20" bestFit="1" customWidth="1"/>
    <col min="8952" max="8952" width="13" style="20" customWidth="1"/>
    <col min="8953" max="8953" width="11.44140625" style="20"/>
    <col min="8954" max="8954" width="13.5546875" style="20" customWidth="1"/>
    <col min="8955" max="8955" width="11.44140625" style="20"/>
    <col min="8956" max="8956" width="13.5546875" style="20" customWidth="1"/>
    <col min="8957" max="9197" width="11.44140625" style="20"/>
    <col min="9198" max="9198" width="6.44140625" style="20" customWidth="1"/>
    <col min="9199" max="9199" width="11.44140625" style="20"/>
    <col min="9200" max="9200" width="12.88671875" style="20" bestFit="1" customWidth="1"/>
    <col min="9201" max="9201" width="41.109375" style="20" bestFit="1" customWidth="1"/>
    <col min="9202" max="9202" width="13.109375" style="20" bestFit="1" customWidth="1"/>
    <col min="9203" max="9203" width="11.109375" style="20" bestFit="1" customWidth="1"/>
    <col min="9204" max="9204" width="13.109375" style="20" bestFit="1" customWidth="1"/>
    <col min="9205" max="9205" width="11.109375" style="20" bestFit="1" customWidth="1"/>
    <col min="9206" max="9206" width="13.109375" style="20" bestFit="1" customWidth="1"/>
    <col min="9207" max="9207" width="11.109375" style="20" bestFit="1" customWidth="1"/>
    <col min="9208" max="9208" width="13" style="20" customWidth="1"/>
    <col min="9209" max="9209" width="11.44140625" style="20"/>
    <col min="9210" max="9210" width="13.5546875" style="20" customWidth="1"/>
    <col min="9211" max="9211" width="11.44140625" style="20"/>
    <col min="9212" max="9212" width="13.5546875" style="20" customWidth="1"/>
    <col min="9213" max="9453" width="11.44140625" style="20"/>
    <col min="9454" max="9454" width="6.44140625" style="20" customWidth="1"/>
    <col min="9455" max="9455" width="11.44140625" style="20"/>
    <col min="9456" max="9456" width="12.88671875" style="20" bestFit="1" customWidth="1"/>
    <col min="9457" max="9457" width="41.109375" style="20" bestFit="1" customWidth="1"/>
    <col min="9458" max="9458" width="13.109375" style="20" bestFit="1" customWidth="1"/>
    <col min="9459" max="9459" width="11.109375" style="20" bestFit="1" customWidth="1"/>
    <col min="9460" max="9460" width="13.109375" style="20" bestFit="1" customWidth="1"/>
    <col min="9461" max="9461" width="11.109375" style="20" bestFit="1" customWidth="1"/>
    <col min="9462" max="9462" width="13.109375" style="20" bestFit="1" customWidth="1"/>
    <col min="9463" max="9463" width="11.109375" style="20" bestFit="1" customWidth="1"/>
    <col min="9464" max="9464" width="13" style="20" customWidth="1"/>
    <col min="9465" max="9465" width="11.44140625" style="20"/>
    <col min="9466" max="9466" width="13.5546875" style="20" customWidth="1"/>
    <col min="9467" max="9467" width="11.44140625" style="20"/>
    <col min="9468" max="9468" width="13.5546875" style="20" customWidth="1"/>
    <col min="9469" max="9709" width="11.44140625" style="20"/>
    <col min="9710" max="9710" width="6.44140625" style="20" customWidth="1"/>
    <col min="9711" max="9711" width="11.44140625" style="20"/>
    <col min="9712" max="9712" width="12.88671875" style="20" bestFit="1" customWidth="1"/>
    <col min="9713" max="9713" width="41.109375" style="20" bestFit="1" customWidth="1"/>
    <col min="9714" max="9714" width="13.109375" style="20" bestFit="1" customWidth="1"/>
    <col min="9715" max="9715" width="11.109375" style="20" bestFit="1" customWidth="1"/>
    <col min="9716" max="9716" width="13.109375" style="20" bestFit="1" customWidth="1"/>
    <col min="9717" max="9717" width="11.109375" style="20" bestFit="1" customWidth="1"/>
    <col min="9718" max="9718" width="13.109375" style="20" bestFit="1" customWidth="1"/>
    <col min="9719" max="9719" width="11.109375" style="20" bestFit="1" customWidth="1"/>
    <col min="9720" max="9720" width="13" style="20" customWidth="1"/>
    <col min="9721" max="9721" width="11.44140625" style="20"/>
    <col min="9722" max="9722" width="13.5546875" style="20" customWidth="1"/>
    <col min="9723" max="9723" width="11.44140625" style="20"/>
    <col min="9724" max="9724" width="13.5546875" style="20" customWidth="1"/>
    <col min="9725" max="9965" width="11.44140625" style="20"/>
    <col min="9966" max="9966" width="6.44140625" style="20" customWidth="1"/>
    <col min="9967" max="9967" width="11.44140625" style="20"/>
    <col min="9968" max="9968" width="12.88671875" style="20" bestFit="1" customWidth="1"/>
    <col min="9969" max="9969" width="41.109375" style="20" bestFit="1" customWidth="1"/>
    <col min="9970" max="9970" width="13.109375" style="20" bestFit="1" customWidth="1"/>
    <col min="9971" max="9971" width="11.109375" style="20" bestFit="1" customWidth="1"/>
    <col min="9972" max="9972" width="13.109375" style="20" bestFit="1" customWidth="1"/>
    <col min="9973" max="9973" width="11.109375" style="20" bestFit="1" customWidth="1"/>
    <col min="9974" max="9974" width="13.109375" style="20" bestFit="1" customWidth="1"/>
    <col min="9975" max="9975" width="11.109375" style="20" bestFit="1" customWidth="1"/>
    <col min="9976" max="9976" width="13" style="20" customWidth="1"/>
    <col min="9977" max="9977" width="11.44140625" style="20"/>
    <col min="9978" max="9978" width="13.5546875" style="20" customWidth="1"/>
    <col min="9979" max="9979" width="11.44140625" style="20"/>
    <col min="9980" max="9980" width="13.5546875" style="20" customWidth="1"/>
    <col min="9981" max="10221" width="11.44140625" style="20"/>
    <col min="10222" max="10222" width="6.44140625" style="20" customWidth="1"/>
    <col min="10223" max="10223" width="11.44140625" style="20"/>
    <col min="10224" max="10224" width="12.88671875" style="20" bestFit="1" customWidth="1"/>
    <col min="10225" max="10225" width="41.109375" style="20" bestFit="1" customWidth="1"/>
    <col min="10226" max="10226" width="13.109375" style="20" bestFit="1" customWidth="1"/>
    <col min="10227" max="10227" width="11.109375" style="20" bestFit="1" customWidth="1"/>
    <col min="10228" max="10228" width="13.109375" style="20" bestFit="1" customWidth="1"/>
    <col min="10229" max="10229" width="11.109375" style="20" bestFit="1" customWidth="1"/>
    <col min="10230" max="10230" width="13.109375" style="20" bestFit="1" customWidth="1"/>
    <col min="10231" max="10231" width="11.109375" style="20" bestFit="1" customWidth="1"/>
    <col min="10232" max="10232" width="13" style="20" customWidth="1"/>
    <col min="10233" max="10233" width="11.44140625" style="20"/>
    <col min="10234" max="10234" width="13.5546875" style="20" customWidth="1"/>
    <col min="10235" max="10235" width="11.44140625" style="20"/>
    <col min="10236" max="10236" width="13.5546875" style="20" customWidth="1"/>
    <col min="10237" max="10477" width="11.44140625" style="20"/>
    <col min="10478" max="10478" width="6.44140625" style="20" customWidth="1"/>
    <col min="10479" max="10479" width="11.44140625" style="20"/>
    <col min="10480" max="10480" width="12.88671875" style="20" bestFit="1" customWidth="1"/>
    <col min="10481" max="10481" width="41.109375" style="20" bestFit="1" customWidth="1"/>
    <col min="10482" max="10482" width="13.109375" style="20" bestFit="1" customWidth="1"/>
    <col min="10483" max="10483" width="11.109375" style="20" bestFit="1" customWidth="1"/>
    <col min="10484" max="10484" width="13.109375" style="20" bestFit="1" customWidth="1"/>
    <col min="10485" max="10485" width="11.109375" style="20" bestFit="1" customWidth="1"/>
    <col min="10486" max="10486" width="13.109375" style="20" bestFit="1" customWidth="1"/>
    <col min="10487" max="10487" width="11.109375" style="20" bestFit="1" customWidth="1"/>
    <col min="10488" max="10488" width="13" style="20" customWidth="1"/>
    <col min="10489" max="10489" width="11.44140625" style="20"/>
    <col min="10490" max="10490" width="13.5546875" style="20" customWidth="1"/>
    <col min="10491" max="10491" width="11.44140625" style="20"/>
    <col min="10492" max="10492" width="13.5546875" style="20" customWidth="1"/>
    <col min="10493" max="10733" width="11.44140625" style="20"/>
    <col min="10734" max="10734" width="6.44140625" style="20" customWidth="1"/>
    <col min="10735" max="10735" width="11.44140625" style="20"/>
    <col min="10736" max="10736" width="12.88671875" style="20" bestFit="1" customWidth="1"/>
    <col min="10737" max="10737" width="41.109375" style="20" bestFit="1" customWidth="1"/>
    <col min="10738" max="10738" width="13.109375" style="20" bestFit="1" customWidth="1"/>
    <col min="10739" max="10739" width="11.109375" style="20" bestFit="1" customWidth="1"/>
    <col min="10740" max="10740" width="13.109375" style="20" bestFit="1" customWidth="1"/>
    <col min="10741" max="10741" width="11.109375" style="20" bestFit="1" customWidth="1"/>
    <col min="10742" max="10742" width="13.109375" style="20" bestFit="1" customWidth="1"/>
    <col min="10743" max="10743" width="11.109375" style="20" bestFit="1" customWidth="1"/>
    <col min="10744" max="10744" width="13" style="20" customWidth="1"/>
    <col min="10745" max="10745" width="11.44140625" style="20"/>
    <col min="10746" max="10746" width="13.5546875" style="20" customWidth="1"/>
    <col min="10747" max="10747" width="11.44140625" style="20"/>
    <col min="10748" max="10748" width="13.5546875" style="20" customWidth="1"/>
    <col min="10749" max="10989" width="11.44140625" style="20"/>
    <col min="10990" max="10990" width="6.44140625" style="20" customWidth="1"/>
    <col min="10991" max="10991" width="11.44140625" style="20"/>
    <col min="10992" max="10992" width="12.88671875" style="20" bestFit="1" customWidth="1"/>
    <col min="10993" max="10993" width="41.109375" style="20" bestFit="1" customWidth="1"/>
    <col min="10994" max="10994" width="13.109375" style="20" bestFit="1" customWidth="1"/>
    <col min="10995" max="10995" width="11.109375" style="20" bestFit="1" customWidth="1"/>
    <col min="10996" max="10996" width="13.109375" style="20" bestFit="1" customWidth="1"/>
    <col min="10997" max="10997" width="11.109375" style="20" bestFit="1" customWidth="1"/>
    <col min="10998" max="10998" width="13.109375" style="20" bestFit="1" customWidth="1"/>
    <col min="10999" max="10999" width="11.109375" style="20" bestFit="1" customWidth="1"/>
    <col min="11000" max="11000" width="13" style="20" customWidth="1"/>
    <col min="11001" max="11001" width="11.44140625" style="20"/>
    <col min="11002" max="11002" width="13.5546875" style="20" customWidth="1"/>
    <col min="11003" max="11003" width="11.44140625" style="20"/>
    <col min="11004" max="11004" width="13.5546875" style="20" customWidth="1"/>
    <col min="11005" max="11245" width="11.44140625" style="20"/>
    <col min="11246" max="11246" width="6.44140625" style="20" customWidth="1"/>
    <col min="11247" max="11247" width="11.44140625" style="20"/>
    <col min="11248" max="11248" width="12.88671875" style="20" bestFit="1" customWidth="1"/>
    <col min="11249" max="11249" width="41.109375" style="20" bestFit="1" customWidth="1"/>
    <col min="11250" max="11250" width="13.109375" style="20" bestFit="1" customWidth="1"/>
    <col min="11251" max="11251" width="11.109375" style="20" bestFit="1" customWidth="1"/>
    <col min="11252" max="11252" width="13.109375" style="20" bestFit="1" customWidth="1"/>
    <col min="11253" max="11253" width="11.109375" style="20" bestFit="1" customWidth="1"/>
    <col min="11254" max="11254" width="13.109375" style="20" bestFit="1" customWidth="1"/>
    <col min="11255" max="11255" width="11.109375" style="20" bestFit="1" customWidth="1"/>
    <col min="11256" max="11256" width="13" style="20" customWidth="1"/>
    <col min="11257" max="11257" width="11.44140625" style="20"/>
    <col min="11258" max="11258" width="13.5546875" style="20" customWidth="1"/>
    <col min="11259" max="11259" width="11.44140625" style="20"/>
    <col min="11260" max="11260" width="13.5546875" style="20" customWidth="1"/>
    <col min="11261" max="11501" width="11.44140625" style="20"/>
    <col min="11502" max="11502" width="6.44140625" style="20" customWidth="1"/>
    <col min="11503" max="11503" width="11.44140625" style="20"/>
    <col min="11504" max="11504" width="12.88671875" style="20" bestFit="1" customWidth="1"/>
    <col min="11505" max="11505" width="41.109375" style="20" bestFit="1" customWidth="1"/>
    <col min="11506" max="11506" width="13.109375" style="20" bestFit="1" customWidth="1"/>
    <col min="11507" max="11507" width="11.109375" style="20" bestFit="1" customWidth="1"/>
    <col min="11508" max="11508" width="13.109375" style="20" bestFit="1" customWidth="1"/>
    <col min="11509" max="11509" width="11.109375" style="20" bestFit="1" customWidth="1"/>
    <col min="11510" max="11510" width="13.109375" style="20" bestFit="1" customWidth="1"/>
    <col min="11511" max="11511" width="11.109375" style="20" bestFit="1" customWidth="1"/>
    <col min="11512" max="11512" width="13" style="20" customWidth="1"/>
    <col min="11513" max="11513" width="11.44140625" style="20"/>
    <col min="11514" max="11514" width="13.5546875" style="20" customWidth="1"/>
    <col min="11515" max="11515" width="11.44140625" style="20"/>
    <col min="11516" max="11516" width="13.5546875" style="20" customWidth="1"/>
    <col min="11517" max="11757" width="11.44140625" style="20"/>
    <col min="11758" max="11758" width="6.44140625" style="20" customWidth="1"/>
    <col min="11759" max="11759" width="11.44140625" style="20"/>
    <col min="11760" max="11760" width="12.88671875" style="20" bestFit="1" customWidth="1"/>
    <col min="11761" max="11761" width="41.109375" style="20" bestFit="1" customWidth="1"/>
    <col min="11762" max="11762" width="13.109375" style="20" bestFit="1" customWidth="1"/>
    <col min="11763" max="11763" width="11.109375" style="20" bestFit="1" customWidth="1"/>
    <col min="11764" max="11764" width="13.109375" style="20" bestFit="1" customWidth="1"/>
    <col min="11765" max="11765" width="11.109375" style="20" bestFit="1" customWidth="1"/>
    <col min="11766" max="11766" width="13.109375" style="20" bestFit="1" customWidth="1"/>
    <col min="11767" max="11767" width="11.109375" style="20" bestFit="1" customWidth="1"/>
    <col min="11768" max="11768" width="13" style="20" customWidth="1"/>
    <col min="11769" max="11769" width="11.44140625" style="20"/>
    <col min="11770" max="11770" width="13.5546875" style="20" customWidth="1"/>
    <col min="11771" max="11771" width="11.44140625" style="20"/>
    <col min="11772" max="11772" width="13.5546875" style="20" customWidth="1"/>
    <col min="11773" max="12013" width="11.44140625" style="20"/>
    <col min="12014" max="12014" width="6.44140625" style="20" customWidth="1"/>
    <col min="12015" max="12015" width="11.44140625" style="20"/>
    <col min="12016" max="12016" width="12.88671875" style="20" bestFit="1" customWidth="1"/>
    <col min="12017" max="12017" width="41.109375" style="20" bestFit="1" customWidth="1"/>
    <col min="12018" max="12018" width="13.109375" style="20" bestFit="1" customWidth="1"/>
    <col min="12019" max="12019" width="11.109375" style="20" bestFit="1" customWidth="1"/>
    <col min="12020" max="12020" width="13.109375" style="20" bestFit="1" customWidth="1"/>
    <col min="12021" max="12021" width="11.109375" style="20" bestFit="1" customWidth="1"/>
    <col min="12022" max="12022" width="13.109375" style="20" bestFit="1" customWidth="1"/>
    <col min="12023" max="12023" width="11.109375" style="20" bestFit="1" customWidth="1"/>
    <col min="12024" max="12024" width="13" style="20" customWidth="1"/>
    <col min="12025" max="12025" width="11.44140625" style="20"/>
    <col min="12026" max="12026" width="13.5546875" style="20" customWidth="1"/>
    <col min="12027" max="12027" width="11.44140625" style="20"/>
    <col min="12028" max="12028" width="13.5546875" style="20" customWidth="1"/>
    <col min="12029" max="12269" width="11.44140625" style="20"/>
    <col min="12270" max="12270" width="6.44140625" style="20" customWidth="1"/>
    <col min="12271" max="12271" width="11.44140625" style="20"/>
    <col min="12272" max="12272" width="12.88671875" style="20" bestFit="1" customWidth="1"/>
    <col min="12273" max="12273" width="41.109375" style="20" bestFit="1" customWidth="1"/>
    <col min="12274" max="12274" width="13.109375" style="20" bestFit="1" customWidth="1"/>
    <col min="12275" max="12275" width="11.109375" style="20" bestFit="1" customWidth="1"/>
    <col min="12276" max="12276" width="13.109375" style="20" bestFit="1" customWidth="1"/>
    <col min="12277" max="12277" width="11.109375" style="20" bestFit="1" customWidth="1"/>
    <col min="12278" max="12278" width="13.109375" style="20" bestFit="1" customWidth="1"/>
    <col min="12279" max="12279" width="11.109375" style="20" bestFit="1" customWidth="1"/>
    <col min="12280" max="12280" width="13" style="20" customWidth="1"/>
    <col min="12281" max="12281" width="11.44140625" style="20"/>
    <col min="12282" max="12282" width="13.5546875" style="20" customWidth="1"/>
    <col min="12283" max="12283" width="11.44140625" style="20"/>
    <col min="12284" max="12284" width="13.5546875" style="20" customWidth="1"/>
    <col min="12285" max="12525" width="11.44140625" style="20"/>
    <col min="12526" max="12526" width="6.44140625" style="20" customWidth="1"/>
    <col min="12527" max="12527" width="11.44140625" style="20"/>
    <col min="12528" max="12528" width="12.88671875" style="20" bestFit="1" customWidth="1"/>
    <col min="12529" max="12529" width="41.109375" style="20" bestFit="1" customWidth="1"/>
    <col min="12530" max="12530" width="13.109375" style="20" bestFit="1" customWidth="1"/>
    <col min="12531" max="12531" width="11.109375" style="20" bestFit="1" customWidth="1"/>
    <col min="12532" max="12532" width="13.109375" style="20" bestFit="1" customWidth="1"/>
    <col min="12533" max="12533" width="11.109375" style="20" bestFit="1" customWidth="1"/>
    <col min="12534" max="12534" width="13.109375" style="20" bestFit="1" customWidth="1"/>
    <col min="12535" max="12535" width="11.109375" style="20" bestFit="1" customWidth="1"/>
    <col min="12536" max="12536" width="13" style="20" customWidth="1"/>
    <col min="12537" max="12537" width="11.44140625" style="20"/>
    <col min="12538" max="12538" width="13.5546875" style="20" customWidth="1"/>
    <col min="12539" max="12539" width="11.44140625" style="20"/>
    <col min="12540" max="12540" width="13.5546875" style="20" customWidth="1"/>
    <col min="12541" max="12781" width="11.44140625" style="20"/>
    <col min="12782" max="12782" width="6.44140625" style="20" customWidth="1"/>
    <col min="12783" max="12783" width="11.44140625" style="20"/>
    <col min="12784" max="12784" width="12.88671875" style="20" bestFit="1" customWidth="1"/>
    <col min="12785" max="12785" width="41.109375" style="20" bestFit="1" customWidth="1"/>
    <col min="12786" max="12786" width="13.109375" style="20" bestFit="1" customWidth="1"/>
    <col min="12787" max="12787" width="11.109375" style="20" bestFit="1" customWidth="1"/>
    <col min="12788" max="12788" width="13.109375" style="20" bestFit="1" customWidth="1"/>
    <col min="12789" max="12789" width="11.109375" style="20" bestFit="1" customWidth="1"/>
    <col min="12790" max="12790" width="13.109375" style="20" bestFit="1" customWidth="1"/>
    <col min="12791" max="12791" width="11.109375" style="20" bestFit="1" customWidth="1"/>
    <col min="12792" max="12792" width="13" style="20" customWidth="1"/>
    <col min="12793" max="12793" width="11.44140625" style="20"/>
    <col min="12794" max="12794" width="13.5546875" style="20" customWidth="1"/>
    <col min="12795" max="12795" width="11.44140625" style="20"/>
    <col min="12796" max="12796" width="13.5546875" style="20" customWidth="1"/>
    <col min="12797" max="13037" width="11.44140625" style="20"/>
    <col min="13038" max="13038" width="6.44140625" style="20" customWidth="1"/>
    <col min="13039" max="13039" width="11.44140625" style="20"/>
    <col min="13040" max="13040" width="12.88671875" style="20" bestFit="1" customWidth="1"/>
    <col min="13041" max="13041" width="41.109375" style="20" bestFit="1" customWidth="1"/>
    <col min="13042" max="13042" width="13.109375" style="20" bestFit="1" customWidth="1"/>
    <col min="13043" max="13043" width="11.109375" style="20" bestFit="1" customWidth="1"/>
    <col min="13044" max="13044" width="13.109375" style="20" bestFit="1" customWidth="1"/>
    <col min="13045" max="13045" width="11.109375" style="20" bestFit="1" customWidth="1"/>
    <col min="13046" max="13046" width="13.109375" style="20" bestFit="1" customWidth="1"/>
    <col min="13047" max="13047" width="11.109375" style="20" bestFit="1" customWidth="1"/>
    <col min="13048" max="13048" width="13" style="20" customWidth="1"/>
    <col min="13049" max="13049" width="11.44140625" style="20"/>
    <col min="13050" max="13050" width="13.5546875" style="20" customWidth="1"/>
    <col min="13051" max="13051" width="11.44140625" style="20"/>
    <col min="13052" max="13052" width="13.5546875" style="20" customWidth="1"/>
    <col min="13053" max="13293" width="11.44140625" style="20"/>
    <col min="13294" max="13294" width="6.44140625" style="20" customWidth="1"/>
    <col min="13295" max="13295" width="11.44140625" style="20"/>
    <col min="13296" max="13296" width="12.88671875" style="20" bestFit="1" customWidth="1"/>
    <col min="13297" max="13297" width="41.109375" style="20" bestFit="1" customWidth="1"/>
    <col min="13298" max="13298" width="13.109375" style="20" bestFit="1" customWidth="1"/>
    <col min="13299" max="13299" width="11.109375" style="20" bestFit="1" customWidth="1"/>
    <col min="13300" max="13300" width="13.109375" style="20" bestFit="1" customWidth="1"/>
    <col min="13301" max="13301" width="11.109375" style="20" bestFit="1" customWidth="1"/>
    <col min="13302" max="13302" width="13.109375" style="20" bestFit="1" customWidth="1"/>
    <col min="13303" max="13303" width="11.109375" style="20" bestFit="1" customWidth="1"/>
    <col min="13304" max="13304" width="13" style="20" customWidth="1"/>
    <col min="13305" max="13305" width="11.44140625" style="20"/>
    <col min="13306" max="13306" width="13.5546875" style="20" customWidth="1"/>
    <col min="13307" max="13307" width="11.44140625" style="20"/>
    <col min="13308" max="13308" width="13.5546875" style="20" customWidth="1"/>
    <col min="13309" max="13549" width="11.44140625" style="20"/>
    <col min="13550" max="13550" width="6.44140625" style="20" customWidth="1"/>
    <col min="13551" max="13551" width="11.44140625" style="20"/>
    <col min="13552" max="13552" width="12.88671875" style="20" bestFit="1" customWidth="1"/>
    <col min="13553" max="13553" width="41.109375" style="20" bestFit="1" customWidth="1"/>
    <col min="13554" max="13554" width="13.109375" style="20" bestFit="1" customWidth="1"/>
    <col min="13555" max="13555" width="11.109375" style="20" bestFit="1" customWidth="1"/>
    <col min="13556" max="13556" width="13.109375" style="20" bestFit="1" customWidth="1"/>
    <col min="13557" max="13557" width="11.109375" style="20" bestFit="1" customWidth="1"/>
    <col min="13558" max="13558" width="13.109375" style="20" bestFit="1" customWidth="1"/>
    <col min="13559" max="13559" width="11.109375" style="20" bestFit="1" customWidth="1"/>
    <col min="13560" max="13560" width="13" style="20" customWidth="1"/>
    <col min="13561" max="13561" width="11.44140625" style="20"/>
    <col min="13562" max="13562" width="13.5546875" style="20" customWidth="1"/>
    <col min="13563" max="13563" width="11.44140625" style="20"/>
    <col min="13564" max="13564" width="13.5546875" style="20" customWidth="1"/>
    <col min="13565" max="13805" width="11.44140625" style="20"/>
    <col min="13806" max="13806" width="6.44140625" style="20" customWidth="1"/>
    <col min="13807" max="13807" width="11.44140625" style="20"/>
    <col min="13808" max="13808" width="12.88671875" style="20" bestFit="1" customWidth="1"/>
    <col min="13809" max="13809" width="41.109375" style="20" bestFit="1" customWidth="1"/>
    <col min="13810" max="13810" width="13.109375" style="20" bestFit="1" customWidth="1"/>
    <col min="13811" max="13811" width="11.109375" style="20" bestFit="1" customWidth="1"/>
    <col min="13812" max="13812" width="13.109375" style="20" bestFit="1" customWidth="1"/>
    <col min="13813" max="13813" width="11.109375" style="20" bestFit="1" customWidth="1"/>
    <col min="13814" max="13814" width="13.109375" style="20" bestFit="1" customWidth="1"/>
    <col min="13815" max="13815" width="11.109375" style="20" bestFit="1" customWidth="1"/>
    <col min="13816" max="13816" width="13" style="20" customWidth="1"/>
    <col min="13817" max="13817" width="11.44140625" style="20"/>
    <col min="13818" max="13818" width="13.5546875" style="20" customWidth="1"/>
    <col min="13819" max="13819" width="11.44140625" style="20"/>
    <col min="13820" max="13820" width="13.5546875" style="20" customWidth="1"/>
    <col min="13821" max="14061" width="11.44140625" style="20"/>
    <col min="14062" max="14062" width="6.44140625" style="20" customWidth="1"/>
    <col min="14063" max="14063" width="11.44140625" style="20"/>
    <col min="14064" max="14064" width="12.88671875" style="20" bestFit="1" customWidth="1"/>
    <col min="14065" max="14065" width="41.109375" style="20" bestFit="1" customWidth="1"/>
    <col min="14066" max="14066" width="13.109375" style="20" bestFit="1" customWidth="1"/>
    <col min="14067" max="14067" width="11.109375" style="20" bestFit="1" customWidth="1"/>
    <col min="14068" max="14068" width="13.109375" style="20" bestFit="1" customWidth="1"/>
    <col min="14069" max="14069" width="11.109375" style="20" bestFit="1" customWidth="1"/>
    <col min="14070" max="14070" width="13.109375" style="20" bestFit="1" customWidth="1"/>
    <col min="14071" max="14071" width="11.109375" style="20" bestFit="1" customWidth="1"/>
    <col min="14072" max="14072" width="13" style="20" customWidth="1"/>
    <col min="14073" max="14073" width="11.44140625" style="20"/>
    <col min="14074" max="14074" width="13.5546875" style="20" customWidth="1"/>
    <col min="14075" max="14075" width="11.44140625" style="20"/>
    <col min="14076" max="14076" width="13.5546875" style="20" customWidth="1"/>
    <col min="14077" max="14317" width="11.44140625" style="20"/>
    <col min="14318" max="14318" width="6.44140625" style="20" customWidth="1"/>
    <col min="14319" max="14319" width="11.44140625" style="20"/>
    <col min="14320" max="14320" width="12.88671875" style="20" bestFit="1" customWidth="1"/>
    <col min="14321" max="14321" width="41.109375" style="20" bestFit="1" customWidth="1"/>
    <col min="14322" max="14322" width="13.109375" style="20" bestFit="1" customWidth="1"/>
    <col min="14323" max="14323" width="11.109375" style="20" bestFit="1" customWidth="1"/>
    <col min="14324" max="14324" width="13.109375" style="20" bestFit="1" customWidth="1"/>
    <col min="14325" max="14325" width="11.109375" style="20" bestFit="1" customWidth="1"/>
    <col min="14326" max="14326" width="13.109375" style="20" bestFit="1" customWidth="1"/>
    <col min="14327" max="14327" width="11.109375" style="20" bestFit="1" customWidth="1"/>
    <col min="14328" max="14328" width="13" style="20" customWidth="1"/>
    <col min="14329" max="14329" width="11.44140625" style="20"/>
    <col min="14330" max="14330" width="13.5546875" style="20" customWidth="1"/>
    <col min="14331" max="14331" width="11.44140625" style="20"/>
    <col min="14332" max="14332" width="13.5546875" style="20" customWidth="1"/>
    <col min="14333" max="14573" width="11.44140625" style="20"/>
    <col min="14574" max="14574" width="6.44140625" style="20" customWidth="1"/>
    <col min="14575" max="14575" width="11.44140625" style="20"/>
    <col min="14576" max="14576" width="12.88671875" style="20" bestFit="1" customWidth="1"/>
    <col min="14577" max="14577" width="41.109375" style="20" bestFit="1" customWidth="1"/>
    <col min="14578" max="14578" width="13.109375" style="20" bestFit="1" customWidth="1"/>
    <col min="14579" max="14579" width="11.109375" style="20" bestFit="1" customWidth="1"/>
    <col min="14580" max="14580" width="13.109375" style="20" bestFit="1" customWidth="1"/>
    <col min="14581" max="14581" width="11.109375" style="20" bestFit="1" customWidth="1"/>
    <col min="14582" max="14582" width="13.109375" style="20" bestFit="1" customWidth="1"/>
    <col min="14583" max="14583" width="11.109375" style="20" bestFit="1" customWidth="1"/>
    <col min="14584" max="14584" width="13" style="20" customWidth="1"/>
    <col min="14585" max="14585" width="11.44140625" style="20"/>
    <col min="14586" max="14586" width="13.5546875" style="20" customWidth="1"/>
    <col min="14587" max="14587" width="11.44140625" style="20"/>
    <col min="14588" max="14588" width="13.5546875" style="20" customWidth="1"/>
    <col min="14589" max="14829" width="11.44140625" style="20"/>
    <col min="14830" max="14830" width="6.44140625" style="20" customWidth="1"/>
    <col min="14831" max="14831" width="11.44140625" style="20"/>
    <col min="14832" max="14832" width="12.88671875" style="20" bestFit="1" customWidth="1"/>
    <col min="14833" max="14833" width="41.109375" style="20" bestFit="1" customWidth="1"/>
    <col min="14834" max="14834" width="13.109375" style="20" bestFit="1" customWidth="1"/>
    <col min="14835" max="14835" width="11.109375" style="20" bestFit="1" customWidth="1"/>
    <col min="14836" max="14836" width="13.109375" style="20" bestFit="1" customWidth="1"/>
    <col min="14837" max="14837" width="11.109375" style="20" bestFit="1" customWidth="1"/>
    <col min="14838" max="14838" width="13.109375" style="20" bestFit="1" customWidth="1"/>
    <col min="14839" max="14839" width="11.109375" style="20" bestFit="1" customWidth="1"/>
    <col min="14840" max="14840" width="13" style="20" customWidth="1"/>
    <col min="14841" max="14841" width="11.44140625" style="20"/>
    <col min="14842" max="14842" width="13.5546875" style="20" customWidth="1"/>
    <col min="14843" max="14843" width="11.44140625" style="20"/>
    <col min="14844" max="14844" width="13.5546875" style="20" customWidth="1"/>
    <col min="14845" max="15085" width="11.44140625" style="20"/>
    <col min="15086" max="15086" width="6.44140625" style="20" customWidth="1"/>
    <col min="15087" max="15087" width="11.44140625" style="20"/>
    <col min="15088" max="15088" width="12.88671875" style="20" bestFit="1" customWidth="1"/>
    <col min="15089" max="15089" width="41.109375" style="20" bestFit="1" customWidth="1"/>
    <col min="15090" max="15090" width="13.109375" style="20" bestFit="1" customWidth="1"/>
    <col min="15091" max="15091" width="11.109375" style="20" bestFit="1" customWidth="1"/>
    <col min="15092" max="15092" width="13.109375" style="20" bestFit="1" customWidth="1"/>
    <col min="15093" max="15093" width="11.109375" style="20" bestFit="1" customWidth="1"/>
    <col min="15094" max="15094" width="13.109375" style="20" bestFit="1" customWidth="1"/>
    <col min="15095" max="15095" width="11.109375" style="20" bestFit="1" customWidth="1"/>
    <col min="15096" max="15096" width="13" style="20" customWidth="1"/>
    <col min="15097" max="15097" width="11.44140625" style="20"/>
    <col min="15098" max="15098" width="13.5546875" style="20" customWidth="1"/>
    <col min="15099" max="15099" width="11.44140625" style="20"/>
    <col min="15100" max="15100" width="13.5546875" style="20" customWidth="1"/>
    <col min="15101" max="15341" width="11.44140625" style="20"/>
    <col min="15342" max="15342" width="6.44140625" style="20" customWidth="1"/>
    <col min="15343" max="15343" width="11.44140625" style="20"/>
    <col min="15344" max="15344" width="12.88671875" style="20" bestFit="1" customWidth="1"/>
    <col min="15345" max="15345" width="41.109375" style="20" bestFit="1" customWidth="1"/>
    <col min="15346" max="15346" width="13.109375" style="20" bestFit="1" customWidth="1"/>
    <col min="15347" max="15347" width="11.109375" style="20" bestFit="1" customWidth="1"/>
    <col min="15348" max="15348" width="13.109375" style="20" bestFit="1" customWidth="1"/>
    <col min="15349" max="15349" width="11.109375" style="20" bestFit="1" customWidth="1"/>
    <col min="15350" max="15350" width="13.109375" style="20" bestFit="1" customWidth="1"/>
    <col min="15351" max="15351" width="11.109375" style="20" bestFit="1" customWidth="1"/>
    <col min="15352" max="15352" width="13" style="20" customWidth="1"/>
    <col min="15353" max="15353" width="11.44140625" style="20"/>
    <col min="15354" max="15354" width="13.5546875" style="20" customWidth="1"/>
    <col min="15355" max="15355" width="11.44140625" style="20"/>
    <col min="15356" max="15356" width="13.5546875" style="20" customWidth="1"/>
    <col min="15357" max="15597" width="11.44140625" style="20"/>
    <col min="15598" max="15598" width="6.44140625" style="20" customWidth="1"/>
    <col min="15599" max="15599" width="11.44140625" style="20"/>
    <col min="15600" max="15600" width="12.88671875" style="20" bestFit="1" customWidth="1"/>
    <col min="15601" max="15601" width="41.109375" style="20" bestFit="1" customWidth="1"/>
    <col min="15602" max="15602" width="13.109375" style="20" bestFit="1" customWidth="1"/>
    <col min="15603" max="15603" width="11.109375" style="20" bestFit="1" customWidth="1"/>
    <col min="15604" max="15604" width="13.109375" style="20" bestFit="1" customWidth="1"/>
    <col min="15605" max="15605" width="11.109375" style="20" bestFit="1" customWidth="1"/>
    <col min="15606" max="15606" width="13.109375" style="20" bestFit="1" customWidth="1"/>
    <col min="15607" max="15607" width="11.109375" style="20" bestFit="1" customWidth="1"/>
    <col min="15608" max="15608" width="13" style="20" customWidth="1"/>
    <col min="15609" max="15609" width="11.44140625" style="20"/>
    <col min="15610" max="15610" width="13.5546875" style="20" customWidth="1"/>
    <col min="15611" max="15611" width="11.44140625" style="20"/>
    <col min="15612" max="15612" width="13.5546875" style="20" customWidth="1"/>
    <col min="15613" max="15853" width="11.44140625" style="20"/>
    <col min="15854" max="15854" width="6.44140625" style="20" customWidth="1"/>
    <col min="15855" max="15855" width="11.44140625" style="20"/>
    <col min="15856" max="15856" width="12.88671875" style="20" bestFit="1" customWidth="1"/>
    <col min="15857" max="15857" width="41.109375" style="20" bestFit="1" customWidth="1"/>
    <col min="15858" max="15858" width="13.109375" style="20" bestFit="1" customWidth="1"/>
    <col min="15859" max="15859" width="11.109375" style="20" bestFit="1" customWidth="1"/>
    <col min="15860" max="15860" width="13.109375" style="20" bestFit="1" customWidth="1"/>
    <col min="15861" max="15861" width="11.109375" style="20" bestFit="1" customWidth="1"/>
    <col min="15862" max="15862" width="13.109375" style="20" bestFit="1" customWidth="1"/>
    <col min="15863" max="15863" width="11.109375" style="20" bestFit="1" customWidth="1"/>
    <col min="15864" max="15864" width="13" style="20" customWidth="1"/>
    <col min="15865" max="15865" width="11.44140625" style="20"/>
    <col min="15866" max="15866" width="13.5546875" style="20" customWidth="1"/>
    <col min="15867" max="15867" width="11.44140625" style="20"/>
    <col min="15868" max="15868" width="13.5546875" style="20" customWidth="1"/>
    <col min="15869" max="16109" width="11.44140625" style="20"/>
    <col min="16110" max="16110" width="6.44140625" style="20" customWidth="1"/>
    <col min="16111" max="16111" width="11.44140625" style="20"/>
    <col min="16112" max="16112" width="12.88671875" style="20" bestFit="1" customWidth="1"/>
    <col min="16113" max="16113" width="41.109375" style="20" bestFit="1" customWidth="1"/>
    <col min="16114" max="16114" width="13.109375" style="20" bestFit="1" customWidth="1"/>
    <col min="16115" max="16115" width="11.109375" style="20" bestFit="1" customWidth="1"/>
    <col min="16116" max="16116" width="13.109375" style="20" bestFit="1" customWidth="1"/>
    <col min="16117" max="16117" width="11.109375" style="20" bestFit="1" customWidth="1"/>
    <col min="16118" max="16118" width="13.109375" style="20" bestFit="1" customWidth="1"/>
    <col min="16119" max="16119" width="11.109375" style="20" bestFit="1" customWidth="1"/>
    <col min="16120" max="16120" width="13" style="20" customWidth="1"/>
    <col min="16121" max="16121" width="11.44140625" style="20"/>
    <col min="16122" max="16122" width="13.5546875" style="20" customWidth="1"/>
    <col min="16123" max="16123" width="11.44140625" style="20"/>
    <col min="16124" max="16124" width="13.5546875" style="20" customWidth="1"/>
    <col min="16125" max="16384" width="11.44140625" style="20"/>
  </cols>
  <sheetData>
    <row r="1" spans="1:30" s="248" customFormat="1">
      <c r="A1" s="265" t="s">
        <v>1447</v>
      </c>
    </row>
    <row r="2" spans="1:30" s="19" customFormat="1" ht="27" customHeight="1">
      <c r="A2" s="971" t="s">
        <v>2349</v>
      </c>
      <c r="B2" s="61"/>
      <c r="I2" s="2775"/>
      <c r="J2" s="2775"/>
      <c r="K2" s="2775"/>
      <c r="L2" s="2775"/>
      <c r="M2" s="2775"/>
      <c r="N2" s="2775"/>
      <c r="O2" s="2775"/>
      <c r="P2" s="2775"/>
      <c r="Q2" s="2775"/>
      <c r="R2" s="2775"/>
      <c r="S2" s="2775"/>
      <c r="T2" s="2775"/>
      <c r="U2" s="2775"/>
      <c r="V2" s="2775"/>
      <c r="W2" s="2775"/>
      <c r="X2" s="2775"/>
      <c r="Y2" s="2775"/>
      <c r="Z2" s="2775"/>
      <c r="AA2" s="2775"/>
      <c r="AB2" s="2775"/>
      <c r="AC2" s="2775"/>
      <c r="AD2" s="2775"/>
    </row>
    <row r="3" spans="1:30" ht="14.4">
      <c r="A3" s="2758" t="s">
        <v>15</v>
      </c>
      <c r="B3" s="2758" t="s">
        <v>11</v>
      </c>
      <c r="C3" s="2758">
        <v>2011</v>
      </c>
      <c r="D3" s="2759"/>
      <c r="E3" s="2758">
        <v>2012</v>
      </c>
      <c r="F3" s="2759"/>
      <c r="G3" s="2758">
        <v>2013</v>
      </c>
      <c r="H3" s="2759"/>
      <c r="I3" s="2776">
        <v>2014</v>
      </c>
      <c r="J3" s="2777"/>
      <c r="K3" s="2776">
        <v>2015</v>
      </c>
      <c r="L3" s="2777"/>
      <c r="M3" s="2774" t="s">
        <v>994</v>
      </c>
      <c r="N3" s="2774"/>
      <c r="O3" s="2774"/>
      <c r="P3" s="2774" t="s">
        <v>995</v>
      </c>
      <c r="Q3" s="2774"/>
      <c r="R3" s="2774"/>
      <c r="S3" s="2774" t="s">
        <v>2106</v>
      </c>
      <c r="T3" s="2774"/>
      <c r="U3" s="2774"/>
      <c r="V3" s="2774" t="s">
        <v>2107</v>
      </c>
      <c r="W3" s="2774"/>
      <c r="X3" s="2774"/>
      <c r="Y3" s="2774" t="s">
        <v>2725</v>
      </c>
      <c r="Z3" s="2774"/>
      <c r="AA3" s="2774"/>
      <c r="AB3" s="2774" t="s">
        <v>2726</v>
      </c>
      <c r="AC3" s="2774"/>
      <c r="AD3" s="2774"/>
    </row>
    <row r="4" spans="1:30" ht="13.5" customHeight="1">
      <c r="A4" s="2768"/>
      <c r="B4" s="2768"/>
      <c r="C4" s="1418" t="s">
        <v>25</v>
      </c>
      <c r="D4" s="1418" t="s">
        <v>26</v>
      </c>
      <c r="E4" s="1418" t="s">
        <v>25</v>
      </c>
      <c r="F4" s="1418" t="s">
        <v>26</v>
      </c>
      <c r="G4" s="1418" t="s">
        <v>25</v>
      </c>
      <c r="H4" s="1418" t="s">
        <v>26</v>
      </c>
      <c r="I4" s="1418" t="s">
        <v>25</v>
      </c>
      <c r="J4" s="1418" t="s">
        <v>26</v>
      </c>
      <c r="K4" s="1418" t="s">
        <v>25</v>
      </c>
      <c r="L4" s="1418" t="s">
        <v>26</v>
      </c>
      <c r="M4" s="1418" t="s">
        <v>993</v>
      </c>
      <c r="N4" s="1418" t="s">
        <v>33</v>
      </c>
      <c r="O4" s="1419" t="s">
        <v>8</v>
      </c>
      <c r="P4" s="1418" t="s">
        <v>32</v>
      </c>
      <c r="Q4" s="1418" t="s">
        <v>33</v>
      </c>
      <c r="R4" s="1419" t="s">
        <v>8</v>
      </c>
      <c r="S4" s="1418" t="s">
        <v>993</v>
      </c>
      <c r="T4" s="1418" t="s">
        <v>33</v>
      </c>
      <c r="U4" s="1420" t="s">
        <v>8</v>
      </c>
      <c r="V4" s="1418" t="s">
        <v>32</v>
      </c>
      <c r="W4" s="1418" t="s">
        <v>33</v>
      </c>
      <c r="X4" s="1420" t="s">
        <v>8</v>
      </c>
      <c r="Y4" s="1418" t="s">
        <v>993</v>
      </c>
      <c r="Z4" s="1418" t="s">
        <v>33</v>
      </c>
      <c r="AA4" s="1420" t="s">
        <v>8</v>
      </c>
      <c r="AB4" s="1418" t="s">
        <v>32</v>
      </c>
      <c r="AC4" s="1418" t="s">
        <v>33</v>
      </c>
      <c r="AD4" s="1420" t="s">
        <v>8</v>
      </c>
    </row>
    <row r="5" spans="1:30" ht="14.25" customHeight="1">
      <c r="A5" s="2761" t="s">
        <v>1</v>
      </c>
      <c r="B5" s="1421" t="s">
        <v>19</v>
      </c>
      <c r="C5" s="711">
        <v>22</v>
      </c>
      <c r="D5" s="711">
        <v>22</v>
      </c>
      <c r="E5" s="711">
        <v>17</v>
      </c>
      <c r="F5" s="711">
        <v>40</v>
      </c>
      <c r="G5" s="711">
        <v>18</v>
      </c>
      <c r="H5" s="711">
        <v>50</v>
      </c>
      <c r="I5" s="711">
        <v>8</v>
      </c>
      <c r="J5" s="711">
        <v>45</v>
      </c>
      <c r="K5" s="712">
        <v>31</v>
      </c>
      <c r="L5" s="712">
        <v>61</v>
      </c>
      <c r="M5" s="1062">
        <v>5</v>
      </c>
      <c r="N5" s="1062">
        <v>9</v>
      </c>
      <c r="O5" s="1062">
        <f>SUM(M5:N5)</f>
        <v>14</v>
      </c>
      <c r="P5" s="1062">
        <v>27</v>
      </c>
      <c r="Q5" s="1062">
        <v>22</v>
      </c>
      <c r="R5" s="1062">
        <f>SUM(P5:Q5)</f>
        <v>49</v>
      </c>
      <c r="S5" s="1062">
        <v>12</v>
      </c>
      <c r="T5" s="1062">
        <v>15</v>
      </c>
      <c r="U5" s="1062">
        <f>SUM(S5:T5)</f>
        <v>27</v>
      </c>
      <c r="V5" s="1062">
        <v>19</v>
      </c>
      <c r="W5" s="1062">
        <v>16</v>
      </c>
      <c r="X5" s="1062">
        <f t="shared" ref="X5:X12" si="0">SUM(V5:W5)</f>
        <v>35</v>
      </c>
      <c r="Y5" s="713">
        <v>4</v>
      </c>
      <c r="Z5" s="713">
        <v>5</v>
      </c>
      <c r="AA5" s="713">
        <f t="shared" ref="AA5:AA13" si="1">SUM(Y5:Z5)</f>
        <v>9</v>
      </c>
      <c r="AB5" s="713">
        <v>20</v>
      </c>
      <c r="AC5" s="713">
        <v>19</v>
      </c>
      <c r="AD5" s="713">
        <f t="shared" ref="AD5:AD13" si="2">SUM(AB5:AC5)</f>
        <v>39</v>
      </c>
    </row>
    <row r="6" spans="1:30" ht="14.25" customHeight="1">
      <c r="A6" s="2762"/>
      <c r="B6" s="1421" t="str">
        <f>Titulación!B7</f>
        <v>Ingeniería en Computación y Telecomunicaciones</v>
      </c>
      <c r="C6" s="711">
        <v>0</v>
      </c>
      <c r="D6" s="711">
        <v>0</v>
      </c>
      <c r="E6" s="711">
        <v>0</v>
      </c>
      <c r="F6" s="711">
        <v>0</v>
      </c>
      <c r="G6" s="711">
        <v>0</v>
      </c>
      <c r="H6" s="711">
        <v>0</v>
      </c>
      <c r="I6" s="711">
        <v>0</v>
      </c>
      <c r="J6" s="711">
        <v>0</v>
      </c>
      <c r="K6" s="712">
        <v>0</v>
      </c>
      <c r="L6" s="712">
        <v>0</v>
      </c>
      <c r="M6" s="1062">
        <v>0</v>
      </c>
      <c r="N6" s="1062">
        <v>0</v>
      </c>
      <c r="O6" s="1062">
        <f t="shared" ref="O6:O14" si="3">SUM(M6:N6)</f>
        <v>0</v>
      </c>
      <c r="P6" s="1062">
        <v>0</v>
      </c>
      <c r="Q6" s="1062">
        <v>0</v>
      </c>
      <c r="R6" s="1062">
        <v>0</v>
      </c>
      <c r="S6" s="1062">
        <v>4</v>
      </c>
      <c r="T6" s="1062">
        <v>13</v>
      </c>
      <c r="U6" s="1062">
        <f>SUM(S6:T6)</f>
        <v>17</v>
      </c>
      <c r="V6" s="1062">
        <v>4</v>
      </c>
      <c r="W6" s="1062">
        <v>13</v>
      </c>
      <c r="X6" s="1062">
        <f t="shared" si="0"/>
        <v>17</v>
      </c>
      <c r="Y6" s="713">
        <v>0</v>
      </c>
      <c r="Z6" s="713">
        <v>7</v>
      </c>
      <c r="AA6" s="713">
        <f t="shared" si="1"/>
        <v>7</v>
      </c>
      <c r="AB6" s="713">
        <v>0</v>
      </c>
      <c r="AC6" s="713">
        <v>7</v>
      </c>
      <c r="AD6" s="713">
        <f t="shared" si="2"/>
        <v>7</v>
      </c>
    </row>
    <row r="7" spans="1:30" ht="14.25" customHeight="1">
      <c r="A7" s="2763"/>
      <c r="B7" s="1694" t="s">
        <v>1059</v>
      </c>
      <c r="C7" s="711"/>
      <c r="D7" s="711"/>
      <c r="E7" s="711"/>
      <c r="F7" s="711"/>
      <c r="G7" s="711"/>
      <c r="H7" s="711"/>
      <c r="I7" s="711"/>
      <c r="J7" s="711"/>
      <c r="K7" s="712"/>
      <c r="L7" s="712"/>
      <c r="M7" s="1062"/>
      <c r="N7" s="1062"/>
      <c r="O7" s="1062"/>
      <c r="P7" s="1062"/>
      <c r="Q7" s="1062"/>
      <c r="R7" s="1062"/>
      <c r="S7" s="1062"/>
      <c r="T7" s="1062"/>
      <c r="U7" s="1062"/>
      <c r="V7" s="1062"/>
      <c r="W7" s="1062"/>
      <c r="X7" s="1062"/>
      <c r="Y7" s="713">
        <v>6</v>
      </c>
      <c r="Z7" s="713">
        <v>12</v>
      </c>
      <c r="AA7" s="713">
        <f t="shared" si="1"/>
        <v>18</v>
      </c>
      <c r="AB7" s="713">
        <v>9</v>
      </c>
      <c r="AC7" s="713">
        <v>24</v>
      </c>
      <c r="AD7" s="713">
        <f t="shared" si="2"/>
        <v>33</v>
      </c>
    </row>
    <row r="8" spans="1:30" ht="15" customHeight="1">
      <c r="A8" s="2761" t="s">
        <v>3</v>
      </c>
      <c r="B8" s="1421" t="s">
        <v>21</v>
      </c>
      <c r="C8" s="711">
        <v>29</v>
      </c>
      <c r="D8" s="711">
        <v>26</v>
      </c>
      <c r="E8" s="711">
        <v>9</v>
      </c>
      <c r="F8" s="711">
        <v>28</v>
      </c>
      <c r="G8" s="711">
        <v>20</v>
      </c>
      <c r="H8" s="711">
        <v>34</v>
      </c>
      <c r="I8" s="711">
        <v>22</v>
      </c>
      <c r="J8" s="711">
        <v>50</v>
      </c>
      <c r="K8" s="712">
        <v>46</v>
      </c>
      <c r="L8" s="712">
        <v>89</v>
      </c>
      <c r="M8" s="1062">
        <v>20</v>
      </c>
      <c r="N8" s="1062">
        <v>4</v>
      </c>
      <c r="O8" s="1062">
        <f t="shared" si="3"/>
        <v>24</v>
      </c>
      <c r="P8" s="1062">
        <v>63</v>
      </c>
      <c r="Q8" s="1062">
        <v>23</v>
      </c>
      <c r="R8" s="1062">
        <f>SUM(P8:Q8)</f>
        <v>86</v>
      </c>
      <c r="S8" s="1062">
        <v>23</v>
      </c>
      <c r="T8" s="1062">
        <v>7</v>
      </c>
      <c r="U8" s="1062">
        <f t="shared" ref="U8:U14" si="4">SUM(S8:T8)</f>
        <v>30</v>
      </c>
      <c r="V8" s="1062">
        <v>46</v>
      </c>
      <c r="W8" s="1062">
        <v>13</v>
      </c>
      <c r="X8" s="1062">
        <f t="shared" si="0"/>
        <v>59</v>
      </c>
      <c r="Y8" s="713">
        <v>8</v>
      </c>
      <c r="Z8" s="713">
        <v>3</v>
      </c>
      <c r="AA8" s="713">
        <f t="shared" si="1"/>
        <v>11</v>
      </c>
      <c r="AB8" s="713">
        <v>55</v>
      </c>
      <c r="AC8" s="713">
        <v>15</v>
      </c>
      <c r="AD8" s="713">
        <f t="shared" si="2"/>
        <v>70</v>
      </c>
    </row>
    <row r="9" spans="1:30" ht="15" customHeight="1">
      <c r="A9" s="2762"/>
      <c r="B9" s="1421" t="str">
        <f>Titulación!B10</f>
        <v>Psicología Biomédica</v>
      </c>
      <c r="C9" s="711">
        <v>0</v>
      </c>
      <c r="D9" s="711">
        <v>0</v>
      </c>
      <c r="E9" s="711">
        <v>0</v>
      </c>
      <c r="F9" s="711">
        <v>0</v>
      </c>
      <c r="G9" s="711">
        <v>0</v>
      </c>
      <c r="H9" s="711">
        <v>0</v>
      </c>
      <c r="I9" s="711">
        <v>0</v>
      </c>
      <c r="J9" s="711">
        <v>0</v>
      </c>
      <c r="K9" s="712">
        <v>0</v>
      </c>
      <c r="L9" s="712">
        <v>0</v>
      </c>
      <c r="M9" s="1062">
        <v>0</v>
      </c>
      <c r="N9" s="1062">
        <v>0</v>
      </c>
      <c r="O9" s="1062">
        <f t="shared" si="3"/>
        <v>0</v>
      </c>
      <c r="P9" s="1062">
        <v>0</v>
      </c>
      <c r="Q9" s="1062">
        <v>0</v>
      </c>
      <c r="R9" s="1062">
        <v>0</v>
      </c>
      <c r="S9" s="1062">
        <v>11</v>
      </c>
      <c r="T9" s="1062">
        <v>3</v>
      </c>
      <c r="U9" s="1062">
        <f t="shared" si="4"/>
        <v>14</v>
      </c>
      <c r="V9" s="1062">
        <v>11</v>
      </c>
      <c r="W9" s="1062">
        <v>3</v>
      </c>
      <c r="X9" s="1062">
        <f t="shared" si="0"/>
        <v>14</v>
      </c>
      <c r="Y9" s="713">
        <v>10</v>
      </c>
      <c r="Z9" s="713">
        <v>2</v>
      </c>
      <c r="AA9" s="713">
        <f t="shared" si="1"/>
        <v>12</v>
      </c>
      <c r="AB9" s="713">
        <v>10</v>
      </c>
      <c r="AC9" s="713">
        <v>2</v>
      </c>
      <c r="AD9" s="713">
        <f t="shared" si="2"/>
        <v>12</v>
      </c>
    </row>
    <row r="10" spans="1:30" ht="15" customHeight="1">
      <c r="A10" s="2763"/>
      <c r="B10" s="1694" t="s">
        <v>2692</v>
      </c>
      <c r="C10" s="711"/>
      <c r="D10" s="711"/>
      <c r="E10" s="711"/>
      <c r="F10" s="711"/>
      <c r="G10" s="711"/>
      <c r="H10" s="711"/>
      <c r="I10" s="711"/>
      <c r="J10" s="711"/>
      <c r="K10" s="712"/>
      <c r="L10" s="712"/>
      <c r="M10" s="1062"/>
      <c r="N10" s="1062"/>
      <c r="O10" s="1062"/>
      <c r="P10" s="1062"/>
      <c r="Q10" s="1062"/>
      <c r="R10" s="1062"/>
      <c r="S10" s="1062"/>
      <c r="T10" s="1062"/>
      <c r="U10" s="1062"/>
      <c r="V10" s="1062"/>
      <c r="W10" s="1062"/>
      <c r="X10" s="1062"/>
      <c r="Y10" s="713">
        <v>10</v>
      </c>
      <c r="Z10" s="713">
        <v>5</v>
      </c>
      <c r="AA10" s="713">
        <f t="shared" si="1"/>
        <v>15</v>
      </c>
      <c r="AB10" s="713">
        <v>18</v>
      </c>
      <c r="AC10" s="713">
        <v>8</v>
      </c>
      <c r="AD10" s="713">
        <f t="shared" si="2"/>
        <v>26</v>
      </c>
    </row>
    <row r="11" spans="1:30" ht="15" customHeight="1">
      <c r="A11" s="2761" t="s">
        <v>2</v>
      </c>
      <c r="B11" s="1421" t="s">
        <v>20</v>
      </c>
      <c r="C11" s="711">
        <v>25</v>
      </c>
      <c r="D11" s="711">
        <v>25</v>
      </c>
      <c r="E11" s="711">
        <v>20</v>
      </c>
      <c r="F11" s="711">
        <v>45</v>
      </c>
      <c r="G11" s="711">
        <v>19</v>
      </c>
      <c r="H11" s="711">
        <v>4</v>
      </c>
      <c r="I11" s="711">
        <v>12</v>
      </c>
      <c r="J11" s="711">
        <v>65</v>
      </c>
      <c r="K11" s="712">
        <v>27</v>
      </c>
      <c r="L11" s="712">
        <v>83</v>
      </c>
      <c r="M11" s="1062">
        <v>18</v>
      </c>
      <c r="N11" s="1062">
        <v>19</v>
      </c>
      <c r="O11" s="1062">
        <f t="shared" si="3"/>
        <v>37</v>
      </c>
      <c r="P11" s="1062">
        <v>52</v>
      </c>
      <c r="Q11" s="1062">
        <v>29</v>
      </c>
      <c r="R11" s="1062">
        <f>SUM(P11:Q11)</f>
        <v>81</v>
      </c>
      <c r="S11" s="1062">
        <v>20</v>
      </c>
      <c r="T11" s="1062">
        <v>6</v>
      </c>
      <c r="U11" s="1062">
        <f t="shared" si="4"/>
        <v>26</v>
      </c>
      <c r="V11" s="1062">
        <v>30</v>
      </c>
      <c r="W11" s="1062">
        <v>13</v>
      </c>
      <c r="X11" s="1062">
        <f t="shared" si="0"/>
        <v>43</v>
      </c>
      <c r="Y11" s="713">
        <v>13</v>
      </c>
      <c r="Z11" s="713">
        <v>5</v>
      </c>
      <c r="AA11" s="713">
        <f t="shared" si="1"/>
        <v>18</v>
      </c>
      <c r="AB11" s="713">
        <v>43</v>
      </c>
      <c r="AC11" s="713">
        <v>16</v>
      </c>
      <c r="AD11" s="713">
        <f t="shared" si="2"/>
        <v>59</v>
      </c>
    </row>
    <row r="12" spans="1:30" ht="15" customHeight="1">
      <c r="A12" s="2762"/>
      <c r="B12" s="1421" t="s">
        <v>24</v>
      </c>
      <c r="C12" s="711">
        <v>0</v>
      </c>
      <c r="D12" s="711">
        <v>0</v>
      </c>
      <c r="E12" s="711">
        <v>0</v>
      </c>
      <c r="F12" s="711">
        <v>0</v>
      </c>
      <c r="G12" s="711">
        <v>4</v>
      </c>
      <c r="H12" s="711">
        <v>57</v>
      </c>
      <c r="I12" s="711">
        <v>9</v>
      </c>
      <c r="J12" s="711">
        <v>12</v>
      </c>
      <c r="K12" s="712">
        <v>18</v>
      </c>
      <c r="L12" s="712">
        <v>27</v>
      </c>
      <c r="M12" s="1062">
        <v>6</v>
      </c>
      <c r="N12" s="1062">
        <v>2</v>
      </c>
      <c r="O12" s="1062">
        <f t="shared" si="3"/>
        <v>8</v>
      </c>
      <c r="P12" s="1062">
        <v>17</v>
      </c>
      <c r="Q12" s="1062">
        <v>15</v>
      </c>
      <c r="R12" s="1062">
        <f>SUM(P12:Q12)</f>
        <v>32</v>
      </c>
      <c r="S12" s="1062">
        <v>6</v>
      </c>
      <c r="T12" s="1062">
        <v>5</v>
      </c>
      <c r="U12" s="1062">
        <f t="shared" si="4"/>
        <v>11</v>
      </c>
      <c r="V12" s="1062">
        <v>16</v>
      </c>
      <c r="W12" s="1062">
        <v>13</v>
      </c>
      <c r="X12" s="1062">
        <f t="shared" si="0"/>
        <v>29</v>
      </c>
      <c r="Y12" s="713">
        <v>18</v>
      </c>
      <c r="Z12" s="713">
        <v>5</v>
      </c>
      <c r="AA12" s="713">
        <f t="shared" si="1"/>
        <v>23</v>
      </c>
      <c r="AB12" s="713">
        <v>17</v>
      </c>
      <c r="AC12" s="713">
        <v>4</v>
      </c>
      <c r="AD12" s="713">
        <f t="shared" si="2"/>
        <v>21</v>
      </c>
    </row>
    <row r="13" spans="1:30" ht="15" customHeight="1">
      <c r="A13" s="2763"/>
      <c r="B13" s="1694" t="s">
        <v>293</v>
      </c>
      <c r="C13" s="711"/>
      <c r="D13" s="711"/>
      <c r="E13" s="711"/>
      <c r="F13" s="711"/>
      <c r="G13" s="711"/>
      <c r="H13" s="711"/>
      <c r="I13" s="711"/>
      <c r="J13" s="711"/>
      <c r="K13" s="712"/>
      <c r="L13" s="712"/>
      <c r="M13" s="1062"/>
      <c r="N13" s="1062"/>
      <c r="O13" s="1062"/>
      <c r="P13" s="1062"/>
      <c r="Q13" s="1062"/>
      <c r="R13" s="1062"/>
      <c r="S13" s="1062"/>
      <c r="T13" s="1062"/>
      <c r="U13" s="1062"/>
      <c r="V13" s="1062"/>
      <c r="W13" s="1062"/>
      <c r="X13" s="1062"/>
      <c r="Y13" s="713">
        <v>6</v>
      </c>
      <c r="Z13" s="713">
        <v>7</v>
      </c>
      <c r="AA13" s="713">
        <f t="shared" si="1"/>
        <v>13</v>
      </c>
      <c r="AB13" s="713">
        <v>22</v>
      </c>
      <c r="AC13" s="713">
        <v>19</v>
      </c>
      <c r="AD13" s="713">
        <f t="shared" si="2"/>
        <v>41</v>
      </c>
    </row>
    <row r="14" spans="1:30" ht="15" customHeight="1">
      <c r="A14" s="2767" t="s">
        <v>79</v>
      </c>
      <c r="B14" s="2767"/>
      <c r="C14" s="1422">
        <f t="shared" ref="C14:N14" si="5">SUM(C5:C12)</f>
        <v>76</v>
      </c>
      <c r="D14" s="1422">
        <f t="shared" si="5"/>
        <v>73</v>
      </c>
      <c r="E14" s="1422">
        <f t="shared" si="5"/>
        <v>46</v>
      </c>
      <c r="F14" s="1422">
        <f t="shared" si="5"/>
        <v>113</v>
      </c>
      <c r="G14" s="1422">
        <f t="shared" si="5"/>
        <v>61</v>
      </c>
      <c r="H14" s="1422">
        <f t="shared" si="5"/>
        <v>145</v>
      </c>
      <c r="I14" s="1422">
        <f t="shared" si="5"/>
        <v>51</v>
      </c>
      <c r="J14" s="1422">
        <f t="shared" si="5"/>
        <v>172</v>
      </c>
      <c r="K14" s="1422">
        <f t="shared" si="5"/>
        <v>122</v>
      </c>
      <c r="L14" s="1422">
        <f t="shared" si="5"/>
        <v>260</v>
      </c>
      <c r="M14" s="1422">
        <f t="shared" si="5"/>
        <v>49</v>
      </c>
      <c r="N14" s="1422">
        <f t="shared" si="5"/>
        <v>34</v>
      </c>
      <c r="O14" s="1422">
        <f t="shared" si="3"/>
        <v>83</v>
      </c>
      <c r="P14" s="1422">
        <f>SUM(P5:P12)</f>
        <v>159</v>
      </c>
      <c r="Q14" s="1422">
        <f>SUM(Q5:Q12)</f>
        <v>89</v>
      </c>
      <c r="R14" s="1422">
        <f>SUM(R5:R12)</f>
        <v>248</v>
      </c>
      <c r="S14" s="1422">
        <f>SUM(S5:S12)</f>
        <v>76</v>
      </c>
      <c r="T14" s="1422">
        <f>SUM(T5:T12)</f>
        <v>49</v>
      </c>
      <c r="U14" s="1422">
        <f t="shared" si="4"/>
        <v>125</v>
      </c>
      <c r="V14" s="1422">
        <f>SUM(V5:V12)</f>
        <v>126</v>
      </c>
      <c r="W14" s="1422">
        <f>SUM(W5:W12)</f>
        <v>71</v>
      </c>
      <c r="X14" s="1422">
        <f>SUM(X5:X12)</f>
        <v>197</v>
      </c>
      <c r="Y14" s="1423">
        <f t="shared" ref="Y14:AC14" si="6">SUM(Y5:Y13)</f>
        <v>75</v>
      </c>
      <c r="Z14" s="1423">
        <f t="shared" si="6"/>
        <v>51</v>
      </c>
      <c r="AA14" s="1423">
        <f t="shared" si="6"/>
        <v>126</v>
      </c>
      <c r="AB14" s="1423">
        <f t="shared" si="6"/>
        <v>194</v>
      </c>
      <c r="AC14" s="1423">
        <f t="shared" si="6"/>
        <v>114</v>
      </c>
      <c r="AD14" s="1423">
        <f>SUM(AD5:AD13)</f>
        <v>308</v>
      </c>
    </row>
    <row r="15" spans="1:30" s="34" customFormat="1" ht="15.75" customHeight="1">
      <c r="A15" s="1149" t="s">
        <v>2675</v>
      </c>
      <c r="H15" s="40"/>
      <c r="I15" s="41"/>
    </row>
    <row r="16" spans="1:30" s="34" customFormat="1" ht="12" customHeight="1">
      <c r="A16" s="397" t="s">
        <v>50</v>
      </c>
      <c r="H16" s="40"/>
      <c r="I16" s="41"/>
    </row>
    <row r="17" spans="1:24" ht="15.75" customHeight="1">
      <c r="A17" s="2758" t="s">
        <v>15</v>
      </c>
      <c r="B17" s="2758" t="s">
        <v>11</v>
      </c>
      <c r="C17" s="2758">
        <v>2014</v>
      </c>
      <c r="D17" s="2759"/>
      <c r="E17" s="2758">
        <v>2015</v>
      </c>
      <c r="F17" s="2759"/>
      <c r="G17" s="2764" t="s">
        <v>994</v>
      </c>
      <c r="H17" s="2764"/>
      <c r="I17" s="2764"/>
      <c r="J17" s="2764" t="s">
        <v>995</v>
      </c>
      <c r="K17" s="2764"/>
      <c r="L17" s="2764"/>
      <c r="M17" s="2764" t="s">
        <v>2106</v>
      </c>
      <c r="N17" s="2764"/>
      <c r="O17" s="2764"/>
      <c r="P17" s="2764" t="s">
        <v>2107</v>
      </c>
      <c r="Q17" s="2764"/>
      <c r="R17" s="2764"/>
      <c r="S17" s="2764" t="s">
        <v>2725</v>
      </c>
      <c r="T17" s="2764"/>
      <c r="U17" s="2764"/>
      <c r="V17" s="2764" t="s">
        <v>2726</v>
      </c>
      <c r="W17" s="2764"/>
      <c r="X17" s="2764"/>
    </row>
    <row r="18" spans="1:24" ht="13.5" customHeight="1">
      <c r="A18" s="2768"/>
      <c r="B18" s="2768"/>
      <c r="C18" s="1418" t="s">
        <v>25</v>
      </c>
      <c r="D18" s="1418" t="s">
        <v>26</v>
      </c>
      <c r="E18" s="1418" t="s">
        <v>25</v>
      </c>
      <c r="F18" s="1418" t="s">
        <v>26</v>
      </c>
      <c r="G18" s="1418" t="s">
        <v>32</v>
      </c>
      <c r="H18" s="1418" t="s">
        <v>33</v>
      </c>
      <c r="I18" s="1419" t="s">
        <v>8</v>
      </c>
      <c r="J18" s="1418" t="s">
        <v>32</v>
      </c>
      <c r="K18" s="1418" t="s">
        <v>33</v>
      </c>
      <c r="L18" s="1419" t="s">
        <v>8</v>
      </c>
      <c r="M18" s="1418" t="s">
        <v>32</v>
      </c>
      <c r="N18" s="1418" t="s">
        <v>33</v>
      </c>
      <c r="O18" s="1420" t="s">
        <v>8</v>
      </c>
      <c r="P18" s="1418" t="s">
        <v>32</v>
      </c>
      <c r="Q18" s="1418" t="s">
        <v>33</v>
      </c>
      <c r="R18" s="1420" t="s">
        <v>8</v>
      </c>
      <c r="S18" s="1418" t="s">
        <v>32</v>
      </c>
      <c r="T18" s="1418" t="s">
        <v>33</v>
      </c>
      <c r="U18" s="1420" t="s">
        <v>8</v>
      </c>
      <c r="V18" s="1418" t="s">
        <v>32</v>
      </c>
      <c r="W18" s="1418" t="s">
        <v>33</v>
      </c>
      <c r="X18" s="1420" t="s">
        <v>8</v>
      </c>
    </row>
    <row r="19" spans="1:24" ht="15" customHeight="1">
      <c r="A19" s="2761" t="s">
        <v>1</v>
      </c>
      <c r="B19" s="1421" t="str">
        <f>B5</f>
        <v>Ingeniería en Recursos Hídricos</v>
      </c>
      <c r="C19" s="711">
        <v>17</v>
      </c>
      <c r="D19" s="711">
        <v>17</v>
      </c>
      <c r="E19" s="712">
        <v>5</v>
      </c>
      <c r="F19" s="712">
        <v>22</v>
      </c>
      <c r="G19" s="1062">
        <v>0</v>
      </c>
      <c r="H19" s="1062">
        <v>1</v>
      </c>
      <c r="I19" s="1062">
        <f>SUM(G19:H19)</f>
        <v>1</v>
      </c>
      <c r="J19" s="1062">
        <v>1</v>
      </c>
      <c r="K19" s="1062">
        <v>2</v>
      </c>
      <c r="L19" s="1062">
        <f>SUM(J19:K19)</f>
        <v>3</v>
      </c>
      <c r="M19" s="1062">
        <v>0</v>
      </c>
      <c r="N19" s="1062">
        <v>0</v>
      </c>
      <c r="O19" s="1062">
        <f>SUM(M19:N19)</f>
        <v>0</v>
      </c>
      <c r="P19" s="1062">
        <v>0</v>
      </c>
      <c r="Q19" s="1062">
        <v>0</v>
      </c>
      <c r="R19" s="1062">
        <f>SUM(P19:Q19)</f>
        <v>0</v>
      </c>
      <c r="S19" s="713">
        <v>0</v>
      </c>
      <c r="T19" s="713">
        <v>0</v>
      </c>
      <c r="U19" s="713">
        <f>SUM(S19:T19)</f>
        <v>0</v>
      </c>
      <c r="V19" s="713">
        <v>0</v>
      </c>
      <c r="W19" s="713">
        <v>0</v>
      </c>
      <c r="X19" s="713">
        <f>SUM(V19:W19)</f>
        <v>0</v>
      </c>
    </row>
    <row r="20" spans="1:24" ht="15" customHeight="1">
      <c r="A20" s="2762"/>
      <c r="B20" s="1694" t="str">
        <f t="shared" ref="B20:B27" si="7">B6</f>
        <v>Ingeniería en Computación y Telecomunicaciones</v>
      </c>
      <c r="C20" s="711">
        <v>0</v>
      </c>
      <c r="D20" s="711">
        <v>0</v>
      </c>
      <c r="E20" s="712">
        <v>0</v>
      </c>
      <c r="F20" s="712">
        <v>0</v>
      </c>
      <c r="G20" s="1062">
        <v>0</v>
      </c>
      <c r="H20" s="1062">
        <v>0</v>
      </c>
      <c r="I20" s="1062">
        <v>0</v>
      </c>
      <c r="J20" s="1062">
        <v>0</v>
      </c>
      <c r="K20" s="1062">
        <v>0</v>
      </c>
      <c r="L20" s="1062">
        <v>0</v>
      </c>
      <c r="M20" s="1062">
        <v>0</v>
      </c>
      <c r="N20" s="1062">
        <v>0</v>
      </c>
      <c r="O20" s="1062">
        <v>0</v>
      </c>
      <c r="P20" s="1062">
        <v>0</v>
      </c>
      <c r="Q20" s="1062">
        <v>0</v>
      </c>
      <c r="R20" s="1062">
        <v>0</v>
      </c>
      <c r="S20" s="713">
        <v>0</v>
      </c>
      <c r="T20" s="713">
        <v>0</v>
      </c>
      <c r="U20" s="713">
        <v>0</v>
      </c>
      <c r="V20" s="713">
        <v>0</v>
      </c>
      <c r="W20" s="713">
        <v>0</v>
      </c>
      <c r="X20" s="713">
        <f t="shared" ref="X20:X27" si="8">SUM(V20:W20)</f>
        <v>0</v>
      </c>
    </row>
    <row r="21" spans="1:24" ht="15" customHeight="1">
      <c r="A21" s="2763"/>
      <c r="B21" s="1694" t="str">
        <f t="shared" si="7"/>
        <v>Ingeniería en Sistemas Mecatrónicos Industriales</v>
      </c>
      <c r="C21" s="711"/>
      <c r="D21" s="711"/>
      <c r="E21" s="712"/>
      <c r="F21" s="712"/>
      <c r="G21" s="1062"/>
      <c r="H21" s="1062"/>
      <c r="I21" s="1062"/>
      <c r="J21" s="1062"/>
      <c r="K21" s="1062"/>
      <c r="L21" s="1062"/>
      <c r="M21" s="1062"/>
      <c r="N21" s="1062"/>
      <c r="O21" s="1062"/>
      <c r="P21" s="1062"/>
      <c r="Q21" s="1062"/>
      <c r="R21" s="1062"/>
      <c r="S21" s="713">
        <v>0</v>
      </c>
      <c r="T21" s="713">
        <v>0</v>
      </c>
      <c r="U21" s="713">
        <v>0</v>
      </c>
      <c r="V21" s="713">
        <v>0</v>
      </c>
      <c r="W21" s="713">
        <v>0</v>
      </c>
      <c r="X21" s="713">
        <f t="shared" si="8"/>
        <v>0</v>
      </c>
    </row>
    <row r="22" spans="1:24" ht="14.25" customHeight="1">
      <c r="A22" s="2761" t="s">
        <v>3</v>
      </c>
      <c r="B22" s="1694" t="str">
        <f t="shared" si="7"/>
        <v>Biología Ambiental</v>
      </c>
      <c r="C22" s="711">
        <v>6</v>
      </c>
      <c r="D22" s="711">
        <v>5</v>
      </c>
      <c r="E22" s="712">
        <v>2</v>
      </c>
      <c r="F22" s="712">
        <v>8</v>
      </c>
      <c r="G22" s="1062">
        <v>1</v>
      </c>
      <c r="H22" s="1062">
        <v>3</v>
      </c>
      <c r="I22" s="1062">
        <f>SUM(G22:H22)</f>
        <v>4</v>
      </c>
      <c r="J22" s="1062">
        <v>1</v>
      </c>
      <c r="K22" s="1062">
        <v>3</v>
      </c>
      <c r="L22" s="1062">
        <f>SUM(J22:K22)</f>
        <v>4</v>
      </c>
      <c r="M22" s="1062">
        <v>0</v>
      </c>
      <c r="N22" s="1062">
        <v>0</v>
      </c>
      <c r="O22" s="1062">
        <f>SUM(M22:N22)</f>
        <v>0</v>
      </c>
      <c r="P22" s="1062">
        <v>0</v>
      </c>
      <c r="Q22" s="1062">
        <v>0</v>
      </c>
      <c r="R22" s="1062">
        <f>SUM(P22:Q22)</f>
        <v>0</v>
      </c>
      <c r="S22" s="713">
        <v>3</v>
      </c>
      <c r="T22" s="713">
        <v>3</v>
      </c>
      <c r="U22" s="713">
        <f>SUM(S22:T22)</f>
        <v>6</v>
      </c>
      <c r="V22" s="713">
        <v>3</v>
      </c>
      <c r="W22" s="713">
        <v>2</v>
      </c>
      <c r="X22" s="713">
        <f t="shared" si="8"/>
        <v>5</v>
      </c>
    </row>
    <row r="23" spans="1:24" ht="14.25" customHeight="1">
      <c r="A23" s="2762"/>
      <c r="B23" s="1694" t="str">
        <f t="shared" si="7"/>
        <v>Psicología Biomédica</v>
      </c>
      <c r="C23" s="711">
        <v>0</v>
      </c>
      <c r="D23" s="711">
        <v>0</v>
      </c>
      <c r="E23" s="712">
        <v>0</v>
      </c>
      <c r="F23" s="712">
        <v>0</v>
      </c>
      <c r="G23" s="1062">
        <v>0</v>
      </c>
      <c r="H23" s="1062">
        <v>0</v>
      </c>
      <c r="I23" s="1062">
        <v>0</v>
      </c>
      <c r="J23" s="1062">
        <v>0</v>
      </c>
      <c r="K23" s="1062">
        <v>0</v>
      </c>
      <c r="L23" s="1062">
        <v>0</v>
      </c>
      <c r="M23" s="1062">
        <v>0</v>
      </c>
      <c r="N23" s="1062">
        <v>0</v>
      </c>
      <c r="O23" s="1062">
        <v>0</v>
      </c>
      <c r="P23" s="1062">
        <v>0</v>
      </c>
      <c r="Q23" s="1062">
        <v>0</v>
      </c>
      <c r="R23" s="1062">
        <v>0</v>
      </c>
      <c r="S23" s="713">
        <v>0</v>
      </c>
      <c r="T23" s="713">
        <v>0</v>
      </c>
      <c r="U23" s="713">
        <v>0</v>
      </c>
      <c r="V23" s="713">
        <v>0</v>
      </c>
      <c r="W23" s="713">
        <v>0</v>
      </c>
      <c r="X23" s="713">
        <f t="shared" si="8"/>
        <v>0</v>
      </c>
    </row>
    <row r="24" spans="1:24" ht="14.25" customHeight="1">
      <c r="A24" s="2763"/>
      <c r="B24" s="1694" t="str">
        <f t="shared" si="7"/>
        <v>Ciencia y Tecnología de los Alimentos</v>
      </c>
      <c r="C24" s="711"/>
      <c r="D24" s="711"/>
      <c r="E24" s="712"/>
      <c r="F24" s="712"/>
      <c r="G24" s="1062"/>
      <c r="H24" s="1062"/>
      <c r="I24" s="1062"/>
      <c r="J24" s="1062"/>
      <c r="K24" s="1062"/>
      <c r="L24" s="1062"/>
      <c r="M24" s="1062"/>
      <c r="N24" s="1062"/>
      <c r="O24" s="1062"/>
      <c r="P24" s="1062"/>
      <c r="Q24" s="1062"/>
      <c r="R24" s="1062"/>
      <c r="S24" s="713">
        <v>0</v>
      </c>
      <c r="T24" s="713">
        <v>0</v>
      </c>
      <c r="U24" s="713">
        <v>0</v>
      </c>
      <c r="V24" s="713">
        <v>0</v>
      </c>
      <c r="W24" s="713">
        <v>0</v>
      </c>
      <c r="X24" s="713">
        <f t="shared" si="8"/>
        <v>0</v>
      </c>
    </row>
    <row r="25" spans="1:24" ht="15" customHeight="1">
      <c r="A25" s="2761" t="s">
        <v>2</v>
      </c>
      <c r="B25" s="1694" t="str">
        <f t="shared" si="7"/>
        <v>Políticas Públicas</v>
      </c>
      <c r="C25" s="711">
        <v>30</v>
      </c>
      <c r="D25" s="711">
        <v>30</v>
      </c>
      <c r="E25" s="712">
        <v>6</v>
      </c>
      <c r="F25" s="712">
        <v>36</v>
      </c>
      <c r="G25" s="1062">
        <v>6</v>
      </c>
      <c r="H25" s="1062">
        <v>1</v>
      </c>
      <c r="I25" s="1062">
        <f>SUM(G25:H25)</f>
        <v>7</v>
      </c>
      <c r="J25" s="1062">
        <v>9</v>
      </c>
      <c r="K25" s="1062">
        <v>3</v>
      </c>
      <c r="L25" s="1062">
        <f>SUM(J25:K25)</f>
        <v>12</v>
      </c>
      <c r="M25" s="1062">
        <v>0</v>
      </c>
      <c r="N25" s="1062">
        <v>0</v>
      </c>
      <c r="O25" s="1062">
        <f>SUM(M25:N25)</f>
        <v>0</v>
      </c>
      <c r="P25" s="1062">
        <v>0</v>
      </c>
      <c r="Q25" s="1062">
        <v>0</v>
      </c>
      <c r="R25" s="1062">
        <f>SUM(P25:Q25)</f>
        <v>0</v>
      </c>
      <c r="S25" s="713">
        <v>4</v>
      </c>
      <c r="T25" s="713">
        <v>0</v>
      </c>
      <c r="U25" s="713">
        <f>SUM(S25:T25)</f>
        <v>4</v>
      </c>
      <c r="V25" s="713">
        <v>4</v>
      </c>
      <c r="W25" s="713">
        <v>0</v>
      </c>
      <c r="X25" s="713">
        <f t="shared" si="8"/>
        <v>4</v>
      </c>
    </row>
    <row r="26" spans="1:24" ht="15" customHeight="1">
      <c r="A26" s="2762"/>
      <c r="B26" s="1694" t="str">
        <f t="shared" si="7"/>
        <v>Arte y Comunicaciones Digitales</v>
      </c>
      <c r="C26" s="711">
        <v>0</v>
      </c>
      <c r="D26" s="711">
        <v>0</v>
      </c>
      <c r="E26" s="712">
        <v>0</v>
      </c>
      <c r="F26" s="712">
        <v>0</v>
      </c>
      <c r="G26" s="1062">
        <v>0</v>
      </c>
      <c r="H26" s="1062">
        <v>0</v>
      </c>
      <c r="I26" s="1062">
        <v>0</v>
      </c>
      <c r="J26" s="1062">
        <v>0</v>
      </c>
      <c r="K26" s="1062">
        <v>0</v>
      </c>
      <c r="L26" s="1062">
        <f>SUM(J26:K26)</f>
        <v>0</v>
      </c>
      <c r="M26" s="1062">
        <v>0</v>
      </c>
      <c r="N26" s="1062">
        <v>0</v>
      </c>
      <c r="O26" s="1062">
        <v>0</v>
      </c>
      <c r="P26" s="1062">
        <v>0</v>
      </c>
      <c r="Q26" s="1062">
        <v>0</v>
      </c>
      <c r="R26" s="1062">
        <f>SUM(P26:Q26)</f>
        <v>0</v>
      </c>
      <c r="S26" s="713">
        <v>6</v>
      </c>
      <c r="T26" s="713">
        <v>4</v>
      </c>
      <c r="U26" s="713">
        <v>0</v>
      </c>
      <c r="V26" s="713">
        <v>6</v>
      </c>
      <c r="W26" s="713">
        <v>4</v>
      </c>
      <c r="X26" s="713">
        <f t="shared" si="8"/>
        <v>10</v>
      </c>
    </row>
    <row r="27" spans="1:24" ht="15" customHeight="1">
      <c r="A27" s="2763"/>
      <c r="B27" s="1694" t="str">
        <f t="shared" si="7"/>
        <v>Educación y Tecnologías Digitales</v>
      </c>
      <c r="C27" s="711"/>
      <c r="D27" s="711"/>
      <c r="E27" s="712"/>
      <c r="F27" s="712"/>
      <c r="G27" s="1062"/>
      <c r="H27" s="1062"/>
      <c r="I27" s="1062"/>
      <c r="J27" s="1062"/>
      <c r="K27" s="1062"/>
      <c r="L27" s="1062"/>
      <c r="M27" s="1062"/>
      <c r="N27" s="1062"/>
      <c r="O27" s="1062"/>
      <c r="P27" s="1062"/>
      <c r="Q27" s="1062"/>
      <c r="R27" s="1062"/>
      <c r="S27" s="713">
        <v>0</v>
      </c>
      <c r="T27" s="713">
        <v>0</v>
      </c>
      <c r="U27" s="713">
        <v>0</v>
      </c>
      <c r="V27" s="713">
        <v>0</v>
      </c>
      <c r="W27" s="713">
        <v>0</v>
      </c>
      <c r="X27" s="713">
        <f t="shared" si="8"/>
        <v>0</v>
      </c>
    </row>
    <row r="28" spans="1:24" ht="15" customHeight="1">
      <c r="A28" s="2767" t="s">
        <v>79</v>
      </c>
      <c r="B28" s="2767"/>
      <c r="C28" s="1422">
        <f t="shared" ref="C28:K28" si="9">SUM(C19:C26)</f>
        <v>53</v>
      </c>
      <c r="D28" s="1422">
        <f t="shared" si="9"/>
        <v>52</v>
      </c>
      <c r="E28" s="1422">
        <f t="shared" si="9"/>
        <v>13</v>
      </c>
      <c r="F28" s="1422">
        <f t="shared" si="9"/>
        <v>66</v>
      </c>
      <c r="G28" s="1422">
        <f t="shared" si="9"/>
        <v>7</v>
      </c>
      <c r="H28" s="1422">
        <f t="shared" si="9"/>
        <v>5</v>
      </c>
      <c r="I28" s="1422">
        <f t="shared" si="9"/>
        <v>12</v>
      </c>
      <c r="J28" s="1422">
        <f t="shared" si="9"/>
        <v>11</v>
      </c>
      <c r="K28" s="1422">
        <f t="shared" si="9"/>
        <v>8</v>
      </c>
      <c r="L28" s="1422">
        <f>SUM(J28:K28)</f>
        <v>19</v>
      </c>
      <c r="M28" s="1422">
        <f>SUM(M19:M26)</f>
        <v>0</v>
      </c>
      <c r="N28" s="1422">
        <f>SUM(N19:N26)</f>
        <v>0</v>
      </c>
      <c r="O28" s="1422">
        <f>SUM(O19:O26)</f>
        <v>0</v>
      </c>
      <c r="P28" s="1422">
        <f>SUM(P19:P26)</f>
        <v>0</v>
      </c>
      <c r="Q28" s="1422">
        <f>SUM(Q19:Q26)</f>
        <v>0</v>
      </c>
      <c r="R28" s="1422">
        <f>SUM(P28:Q28)</f>
        <v>0</v>
      </c>
      <c r="S28" s="1423">
        <f t="shared" ref="S28:X28" si="10">SUM(S19:S27)</f>
        <v>13</v>
      </c>
      <c r="T28" s="1423">
        <f t="shared" si="10"/>
        <v>7</v>
      </c>
      <c r="U28" s="1423">
        <f t="shared" si="10"/>
        <v>10</v>
      </c>
      <c r="V28" s="1423">
        <f t="shared" si="10"/>
        <v>13</v>
      </c>
      <c r="W28" s="1423">
        <f t="shared" si="10"/>
        <v>6</v>
      </c>
      <c r="X28" s="1423">
        <f t="shared" si="10"/>
        <v>19</v>
      </c>
    </row>
    <row r="29" spans="1:24" s="248" customFormat="1">
      <c r="A29" s="1149" t="s">
        <v>2675</v>
      </c>
    </row>
    <row r="30" spans="1:24" s="248" customFormat="1" ht="18">
      <c r="A30" s="397" t="s">
        <v>47</v>
      </c>
    </row>
    <row r="31" spans="1:24" s="398" customFormat="1" ht="15" customHeight="1">
      <c r="A31" s="2760" t="s">
        <v>37</v>
      </c>
      <c r="B31" s="2760" t="s">
        <v>36</v>
      </c>
      <c r="C31" s="2766">
        <v>2014</v>
      </c>
      <c r="D31" s="2766"/>
      <c r="E31" s="2766"/>
      <c r="F31" s="2769">
        <v>2015</v>
      </c>
      <c r="G31" s="2769"/>
      <c r="H31" s="2769"/>
      <c r="I31" s="2764" t="s">
        <v>994</v>
      </c>
      <c r="J31" s="2764"/>
      <c r="K31" s="2764"/>
      <c r="L31" s="2764" t="s">
        <v>995</v>
      </c>
      <c r="M31" s="2764"/>
      <c r="N31" s="2764"/>
      <c r="O31" s="2764" t="s">
        <v>2107</v>
      </c>
      <c r="P31" s="2764"/>
      <c r="Q31" s="2764"/>
      <c r="R31" s="2764" t="s">
        <v>2726</v>
      </c>
      <c r="S31" s="2764"/>
      <c r="T31" s="2764"/>
    </row>
    <row r="32" spans="1:24" s="398" customFormat="1" ht="14.4">
      <c r="A32" s="2760"/>
      <c r="B32" s="2760"/>
      <c r="C32" s="1424" t="s">
        <v>48</v>
      </c>
      <c r="D32" s="1424" t="s">
        <v>49</v>
      </c>
      <c r="E32" s="1057" t="s">
        <v>8</v>
      </c>
      <c r="F32" s="1424" t="s">
        <v>48</v>
      </c>
      <c r="G32" s="1424" t="s">
        <v>49</v>
      </c>
      <c r="H32" s="1057" t="s">
        <v>8</v>
      </c>
      <c r="I32" s="1418" t="s">
        <v>48</v>
      </c>
      <c r="J32" s="1418" t="s">
        <v>49</v>
      </c>
      <c r="K32" s="1419" t="s">
        <v>8</v>
      </c>
      <c r="L32" s="1418" t="s">
        <v>48</v>
      </c>
      <c r="M32" s="1418" t="s">
        <v>49</v>
      </c>
      <c r="N32" s="1419" t="s">
        <v>8</v>
      </c>
      <c r="O32" s="1418" t="s">
        <v>48</v>
      </c>
      <c r="P32" s="1418" t="s">
        <v>49</v>
      </c>
      <c r="Q32" s="1420" t="s">
        <v>8</v>
      </c>
      <c r="R32" s="1418" t="s">
        <v>48</v>
      </c>
      <c r="S32" s="1418" t="s">
        <v>49</v>
      </c>
      <c r="T32" s="1420" t="s">
        <v>8</v>
      </c>
    </row>
    <row r="33" spans="1:20" s="398" customFormat="1" ht="14.4">
      <c r="A33" s="2761" t="s">
        <v>1</v>
      </c>
      <c r="B33" s="1425" t="str">
        <f>B19</f>
        <v>Ingeniería en Recursos Hídricos</v>
      </c>
      <c r="C33" s="1056">
        <v>0</v>
      </c>
      <c r="D33" s="1056">
        <v>0</v>
      </c>
      <c r="E33" s="1056">
        <f>SUM(C33:D33)</f>
        <v>0</v>
      </c>
      <c r="F33" s="1056">
        <v>0</v>
      </c>
      <c r="G33" s="1056">
        <v>1</v>
      </c>
      <c r="H33" s="1426">
        <f>SUM(F33:G33)</f>
        <v>1</v>
      </c>
      <c r="I33" s="1062">
        <v>0</v>
      </c>
      <c r="J33" s="1062">
        <v>0</v>
      </c>
      <c r="K33" s="1062">
        <f>SUM(I33:J33)</f>
        <v>0</v>
      </c>
      <c r="L33" s="1062">
        <v>0</v>
      </c>
      <c r="M33" s="1062">
        <v>1</v>
      </c>
      <c r="N33" s="1062">
        <f>SUM(L33:M33)</f>
        <v>1</v>
      </c>
      <c r="O33" s="1062">
        <v>0</v>
      </c>
      <c r="P33" s="1062">
        <v>0</v>
      </c>
      <c r="Q33" s="1062">
        <f>SUM(O33:P33)</f>
        <v>0</v>
      </c>
      <c r="R33" s="713">
        <v>0</v>
      </c>
      <c r="S33" s="713">
        <v>0</v>
      </c>
      <c r="T33" s="713">
        <f>SUM(R33:S33)</f>
        <v>0</v>
      </c>
    </row>
    <row r="34" spans="1:20" s="398" customFormat="1" ht="14.4">
      <c r="A34" s="2762"/>
      <c r="B34" s="1425" t="str">
        <f t="shared" ref="B34:B41" si="11">B20</f>
        <v>Ingeniería en Computación y Telecomunicaciones</v>
      </c>
      <c r="C34" s="1695"/>
      <c r="D34" s="1695"/>
      <c r="E34" s="1695"/>
      <c r="F34" s="1695"/>
      <c r="G34" s="1695"/>
      <c r="H34" s="1426"/>
      <c r="I34" s="1062"/>
      <c r="J34" s="1062"/>
      <c r="K34" s="1062"/>
      <c r="L34" s="1062"/>
      <c r="M34" s="1062"/>
      <c r="N34" s="1062"/>
      <c r="O34" s="1062">
        <v>0</v>
      </c>
      <c r="P34" s="1062">
        <v>0</v>
      </c>
      <c r="Q34" s="1062">
        <f t="shared" ref="Q34:Q41" si="12">SUM(O34:P34)</f>
        <v>0</v>
      </c>
      <c r="R34" s="713">
        <v>0</v>
      </c>
      <c r="S34" s="713">
        <v>0</v>
      </c>
      <c r="T34" s="713">
        <f t="shared" ref="T34:T41" si="13">SUM(R34:S34)</f>
        <v>0</v>
      </c>
    </row>
    <row r="35" spans="1:20" s="398" customFormat="1" ht="14.4">
      <c r="A35" s="2763"/>
      <c r="B35" s="1425" t="str">
        <f t="shared" si="11"/>
        <v>Ingeniería en Sistemas Mecatrónicos Industriales</v>
      </c>
      <c r="C35" s="1695"/>
      <c r="D35" s="1695"/>
      <c r="E35" s="1695"/>
      <c r="F35" s="1695"/>
      <c r="G35" s="1695"/>
      <c r="H35" s="1426"/>
      <c r="I35" s="1062"/>
      <c r="J35" s="1062"/>
      <c r="K35" s="1062"/>
      <c r="L35" s="1062"/>
      <c r="M35" s="1062"/>
      <c r="N35" s="1062"/>
      <c r="O35" s="1062">
        <v>0</v>
      </c>
      <c r="P35" s="1062">
        <v>0</v>
      </c>
      <c r="Q35" s="1062">
        <f t="shared" si="12"/>
        <v>0</v>
      </c>
      <c r="R35" s="713">
        <v>0</v>
      </c>
      <c r="S35" s="713">
        <v>0</v>
      </c>
      <c r="T35" s="713">
        <f t="shared" si="13"/>
        <v>0</v>
      </c>
    </row>
    <row r="36" spans="1:20" s="398" customFormat="1" ht="14.4">
      <c r="A36" s="2761" t="s">
        <v>3</v>
      </c>
      <c r="B36" s="1425" t="str">
        <f t="shared" si="11"/>
        <v>Biología Ambiental</v>
      </c>
      <c r="C36" s="1056">
        <v>0</v>
      </c>
      <c r="D36" s="1056">
        <v>0</v>
      </c>
      <c r="E36" s="1056">
        <f>SUM(C36:D36)</f>
        <v>0</v>
      </c>
      <c r="F36" s="1056">
        <v>0</v>
      </c>
      <c r="G36" s="1056">
        <v>0</v>
      </c>
      <c r="H36" s="1426">
        <f>SUM(F36:G36)</f>
        <v>0</v>
      </c>
      <c r="I36" s="1062">
        <v>0</v>
      </c>
      <c r="J36" s="1062">
        <v>0</v>
      </c>
      <c r="K36" s="1062">
        <v>0</v>
      </c>
      <c r="L36" s="1062">
        <v>0</v>
      </c>
      <c r="M36" s="1062">
        <v>0</v>
      </c>
      <c r="N36" s="1062">
        <f>SUM(L36:M36)</f>
        <v>0</v>
      </c>
      <c r="O36" s="1062">
        <v>0</v>
      </c>
      <c r="P36" s="1062">
        <v>0</v>
      </c>
      <c r="Q36" s="1062">
        <f t="shared" si="12"/>
        <v>0</v>
      </c>
      <c r="R36" s="713">
        <v>0</v>
      </c>
      <c r="S36" s="713">
        <v>0</v>
      </c>
      <c r="T36" s="713">
        <f t="shared" si="13"/>
        <v>0</v>
      </c>
    </row>
    <row r="37" spans="1:20" s="398" customFormat="1" ht="14.4">
      <c r="A37" s="2762"/>
      <c r="B37" s="1425" t="str">
        <f t="shared" si="11"/>
        <v>Psicología Biomédica</v>
      </c>
      <c r="C37" s="1695"/>
      <c r="D37" s="1695"/>
      <c r="E37" s="1695"/>
      <c r="F37" s="1695"/>
      <c r="G37" s="1695"/>
      <c r="H37" s="1426"/>
      <c r="I37" s="1062"/>
      <c r="J37" s="1062"/>
      <c r="K37" s="1062"/>
      <c r="L37" s="1062"/>
      <c r="M37" s="1062"/>
      <c r="N37" s="1062"/>
      <c r="O37" s="1062">
        <v>0</v>
      </c>
      <c r="P37" s="1062">
        <v>0</v>
      </c>
      <c r="Q37" s="1062">
        <f t="shared" si="12"/>
        <v>0</v>
      </c>
      <c r="R37" s="713">
        <v>0</v>
      </c>
      <c r="S37" s="713">
        <v>0</v>
      </c>
      <c r="T37" s="713">
        <f t="shared" si="13"/>
        <v>0</v>
      </c>
    </row>
    <row r="38" spans="1:20" s="398" customFormat="1" ht="14.4">
      <c r="A38" s="2763"/>
      <c r="B38" s="1425" t="str">
        <f t="shared" si="11"/>
        <v>Ciencia y Tecnología de los Alimentos</v>
      </c>
      <c r="C38" s="1695"/>
      <c r="D38" s="1695"/>
      <c r="E38" s="1695"/>
      <c r="F38" s="1695"/>
      <c r="G38" s="1695"/>
      <c r="H38" s="1426"/>
      <c r="I38" s="1062"/>
      <c r="J38" s="1062"/>
      <c r="K38" s="1062"/>
      <c r="L38" s="1062"/>
      <c r="M38" s="1062"/>
      <c r="N38" s="1062"/>
      <c r="O38" s="1062">
        <v>0</v>
      </c>
      <c r="P38" s="1062">
        <v>0</v>
      </c>
      <c r="Q38" s="1062">
        <f t="shared" si="12"/>
        <v>0</v>
      </c>
      <c r="R38" s="713">
        <v>0</v>
      </c>
      <c r="S38" s="713">
        <v>0</v>
      </c>
      <c r="T38" s="713">
        <f t="shared" si="13"/>
        <v>0</v>
      </c>
    </row>
    <row r="39" spans="1:20" s="38" customFormat="1" ht="14.4">
      <c r="A39" s="2761" t="s">
        <v>2</v>
      </c>
      <c r="B39" s="1425" t="str">
        <f t="shared" si="11"/>
        <v>Políticas Públicas</v>
      </c>
      <c r="C39" s="1056">
        <v>0</v>
      </c>
      <c r="D39" s="1056">
        <v>0</v>
      </c>
      <c r="E39" s="1056">
        <f>SUM(C39:D39)</f>
        <v>0</v>
      </c>
      <c r="F39" s="1056">
        <v>0</v>
      </c>
      <c r="G39" s="1056">
        <v>0</v>
      </c>
      <c r="H39" s="1426">
        <f>SUM(F39:G39)</f>
        <v>0</v>
      </c>
      <c r="I39" s="1062">
        <v>0</v>
      </c>
      <c r="J39" s="1062">
        <v>0</v>
      </c>
      <c r="K39" s="1062">
        <f>SUM(I39:J39)</f>
        <v>0</v>
      </c>
      <c r="L39" s="1062">
        <v>0</v>
      </c>
      <c r="M39" s="1062">
        <v>0</v>
      </c>
      <c r="N39" s="1062">
        <f>SUM(L39:M39)</f>
        <v>0</v>
      </c>
      <c r="O39" s="1062">
        <v>0</v>
      </c>
      <c r="P39" s="1062">
        <v>0</v>
      </c>
      <c r="Q39" s="1062">
        <f t="shared" si="12"/>
        <v>0</v>
      </c>
      <c r="R39" s="713">
        <v>0</v>
      </c>
      <c r="S39" s="713">
        <v>0</v>
      </c>
      <c r="T39" s="713">
        <f t="shared" si="13"/>
        <v>0</v>
      </c>
    </row>
    <row r="40" spans="1:20" s="398" customFormat="1" ht="14.4">
      <c r="A40" s="2762"/>
      <c r="B40" s="1425" t="str">
        <f t="shared" si="11"/>
        <v>Arte y Comunicaciones Digitales</v>
      </c>
      <c r="C40" s="1056">
        <v>0</v>
      </c>
      <c r="D40" s="1056">
        <v>0</v>
      </c>
      <c r="E40" s="1056">
        <f>SUM(C40:D40)</f>
        <v>0</v>
      </c>
      <c r="F40" s="1056">
        <v>0</v>
      </c>
      <c r="G40" s="1056">
        <v>0</v>
      </c>
      <c r="H40" s="1426">
        <f>SUM(F40:G40)</f>
        <v>0</v>
      </c>
      <c r="I40" s="1062">
        <v>0</v>
      </c>
      <c r="J40" s="1062">
        <v>0</v>
      </c>
      <c r="K40" s="1062">
        <f>SUM(I40:J40)</f>
        <v>0</v>
      </c>
      <c r="L40" s="1062">
        <v>0</v>
      </c>
      <c r="M40" s="1062">
        <v>0</v>
      </c>
      <c r="N40" s="1062">
        <f>SUM(L40:M40)</f>
        <v>0</v>
      </c>
      <c r="O40" s="1062">
        <v>0</v>
      </c>
      <c r="P40" s="1062">
        <v>0</v>
      </c>
      <c r="Q40" s="1062">
        <f t="shared" si="12"/>
        <v>0</v>
      </c>
      <c r="R40" s="713">
        <v>0</v>
      </c>
      <c r="S40" s="713">
        <v>0</v>
      </c>
      <c r="T40" s="713">
        <f t="shared" si="13"/>
        <v>0</v>
      </c>
    </row>
    <row r="41" spans="1:20" s="398" customFormat="1" ht="14.4">
      <c r="A41" s="2763"/>
      <c r="B41" s="1425" t="str">
        <f t="shared" si="11"/>
        <v>Educación y Tecnologías Digitales</v>
      </c>
      <c r="C41" s="1695"/>
      <c r="D41" s="1695"/>
      <c r="E41" s="1695"/>
      <c r="F41" s="1695"/>
      <c r="G41" s="1695"/>
      <c r="H41" s="1426"/>
      <c r="I41" s="1062"/>
      <c r="J41" s="1062"/>
      <c r="K41" s="1062"/>
      <c r="L41" s="1062"/>
      <c r="M41" s="1062"/>
      <c r="N41" s="1062"/>
      <c r="O41" s="1062">
        <v>0</v>
      </c>
      <c r="P41" s="1062">
        <v>0</v>
      </c>
      <c r="Q41" s="1062">
        <f t="shared" si="12"/>
        <v>0</v>
      </c>
      <c r="R41" s="713">
        <v>0</v>
      </c>
      <c r="S41" s="713">
        <v>0</v>
      </c>
      <c r="T41" s="713">
        <f t="shared" si="13"/>
        <v>0</v>
      </c>
    </row>
    <row r="42" spans="1:20" s="398" customFormat="1" ht="15" customHeight="1">
      <c r="A42" s="2765" t="s">
        <v>79</v>
      </c>
      <c r="B42" s="2765"/>
      <c r="C42" s="1427">
        <f>SUM(C33:C40)</f>
        <v>0</v>
      </c>
      <c r="D42" s="1427">
        <f>SUM(D33:D40)</f>
        <v>0</v>
      </c>
      <c r="E42" s="1427">
        <f>SUM(C42:D42)</f>
        <v>0</v>
      </c>
      <c r="F42" s="1427">
        <f>SUM(F33:F40)</f>
        <v>0</v>
      </c>
      <c r="G42" s="1427">
        <f>SUM(G33:G40)</f>
        <v>1</v>
      </c>
      <c r="H42" s="1427">
        <f>SUM(F42:G42)</f>
        <v>1</v>
      </c>
      <c r="I42" s="1422">
        <f>SUM(I33:I40)</f>
        <v>0</v>
      </c>
      <c r="J42" s="1422">
        <f>SUM(J33:J40)</f>
        <v>0</v>
      </c>
      <c r="K42" s="1422">
        <f>SUM(K33:K40)</f>
        <v>0</v>
      </c>
      <c r="L42" s="1422">
        <f>SUM(L33:L40)</f>
        <v>0</v>
      </c>
      <c r="M42" s="1422">
        <f>SUM(M33:M40)</f>
        <v>1</v>
      </c>
      <c r="N42" s="1422">
        <f>SUM(L42:M42)</f>
        <v>1</v>
      </c>
      <c r="O42" s="1422">
        <f>SUM(O33:O40)</f>
        <v>0</v>
      </c>
      <c r="P42" s="1422">
        <f>SUM(P33:P40)</f>
        <v>0</v>
      </c>
      <c r="Q42" s="1422">
        <f>SUM(O42:P42)</f>
        <v>0</v>
      </c>
      <c r="R42" s="1423">
        <f>SUM(R33:R40)</f>
        <v>0</v>
      </c>
      <c r="S42" s="1423">
        <f>SUM(S33:S40)</f>
        <v>0</v>
      </c>
      <c r="T42" s="1423">
        <f>SUM(R42:S42)</f>
        <v>0</v>
      </c>
    </row>
    <row r="43" spans="1:20" s="248" customFormat="1">
      <c r="A43" s="1149" t="s">
        <v>2675</v>
      </c>
    </row>
    <row r="44" spans="1:20" ht="18">
      <c r="A44" s="399" t="s">
        <v>57</v>
      </c>
      <c r="D44" s="22"/>
      <c r="E44" s="22"/>
      <c r="F44" s="22"/>
      <c r="G44" s="22"/>
      <c r="H44" s="22"/>
    </row>
    <row r="45" spans="1:20" s="398" customFormat="1" ht="14.4">
      <c r="A45" s="2760" t="s">
        <v>37</v>
      </c>
      <c r="B45" s="2760" t="s">
        <v>36</v>
      </c>
      <c r="C45" s="2766">
        <v>2014</v>
      </c>
      <c r="D45" s="2766"/>
      <c r="E45" s="2766"/>
      <c r="F45" s="2769">
        <v>2015</v>
      </c>
      <c r="G45" s="2769"/>
      <c r="H45" s="2769"/>
      <c r="I45" s="2764" t="s">
        <v>994</v>
      </c>
      <c r="J45" s="2764"/>
      <c r="K45" s="2764"/>
      <c r="L45" s="2764" t="s">
        <v>995</v>
      </c>
      <c r="M45" s="2764"/>
      <c r="N45" s="2764"/>
      <c r="O45" s="2764" t="s">
        <v>2107</v>
      </c>
      <c r="P45" s="2764"/>
      <c r="Q45" s="2764"/>
      <c r="R45" s="2764" t="s">
        <v>2726</v>
      </c>
      <c r="S45" s="2764"/>
      <c r="T45" s="2764"/>
    </row>
    <row r="46" spans="1:20" s="398" customFormat="1" ht="14.4">
      <c r="A46" s="2760"/>
      <c r="B46" s="2760"/>
      <c r="C46" s="1424" t="s">
        <v>48</v>
      </c>
      <c r="D46" s="1424" t="s">
        <v>49</v>
      </c>
      <c r="E46" s="1057" t="s">
        <v>8</v>
      </c>
      <c r="F46" s="1424" t="s">
        <v>48</v>
      </c>
      <c r="G46" s="1424" t="s">
        <v>49</v>
      </c>
      <c r="H46" s="1057" t="s">
        <v>8</v>
      </c>
      <c r="I46" s="1418" t="s">
        <v>48</v>
      </c>
      <c r="J46" s="1418" t="s">
        <v>49</v>
      </c>
      <c r="K46" s="1419" t="s">
        <v>8</v>
      </c>
      <c r="L46" s="1418" t="s">
        <v>48</v>
      </c>
      <c r="M46" s="1418" t="s">
        <v>49</v>
      </c>
      <c r="N46" s="1428" t="s">
        <v>8</v>
      </c>
      <c r="O46" s="1418" t="s">
        <v>48</v>
      </c>
      <c r="P46" s="1418" t="s">
        <v>49</v>
      </c>
      <c r="Q46" s="1429" t="s">
        <v>8</v>
      </c>
      <c r="R46" s="1418" t="s">
        <v>48</v>
      </c>
      <c r="S46" s="1418" t="s">
        <v>49</v>
      </c>
      <c r="T46" s="1429" t="s">
        <v>8</v>
      </c>
    </row>
    <row r="47" spans="1:20" s="398" customFormat="1" ht="14.4">
      <c r="A47" s="2771" t="s">
        <v>1</v>
      </c>
      <c r="B47" s="1425" t="str">
        <f>B33</f>
        <v>Ingeniería en Recursos Hídricos</v>
      </c>
      <c r="C47" s="1056">
        <v>2</v>
      </c>
      <c r="D47" s="1056">
        <v>1</v>
      </c>
      <c r="E47" s="1056">
        <f>SUM(C47:D47)</f>
        <v>3</v>
      </c>
      <c r="F47" s="1056">
        <v>2</v>
      </c>
      <c r="G47" s="1056">
        <v>1</v>
      </c>
      <c r="H47" s="1426">
        <f>SUM(F47:G47)</f>
        <v>3</v>
      </c>
      <c r="I47" s="1062">
        <v>3</v>
      </c>
      <c r="J47" s="1062">
        <v>3</v>
      </c>
      <c r="K47" s="1062">
        <f>SUM(I47:J47)</f>
        <v>6</v>
      </c>
      <c r="L47" s="1062">
        <v>2</v>
      </c>
      <c r="M47" s="1062">
        <v>3</v>
      </c>
      <c r="N47" s="1062">
        <f>SUM(L47:M47)</f>
        <v>5</v>
      </c>
      <c r="O47" s="1062">
        <v>0</v>
      </c>
      <c r="P47" s="1062">
        <v>0</v>
      </c>
      <c r="Q47" s="1062">
        <f>SUM(O47:P47)</f>
        <v>0</v>
      </c>
      <c r="R47" s="713">
        <v>0</v>
      </c>
      <c r="S47" s="713">
        <v>0</v>
      </c>
      <c r="T47" s="713">
        <f>SUM(R47:S47)</f>
        <v>0</v>
      </c>
    </row>
    <row r="48" spans="1:20" s="398" customFormat="1" ht="14.4">
      <c r="A48" s="2772"/>
      <c r="B48" s="1425" t="str">
        <f t="shared" ref="B48:B55" si="14">B34</f>
        <v>Ingeniería en Computación y Telecomunicaciones</v>
      </c>
      <c r="C48" s="1695"/>
      <c r="D48" s="1695"/>
      <c r="E48" s="1695"/>
      <c r="F48" s="1695"/>
      <c r="G48" s="1695"/>
      <c r="H48" s="1426"/>
      <c r="I48" s="1062"/>
      <c r="J48" s="1062"/>
      <c r="K48" s="1062"/>
      <c r="L48" s="1062"/>
      <c r="M48" s="1062"/>
      <c r="N48" s="1062"/>
      <c r="O48" s="1062"/>
      <c r="P48" s="1062"/>
      <c r="Q48" s="1062"/>
      <c r="R48" s="713">
        <v>0</v>
      </c>
      <c r="S48" s="713">
        <v>0</v>
      </c>
      <c r="T48" s="713">
        <f t="shared" ref="T48:T55" si="15">SUM(R48:S48)</f>
        <v>0</v>
      </c>
    </row>
    <row r="49" spans="1:20" s="398" customFormat="1" ht="14.4">
      <c r="A49" s="2773"/>
      <c r="B49" s="1425" t="str">
        <f t="shared" si="14"/>
        <v>Ingeniería en Sistemas Mecatrónicos Industriales</v>
      </c>
      <c r="C49" s="1695"/>
      <c r="D49" s="1695"/>
      <c r="E49" s="1695"/>
      <c r="F49" s="1695"/>
      <c r="G49" s="1695"/>
      <c r="H49" s="1426"/>
      <c r="I49" s="1062"/>
      <c r="J49" s="1062"/>
      <c r="K49" s="1062"/>
      <c r="L49" s="1062"/>
      <c r="M49" s="1062"/>
      <c r="N49" s="1062"/>
      <c r="O49" s="1062"/>
      <c r="P49" s="1062"/>
      <c r="Q49" s="1062"/>
      <c r="R49" s="713">
        <v>0</v>
      </c>
      <c r="S49" s="713">
        <v>0</v>
      </c>
      <c r="T49" s="713">
        <f t="shared" si="15"/>
        <v>0</v>
      </c>
    </row>
    <row r="50" spans="1:20" s="398" customFormat="1" ht="13.2" customHeight="1">
      <c r="A50" s="2771" t="s">
        <v>3</v>
      </c>
      <c r="B50" s="1425" t="str">
        <f t="shared" si="14"/>
        <v>Biología Ambiental</v>
      </c>
      <c r="C50" s="1056">
        <v>3</v>
      </c>
      <c r="D50" s="1056">
        <v>1</v>
      </c>
      <c r="E50" s="1056">
        <f>SUM(C50:D50)</f>
        <v>4</v>
      </c>
      <c r="F50" s="1056">
        <v>3</v>
      </c>
      <c r="G50" s="1056">
        <v>1</v>
      </c>
      <c r="H50" s="1426">
        <f>SUM(F50:G50)</f>
        <v>4</v>
      </c>
      <c r="I50" s="1062">
        <v>0</v>
      </c>
      <c r="J50" s="1062">
        <v>0</v>
      </c>
      <c r="K50" s="1062">
        <f>SUM(I50:J50)</f>
        <v>0</v>
      </c>
      <c r="L50" s="1062">
        <v>0</v>
      </c>
      <c r="M50" s="1062">
        <v>0</v>
      </c>
      <c r="N50" s="1062">
        <f>SUM(L50:M50)</f>
        <v>0</v>
      </c>
      <c r="O50" s="1062">
        <v>0</v>
      </c>
      <c r="P50" s="1062">
        <v>0</v>
      </c>
      <c r="Q50" s="1062">
        <f>SUM(O50:P50)</f>
        <v>0</v>
      </c>
      <c r="R50" s="713">
        <v>0</v>
      </c>
      <c r="S50" s="713">
        <v>0</v>
      </c>
      <c r="T50" s="713">
        <f t="shared" si="15"/>
        <v>0</v>
      </c>
    </row>
    <row r="51" spans="1:20" s="398" customFormat="1" ht="13.2" customHeight="1">
      <c r="A51" s="2772"/>
      <c r="B51" s="1425" t="str">
        <f t="shared" si="14"/>
        <v>Psicología Biomédica</v>
      </c>
      <c r="C51" s="1695"/>
      <c r="D51" s="1695"/>
      <c r="E51" s="1695"/>
      <c r="F51" s="1695"/>
      <c r="G51" s="1695"/>
      <c r="H51" s="1426"/>
      <c r="I51" s="1062"/>
      <c r="J51" s="1062"/>
      <c r="K51" s="1062"/>
      <c r="L51" s="1062"/>
      <c r="M51" s="1062"/>
      <c r="N51" s="1062"/>
      <c r="O51" s="1062"/>
      <c r="P51" s="1062"/>
      <c r="Q51" s="1062"/>
      <c r="R51" s="713">
        <v>0</v>
      </c>
      <c r="S51" s="713">
        <v>0</v>
      </c>
      <c r="T51" s="713">
        <f t="shared" si="15"/>
        <v>0</v>
      </c>
    </row>
    <row r="52" spans="1:20" s="398" customFormat="1" ht="13.2" customHeight="1">
      <c r="A52" s="2773"/>
      <c r="B52" s="1425" t="str">
        <f t="shared" si="14"/>
        <v>Ciencia y Tecnología de los Alimentos</v>
      </c>
      <c r="C52" s="1695"/>
      <c r="D52" s="1695"/>
      <c r="E52" s="1695"/>
      <c r="F52" s="1695"/>
      <c r="G52" s="1695"/>
      <c r="H52" s="1426"/>
      <c r="I52" s="1062"/>
      <c r="J52" s="1062"/>
      <c r="K52" s="1062"/>
      <c r="L52" s="1062"/>
      <c r="M52" s="1062"/>
      <c r="N52" s="1062"/>
      <c r="O52" s="1062"/>
      <c r="P52" s="1062"/>
      <c r="Q52" s="1062"/>
      <c r="R52" s="713">
        <v>0</v>
      </c>
      <c r="S52" s="713">
        <v>0</v>
      </c>
      <c r="T52" s="713">
        <f t="shared" si="15"/>
        <v>0</v>
      </c>
    </row>
    <row r="53" spans="1:20" s="38" customFormat="1" ht="14.4">
      <c r="A53" s="2779" t="s">
        <v>2</v>
      </c>
      <c r="B53" s="1425" t="str">
        <f t="shared" si="14"/>
        <v>Políticas Públicas</v>
      </c>
      <c r="C53" s="1056"/>
      <c r="D53" s="1056"/>
      <c r="E53" s="1056">
        <f>SUM(C53:D53)</f>
        <v>0</v>
      </c>
      <c r="F53" s="1056"/>
      <c r="G53" s="1056"/>
      <c r="H53" s="1426">
        <f>SUM(F53:G53)</f>
        <v>0</v>
      </c>
      <c r="I53" s="1062">
        <v>2</v>
      </c>
      <c r="J53" s="1062">
        <v>1</v>
      </c>
      <c r="K53" s="1062">
        <f>SUM(I53:J53)</f>
        <v>3</v>
      </c>
      <c r="L53" s="1062">
        <v>1</v>
      </c>
      <c r="M53" s="1062">
        <v>1</v>
      </c>
      <c r="N53" s="1062">
        <f>SUM(L53:M53)</f>
        <v>2</v>
      </c>
      <c r="O53" s="1062">
        <v>0</v>
      </c>
      <c r="P53" s="1062">
        <v>0</v>
      </c>
      <c r="Q53" s="1062">
        <f>SUM(O53:P53)</f>
        <v>0</v>
      </c>
      <c r="R53" s="713">
        <v>0</v>
      </c>
      <c r="S53" s="713">
        <v>0</v>
      </c>
      <c r="T53" s="713">
        <f t="shared" si="15"/>
        <v>0</v>
      </c>
    </row>
    <row r="54" spans="1:20" s="398" customFormat="1" ht="14.4">
      <c r="A54" s="2780"/>
      <c r="B54" s="1425" t="str">
        <f t="shared" si="14"/>
        <v>Arte y Comunicaciones Digitales</v>
      </c>
      <c r="C54" s="1056"/>
      <c r="D54" s="1056"/>
      <c r="E54" s="1056">
        <f>SUM(C54:D54)</f>
        <v>0</v>
      </c>
      <c r="F54" s="1056"/>
      <c r="G54" s="1056"/>
      <c r="H54" s="1426">
        <f>SUM(F54:G54)</f>
        <v>0</v>
      </c>
      <c r="I54" s="1062">
        <v>6</v>
      </c>
      <c r="J54" s="1062">
        <v>1</v>
      </c>
      <c r="K54" s="1062">
        <f>SUM(I54:J54)</f>
        <v>7</v>
      </c>
      <c r="L54" s="1062">
        <v>6</v>
      </c>
      <c r="M54" s="1062">
        <v>1</v>
      </c>
      <c r="N54" s="1062">
        <f>SUM(L54:M54)</f>
        <v>7</v>
      </c>
      <c r="O54" s="1062">
        <v>0</v>
      </c>
      <c r="P54" s="1062">
        <v>0</v>
      </c>
      <c r="Q54" s="1062">
        <f>SUM(O54:P54)</f>
        <v>0</v>
      </c>
      <c r="R54" s="713">
        <v>0</v>
      </c>
      <c r="S54" s="713">
        <v>0</v>
      </c>
      <c r="T54" s="713">
        <f t="shared" si="15"/>
        <v>0</v>
      </c>
    </row>
    <row r="55" spans="1:20" s="38" customFormat="1" ht="14.4">
      <c r="A55" s="2781"/>
      <c r="B55" s="1425" t="str">
        <f t="shared" si="14"/>
        <v>Educación y Tecnologías Digitales</v>
      </c>
      <c r="C55" s="1698"/>
      <c r="D55" s="1698"/>
      <c r="E55" s="1698"/>
      <c r="F55" s="1698"/>
      <c r="G55" s="1698"/>
      <c r="H55" s="1698"/>
      <c r="I55" s="1698"/>
      <c r="J55" s="1698"/>
      <c r="K55" s="1698"/>
      <c r="L55" s="1698"/>
      <c r="M55" s="1698"/>
      <c r="N55" s="1698"/>
      <c r="O55" s="1698"/>
      <c r="P55" s="1698"/>
      <c r="Q55" s="1698"/>
      <c r="R55" s="713">
        <v>0</v>
      </c>
      <c r="S55" s="713">
        <v>0</v>
      </c>
      <c r="T55" s="713">
        <f t="shared" si="15"/>
        <v>0</v>
      </c>
    </row>
    <row r="56" spans="1:20" s="398" customFormat="1" ht="15" customHeight="1">
      <c r="A56" s="2765" t="s">
        <v>79</v>
      </c>
      <c r="B56" s="2765"/>
      <c r="C56" s="1430">
        <f>SUM(C47:C54)</f>
        <v>5</v>
      </c>
      <c r="D56" s="1430">
        <f>SUM(D47:D54)</f>
        <v>2</v>
      </c>
      <c r="E56" s="1430">
        <f>SUM(C56:D56)</f>
        <v>7</v>
      </c>
      <c r="F56" s="1427">
        <f>SUM(F47:F54)</f>
        <v>5</v>
      </c>
      <c r="G56" s="1427">
        <f>SUM(G47:G54)</f>
        <v>2</v>
      </c>
      <c r="H56" s="1427">
        <f>SUM(F56:G56)</f>
        <v>7</v>
      </c>
      <c r="I56" s="1422">
        <f>SUM(I47:I54)</f>
        <v>11</v>
      </c>
      <c r="J56" s="1422">
        <f>SUM(J47:J54)</f>
        <v>5</v>
      </c>
      <c r="K56" s="1422">
        <f>SUM(K47:K54)</f>
        <v>16</v>
      </c>
      <c r="L56" s="1422">
        <f>SUM(L47:L54)</f>
        <v>9</v>
      </c>
      <c r="M56" s="1422">
        <f>SUM(M47:M54)</f>
        <v>5</v>
      </c>
      <c r="N56" s="1422">
        <f>SUM(L56:M56)</f>
        <v>14</v>
      </c>
      <c r="O56" s="1422">
        <f>SUM(O47:O54)</f>
        <v>0</v>
      </c>
      <c r="P56" s="1422">
        <f>SUM(P47:P54)</f>
        <v>0</v>
      </c>
      <c r="Q56" s="1422">
        <f>SUM(O56:P56)</f>
        <v>0</v>
      </c>
      <c r="R56" s="1423">
        <f>SUM(R47:R54)</f>
        <v>0</v>
      </c>
      <c r="S56" s="1423">
        <f>SUM(S47:S54)</f>
        <v>0</v>
      </c>
      <c r="T56" s="1423">
        <f>SUM(R56:S56)</f>
        <v>0</v>
      </c>
    </row>
    <row r="57" spans="1:20" ht="14.4">
      <c r="A57" s="1149" t="s">
        <v>2675</v>
      </c>
      <c r="D57" s="22"/>
      <c r="E57" s="22"/>
      <c r="F57" s="22"/>
      <c r="G57" s="22"/>
      <c r="H57" s="22"/>
    </row>
    <row r="58" spans="1:20" s="398" customFormat="1" ht="18">
      <c r="A58" s="42" t="s">
        <v>51</v>
      </c>
    </row>
    <row r="59" spans="1:20" s="398" customFormat="1" ht="14.4">
      <c r="A59" s="2760" t="s">
        <v>37</v>
      </c>
      <c r="B59" s="2760" t="s">
        <v>36</v>
      </c>
      <c r="C59" s="2766">
        <v>2014</v>
      </c>
      <c r="D59" s="2766"/>
      <c r="E59" s="2766"/>
      <c r="F59" s="2769">
        <v>2015</v>
      </c>
      <c r="G59" s="2769"/>
      <c r="H59" s="2769"/>
      <c r="I59" s="2778">
        <v>2016</v>
      </c>
      <c r="J59" s="2778"/>
      <c r="K59" s="2778"/>
      <c r="L59" s="2778" t="s">
        <v>2369</v>
      </c>
      <c r="M59" s="2778"/>
      <c r="N59" s="2778"/>
      <c r="O59" s="2778">
        <v>2018</v>
      </c>
      <c r="P59" s="2778"/>
      <c r="Q59" s="2778"/>
    </row>
    <row r="60" spans="1:20" s="398" customFormat="1" ht="14.4">
      <c r="A60" s="2760"/>
      <c r="B60" s="2760"/>
      <c r="C60" s="1424" t="s">
        <v>48</v>
      </c>
      <c r="D60" s="1424" t="s">
        <v>49</v>
      </c>
      <c r="E60" s="1426" t="s">
        <v>8</v>
      </c>
      <c r="F60" s="1424" t="s">
        <v>48</v>
      </c>
      <c r="G60" s="1424" t="s">
        <v>49</v>
      </c>
      <c r="H60" s="1426" t="s">
        <v>8</v>
      </c>
      <c r="I60" s="1060" t="s">
        <v>48</v>
      </c>
      <c r="J60" s="1060" t="s">
        <v>49</v>
      </c>
      <c r="K60" s="1059" t="s">
        <v>8</v>
      </c>
      <c r="L60" s="1060" t="s">
        <v>48</v>
      </c>
      <c r="M60" s="1060" t="s">
        <v>49</v>
      </c>
      <c r="N60" s="1431" t="s">
        <v>8</v>
      </c>
      <c r="O60" s="1060" t="s">
        <v>48</v>
      </c>
      <c r="P60" s="1060" t="s">
        <v>49</v>
      </c>
      <c r="Q60" s="1431" t="s">
        <v>8</v>
      </c>
    </row>
    <row r="61" spans="1:20" s="398" customFormat="1" ht="14.4">
      <c r="A61" s="2771" t="s">
        <v>1</v>
      </c>
      <c r="B61" s="1425" t="str">
        <f>B47</f>
        <v>Ingeniería en Recursos Hídricos</v>
      </c>
      <c r="C61" s="1056">
        <v>1</v>
      </c>
      <c r="D61" s="1056">
        <v>1</v>
      </c>
      <c r="E61" s="1056">
        <f>SUM(C61:D61)</f>
        <v>2</v>
      </c>
      <c r="F61" s="1056">
        <v>2</v>
      </c>
      <c r="G61" s="1056"/>
      <c r="H61" s="1426">
        <f>SUM(F61:G61)</f>
        <v>2</v>
      </c>
      <c r="I61" s="1059">
        <v>0</v>
      </c>
      <c r="J61" s="1059">
        <v>0</v>
      </c>
      <c r="K61" s="1059">
        <f>SUM(I61:J61)</f>
        <v>0</v>
      </c>
      <c r="L61" s="1434">
        <v>6</v>
      </c>
      <c r="M61" s="1434">
        <v>0</v>
      </c>
      <c r="N61" s="1434">
        <f>SUM(L61:M61)</f>
        <v>6</v>
      </c>
      <c r="O61" s="1061">
        <v>4</v>
      </c>
      <c r="P61" s="1061">
        <v>2</v>
      </c>
      <c r="Q61" s="1061">
        <f>SUM(O61:P61)</f>
        <v>6</v>
      </c>
    </row>
    <row r="62" spans="1:20" s="398" customFormat="1" ht="14.4">
      <c r="A62" s="2772"/>
      <c r="B62" s="1425" t="str">
        <f t="shared" ref="B62:B69" si="16">B48</f>
        <v>Ingeniería en Computación y Telecomunicaciones</v>
      </c>
      <c r="C62" s="1695"/>
      <c r="D62" s="1695"/>
      <c r="E62" s="1695"/>
      <c r="F62" s="1695"/>
      <c r="G62" s="1695"/>
      <c r="H62" s="1426"/>
      <c r="I62" s="1059"/>
      <c r="J62" s="1059"/>
      <c r="K62" s="1059"/>
      <c r="L62" s="1434"/>
      <c r="M62" s="1434"/>
      <c r="N62" s="1434"/>
      <c r="O62" s="1061"/>
      <c r="P62" s="1061"/>
      <c r="Q62" s="1061"/>
    </row>
    <row r="63" spans="1:20" s="398" customFormat="1" ht="14.4">
      <c r="A63" s="2773"/>
      <c r="B63" s="1425" t="str">
        <f t="shared" si="16"/>
        <v>Ingeniería en Sistemas Mecatrónicos Industriales</v>
      </c>
      <c r="C63" s="1695"/>
      <c r="D63" s="1695"/>
      <c r="E63" s="1695"/>
      <c r="F63" s="1695"/>
      <c r="G63" s="1695"/>
      <c r="H63" s="1426"/>
      <c r="I63" s="1059"/>
      <c r="J63" s="1059"/>
      <c r="K63" s="1059"/>
      <c r="L63" s="1434"/>
      <c r="M63" s="1434"/>
      <c r="N63" s="1434"/>
      <c r="O63" s="1061"/>
      <c r="P63" s="1061"/>
      <c r="Q63" s="1061"/>
    </row>
    <row r="64" spans="1:20" s="398" customFormat="1" ht="14.4">
      <c r="A64" s="2771" t="s">
        <v>3</v>
      </c>
      <c r="B64" s="1425" t="str">
        <f t="shared" si="16"/>
        <v>Biología Ambiental</v>
      </c>
      <c r="C64" s="1056">
        <v>4</v>
      </c>
      <c r="D64" s="1056"/>
      <c r="E64" s="1056">
        <f>SUM(C64:D64)</f>
        <v>4</v>
      </c>
      <c r="F64" s="1056">
        <v>5</v>
      </c>
      <c r="G64" s="1056"/>
      <c r="H64" s="1426">
        <f>SUM(F64:G64)</f>
        <v>5</v>
      </c>
      <c r="I64" s="1059">
        <v>0</v>
      </c>
      <c r="J64" s="1059">
        <v>0</v>
      </c>
      <c r="K64" s="1059">
        <f>SUM(I64:J64)</f>
        <v>0</v>
      </c>
      <c r="L64" s="1434">
        <v>9</v>
      </c>
      <c r="M64" s="1434">
        <v>5</v>
      </c>
      <c r="N64" s="1434">
        <f>SUM(L64:M64)</f>
        <v>14</v>
      </c>
      <c r="O64" s="1061">
        <v>11</v>
      </c>
      <c r="P64" s="1061">
        <v>1</v>
      </c>
      <c r="Q64" s="1061">
        <f>SUM(O64:P64)</f>
        <v>12</v>
      </c>
    </row>
    <row r="65" spans="1:17" s="398" customFormat="1" ht="14.4">
      <c r="A65" s="2772"/>
      <c r="B65" s="1425" t="str">
        <f t="shared" si="16"/>
        <v>Psicología Biomédica</v>
      </c>
      <c r="C65" s="1695"/>
      <c r="D65" s="1695"/>
      <c r="E65" s="1695"/>
      <c r="F65" s="1695"/>
      <c r="G65" s="1695"/>
      <c r="H65" s="1426"/>
      <c r="I65" s="1059"/>
      <c r="J65" s="1059"/>
      <c r="K65" s="1059"/>
      <c r="L65" s="1434"/>
      <c r="M65" s="1434"/>
      <c r="N65" s="1434"/>
      <c r="O65" s="1061"/>
      <c r="P65" s="1061"/>
      <c r="Q65" s="1061"/>
    </row>
    <row r="66" spans="1:17" s="398" customFormat="1" ht="14.4">
      <c r="A66" s="2773"/>
      <c r="B66" s="1425" t="str">
        <f t="shared" si="16"/>
        <v>Ciencia y Tecnología de los Alimentos</v>
      </c>
      <c r="C66" s="1695"/>
      <c r="D66" s="1695"/>
      <c r="E66" s="1695"/>
      <c r="F66" s="1695"/>
      <c r="G66" s="1695"/>
      <c r="H66" s="1426"/>
      <c r="I66" s="1059"/>
      <c r="J66" s="1059"/>
      <c r="K66" s="1059"/>
      <c r="L66" s="1434"/>
      <c r="M66" s="1434"/>
      <c r="N66" s="1434"/>
      <c r="O66" s="1061"/>
      <c r="P66" s="1061"/>
      <c r="Q66" s="1061"/>
    </row>
    <row r="67" spans="1:17" s="38" customFormat="1" ht="14.4">
      <c r="A67" s="2779" t="s">
        <v>2</v>
      </c>
      <c r="B67" s="1425" t="str">
        <f t="shared" si="16"/>
        <v>Políticas Públicas</v>
      </c>
      <c r="C67" s="1056"/>
      <c r="D67" s="1056">
        <v>1</v>
      </c>
      <c r="E67" s="1056">
        <f>SUM(C67:D67)</f>
        <v>1</v>
      </c>
      <c r="F67" s="1056">
        <v>5</v>
      </c>
      <c r="G67" s="1056">
        <v>2</v>
      </c>
      <c r="H67" s="1426">
        <f>SUM(F67:G67)</f>
        <v>7</v>
      </c>
      <c r="I67" s="1059">
        <v>0</v>
      </c>
      <c r="J67" s="1059">
        <v>0</v>
      </c>
      <c r="K67" s="1059">
        <f>SUM(I67:J67)</f>
        <v>0</v>
      </c>
      <c r="L67" s="1434">
        <v>5</v>
      </c>
      <c r="M67" s="1434">
        <v>0</v>
      </c>
      <c r="N67" s="1434">
        <f>SUM(L67:M67)</f>
        <v>5</v>
      </c>
      <c r="O67" s="1061">
        <v>6</v>
      </c>
      <c r="P67" s="1061">
        <v>2</v>
      </c>
      <c r="Q67" s="1061">
        <f>SUM(O67:P67)</f>
        <v>8</v>
      </c>
    </row>
    <row r="68" spans="1:17" s="398" customFormat="1" ht="14.4">
      <c r="A68" s="2780"/>
      <c r="B68" s="1425" t="str">
        <f t="shared" si="16"/>
        <v>Arte y Comunicaciones Digitales</v>
      </c>
      <c r="C68" s="1056"/>
      <c r="D68" s="1056"/>
      <c r="E68" s="1056">
        <f>SUM(C68:D68)</f>
        <v>0</v>
      </c>
      <c r="F68" s="1056">
        <v>1</v>
      </c>
      <c r="G68" s="1056">
        <v>1</v>
      </c>
      <c r="H68" s="1426">
        <f>SUM(F68:G68)</f>
        <v>2</v>
      </c>
      <c r="I68" s="1059">
        <v>0</v>
      </c>
      <c r="J68" s="1059">
        <v>0</v>
      </c>
      <c r="K68" s="1059">
        <f>SUM(I68:J68)</f>
        <v>0</v>
      </c>
      <c r="L68" s="1434">
        <v>4</v>
      </c>
      <c r="M68" s="1434">
        <v>4</v>
      </c>
      <c r="N68" s="1434">
        <f>SUM(L68:M68)</f>
        <v>8</v>
      </c>
      <c r="O68" s="1061">
        <v>7</v>
      </c>
      <c r="P68" s="1061">
        <v>1</v>
      </c>
      <c r="Q68" s="1061">
        <f>SUM(O68:P68)</f>
        <v>8</v>
      </c>
    </row>
    <row r="69" spans="1:17" s="38" customFormat="1" ht="14.4">
      <c r="A69" s="2781"/>
      <c r="B69" s="1425" t="str">
        <f t="shared" si="16"/>
        <v>Educación y Tecnologías Digitales</v>
      </c>
      <c r="C69" s="1698"/>
      <c r="D69" s="1698"/>
      <c r="E69" s="1698"/>
      <c r="F69" s="1698"/>
      <c r="G69" s="1698"/>
      <c r="H69" s="1698"/>
      <c r="I69" s="1698"/>
      <c r="J69" s="1698"/>
      <c r="K69" s="1698"/>
      <c r="L69" s="1698"/>
      <c r="M69" s="1698"/>
      <c r="N69" s="1698"/>
      <c r="O69" s="1061"/>
      <c r="P69" s="1061"/>
      <c r="Q69" s="1061"/>
    </row>
    <row r="70" spans="1:17" s="398" customFormat="1" ht="15" customHeight="1">
      <c r="A70" s="2765" t="s">
        <v>79</v>
      </c>
      <c r="B70" s="2765"/>
      <c r="C70" s="1430">
        <f t="shared" ref="C70:Q70" si="17">SUM(C61:C68)</f>
        <v>5</v>
      </c>
      <c r="D70" s="1430">
        <f t="shared" si="17"/>
        <v>2</v>
      </c>
      <c r="E70" s="1427">
        <f t="shared" si="17"/>
        <v>7</v>
      </c>
      <c r="F70" s="1430">
        <f t="shared" si="17"/>
        <v>13</v>
      </c>
      <c r="G70" s="1430">
        <f t="shared" si="17"/>
        <v>3</v>
      </c>
      <c r="H70" s="1427">
        <f t="shared" si="17"/>
        <v>16</v>
      </c>
      <c r="I70" s="1432">
        <f t="shared" si="17"/>
        <v>0</v>
      </c>
      <c r="J70" s="1432">
        <f t="shared" si="17"/>
        <v>0</v>
      </c>
      <c r="K70" s="1433">
        <f t="shared" si="17"/>
        <v>0</v>
      </c>
      <c r="L70" s="1433">
        <f t="shared" si="17"/>
        <v>24</v>
      </c>
      <c r="M70" s="1433">
        <f t="shared" si="17"/>
        <v>9</v>
      </c>
      <c r="N70" s="1433">
        <f t="shared" si="17"/>
        <v>33</v>
      </c>
      <c r="O70" s="1432">
        <f t="shared" si="17"/>
        <v>28</v>
      </c>
      <c r="P70" s="1432">
        <f t="shared" si="17"/>
        <v>6</v>
      </c>
      <c r="Q70" s="1432">
        <f t="shared" si="17"/>
        <v>34</v>
      </c>
    </row>
    <row r="71" spans="1:17" s="398" customFormat="1" ht="14.4">
      <c r="A71" s="1150" t="s">
        <v>2673</v>
      </c>
      <c r="I71" s="1058"/>
      <c r="J71" s="1058"/>
      <c r="K71" s="1058"/>
      <c r="L71" s="1058"/>
      <c r="M71" s="1058"/>
      <c r="N71" s="1058"/>
      <c r="O71" s="1058"/>
    </row>
    <row r="72" spans="1:17" s="400" customFormat="1" ht="18">
      <c r="A72" s="44" t="s">
        <v>52</v>
      </c>
      <c r="G72" s="39"/>
      <c r="H72" s="398"/>
      <c r="I72" s="398"/>
    </row>
    <row r="73" spans="1:17" s="398" customFormat="1" ht="14.4">
      <c r="A73" s="2760" t="s">
        <v>37</v>
      </c>
      <c r="B73" s="2760" t="s">
        <v>36</v>
      </c>
      <c r="C73" s="2766">
        <v>2014</v>
      </c>
      <c r="D73" s="2766"/>
      <c r="E73" s="2766"/>
      <c r="F73" s="2769">
        <v>2015</v>
      </c>
      <c r="G73" s="2769"/>
      <c r="H73" s="2769"/>
      <c r="I73" s="2769">
        <v>2016</v>
      </c>
      <c r="J73" s="2769"/>
      <c r="K73" s="2769"/>
      <c r="L73" s="2769">
        <v>2017</v>
      </c>
      <c r="M73" s="2769"/>
      <c r="N73" s="2769"/>
      <c r="O73" s="2769">
        <v>2018</v>
      </c>
      <c r="P73" s="2769"/>
      <c r="Q73" s="2769"/>
    </row>
    <row r="74" spans="1:17" s="398" customFormat="1" ht="14.4">
      <c r="A74" s="2760"/>
      <c r="B74" s="2760"/>
      <c r="C74" s="1424" t="s">
        <v>48</v>
      </c>
      <c r="D74" s="1424" t="s">
        <v>49</v>
      </c>
      <c r="E74" s="1426" t="s">
        <v>8</v>
      </c>
      <c r="F74" s="1424" t="s">
        <v>48</v>
      </c>
      <c r="G74" s="1424" t="s">
        <v>49</v>
      </c>
      <c r="H74" s="1426" t="s">
        <v>8</v>
      </c>
      <c r="I74" s="1424" t="s">
        <v>48</v>
      </c>
      <c r="J74" s="1424" t="s">
        <v>49</v>
      </c>
      <c r="K74" s="1435" t="s">
        <v>8</v>
      </c>
      <c r="L74" s="1424" t="s">
        <v>48</v>
      </c>
      <c r="M74" s="1424" t="s">
        <v>49</v>
      </c>
      <c r="N74" s="1435" t="s">
        <v>8</v>
      </c>
      <c r="O74" s="1424" t="s">
        <v>48</v>
      </c>
      <c r="P74" s="1424" t="s">
        <v>49</v>
      </c>
      <c r="Q74" s="1435" t="s">
        <v>8</v>
      </c>
    </row>
    <row r="75" spans="1:17" s="398" customFormat="1" ht="14.4">
      <c r="A75" s="2771" t="s">
        <v>1</v>
      </c>
      <c r="B75" s="1425" t="str">
        <f>B61</f>
        <v>Ingeniería en Recursos Hídricos</v>
      </c>
      <c r="C75" s="1056">
        <v>1</v>
      </c>
      <c r="D75" s="1056">
        <v>2</v>
      </c>
      <c r="E75" s="1056">
        <f>SUM(C75:D75)</f>
        <v>3</v>
      </c>
      <c r="F75" s="1056">
        <v>0</v>
      </c>
      <c r="G75" s="1056">
        <v>1</v>
      </c>
      <c r="H75" s="1426">
        <f>SUM(F75:G75)</f>
        <v>1</v>
      </c>
      <c r="I75" s="1057">
        <v>0</v>
      </c>
      <c r="J75" s="1057">
        <v>0</v>
      </c>
      <c r="K75" s="1057">
        <f>SUM(I75:J75)</f>
        <v>0</v>
      </c>
      <c r="L75" s="1437">
        <v>1</v>
      </c>
      <c r="M75" s="1437">
        <v>0</v>
      </c>
      <c r="N75" s="1437">
        <f>SUM(L75:M75)</f>
        <v>1</v>
      </c>
      <c r="O75" s="1436"/>
      <c r="P75" s="1436"/>
      <c r="Q75" s="1436">
        <f>SUM(O75:P75)</f>
        <v>0</v>
      </c>
    </row>
    <row r="76" spans="1:17" s="398" customFormat="1" ht="14.4">
      <c r="A76" s="2772"/>
      <c r="B76" s="1425" t="str">
        <f t="shared" ref="B76:B83" si="18">B62</f>
        <v>Ingeniería en Computación y Telecomunicaciones</v>
      </c>
      <c r="C76" s="1695"/>
      <c r="D76" s="1695"/>
      <c r="E76" s="1695"/>
      <c r="F76" s="1695"/>
      <c r="G76" s="1695"/>
      <c r="H76" s="1426"/>
      <c r="I76" s="1057"/>
      <c r="J76" s="1057"/>
      <c r="K76" s="1057"/>
      <c r="L76" s="1437"/>
      <c r="M76" s="1437"/>
      <c r="N76" s="1437"/>
      <c r="O76" s="1436"/>
      <c r="P76" s="1436"/>
      <c r="Q76" s="1436"/>
    </row>
    <row r="77" spans="1:17" s="398" customFormat="1" ht="14.4">
      <c r="A77" s="2773"/>
      <c r="B77" s="1425" t="str">
        <f t="shared" si="18"/>
        <v>Ingeniería en Sistemas Mecatrónicos Industriales</v>
      </c>
      <c r="C77" s="1695"/>
      <c r="D77" s="1695"/>
      <c r="E77" s="1695"/>
      <c r="F77" s="1695"/>
      <c r="G77" s="1695"/>
      <c r="H77" s="1426"/>
      <c r="I77" s="1057"/>
      <c r="J77" s="1057"/>
      <c r="K77" s="1057"/>
      <c r="L77" s="1437"/>
      <c r="M77" s="1437"/>
      <c r="N77" s="1437"/>
      <c r="O77" s="1436"/>
      <c r="P77" s="1436"/>
      <c r="Q77" s="1436"/>
    </row>
    <row r="78" spans="1:17" s="398" customFormat="1" ht="14.4">
      <c r="A78" s="2771" t="s">
        <v>3</v>
      </c>
      <c r="B78" s="1425" t="str">
        <f t="shared" si="18"/>
        <v>Biología Ambiental</v>
      </c>
      <c r="C78" s="1056">
        <v>1</v>
      </c>
      <c r="D78" s="1056">
        <v>0</v>
      </c>
      <c r="E78" s="1056">
        <f>SUM(C78:D78)</f>
        <v>1</v>
      </c>
      <c r="F78" s="1056">
        <v>1</v>
      </c>
      <c r="G78" s="1056">
        <v>4</v>
      </c>
      <c r="H78" s="1426">
        <f>SUM(F78:G78)</f>
        <v>5</v>
      </c>
      <c r="I78" s="1057">
        <v>13</v>
      </c>
      <c r="J78" s="1057">
        <v>2</v>
      </c>
      <c r="K78" s="1057">
        <f>SUM(I78:J78)</f>
        <v>15</v>
      </c>
      <c r="L78" s="1437">
        <v>1</v>
      </c>
      <c r="M78" s="1437">
        <v>1</v>
      </c>
      <c r="N78" s="1437">
        <f>SUM(L78:M78)</f>
        <v>2</v>
      </c>
      <c r="O78" s="1436"/>
      <c r="P78" s="1436">
        <v>1</v>
      </c>
      <c r="Q78" s="1436">
        <f>SUM(O78:P78)</f>
        <v>1</v>
      </c>
    </row>
    <row r="79" spans="1:17" s="398" customFormat="1" ht="14.4">
      <c r="A79" s="2772"/>
      <c r="B79" s="1425" t="str">
        <f t="shared" si="18"/>
        <v>Psicología Biomédica</v>
      </c>
      <c r="C79" s="1695"/>
      <c r="D79" s="1695"/>
      <c r="E79" s="1695"/>
      <c r="F79" s="1695"/>
      <c r="G79" s="1695"/>
      <c r="H79" s="1426"/>
      <c r="I79" s="1057"/>
      <c r="J79" s="1057"/>
      <c r="K79" s="1057"/>
      <c r="L79" s="1437"/>
      <c r="M79" s="1437"/>
      <c r="N79" s="1437"/>
      <c r="O79" s="1436"/>
      <c r="P79" s="1436"/>
      <c r="Q79" s="1436"/>
    </row>
    <row r="80" spans="1:17" s="398" customFormat="1" ht="14.4">
      <c r="A80" s="2773"/>
      <c r="B80" s="1425" t="str">
        <f t="shared" si="18"/>
        <v>Ciencia y Tecnología de los Alimentos</v>
      </c>
      <c r="C80" s="1695"/>
      <c r="D80" s="1695"/>
      <c r="E80" s="1695"/>
      <c r="F80" s="1695"/>
      <c r="G80" s="1695"/>
      <c r="H80" s="1426"/>
      <c r="I80" s="1057"/>
      <c r="J80" s="1057"/>
      <c r="K80" s="1057"/>
      <c r="L80" s="1437"/>
      <c r="M80" s="1437"/>
      <c r="N80" s="1437"/>
      <c r="O80" s="1436"/>
      <c r="P80" s="1436"/>
      <c r="Q80" s="1436"/>
    </row>
    <row r="81" spans="1:17" s="38" customFormat="1" ht="14.4">
      <c r="A81" s="2771" t="s">
        <v>2</v>
      </c>
      <c r="B81" s="1425" t="str">
        <f t="shared" si="18"/>
        <v>Políticas Públicas</v>
      </c>
      <c r="C81" s="1056">
        <v>0</v>
      </c>
      <c r="D81" s="1056">
        <v>0</v>
      </c>
      <c r="E81" s="1056">
        <f>SUM(C81:D81)</f>
        <v>0</v>
      </c>
      <c r="F81" s="1056">
        <v>3</v>
      </c>
      <c r="G81" s="1056">
        <v>0</v>
      </c>
      <c r="H81" s="1426">
        <f>SUM(F81:G81)</f>
        <v>3</v>
      </c>
      <c r="I81" s="1057">
        <v>6</v>
      </c>
      <c r="J81" s="1057">
        <v>3</v>
      </c>
      <c r="K81" s="1057">
        <f>SUM(I81:J81)</f>
        <v>9</v>
      </c>
      <c r="L81" s="1437">
        <v>1</v>
      </c>
      <c r="M81" s="1437">
        <v>0</v>
      </c>
      <c r="N81" s="1437">
        <f>SUM(L81:M81)</f>
        <v>1</v>
      </c>
      <c r="O81" s="1436"/>
      <c r="P81" s="1436"/>
      <c r="Q81" s="1436">
        <f>SUM(O81:P81)</f>
        <v>0</v>
      </c>
    </row>
    <row r="82" spans="1:17" s="398" customFormat="1" ht="14.4">
      <c r="A82" s="2772"/>
      <c r="B82" s="1425" t="str">
        <f t="shared" si="18"/>
        <v>Arte y Comunicaciones Digitales</v>
      </c>
      <c r="C82" s="1056">
        <v>0</v>
      </c>
      <c r="D82" s="1056">
        <v>0</v>
      </c>
      <c r="E82" s="1056">
        <f>SUM(C82:D82)</f>
        <v>0</v>
      </c>
      <c r="F82" s="1056">
        <v>0</v>
      </c>
      <c r="G82" s="1056">
        <v>0</v>
      </c>
      <c r="H82" s="1426">
        <f>SUM(F82:G82)</f>
        <v>0</v>
      </c>
      <c r="I82" s="1057">
        <v>2</v>
      </c>
      <c r="J82" s="1057">
        <v>6</v>
      </c>
      <c r="K82" s="1057">
        <f>SUM(I82:J82)</f>
        <v>8</v>
      </c>
      <c r="L82" s="1437">
        <v>1</v>
      </c>
      <c r="M82" s="1437">
        <v>2</v>
      </c>
      <c r="N82" s="1437">
        <f>SUM(L82:M82)</f>
        <v>3</v>
      </c>
      <c r="O82" s="1436">
        <v>2</v>
      </c>
      <c r="P82" s="1436">
        <v>4</v>
      </c>
      <c r="Q82" s="1436">
        <f>SUM(O82:P82)</f>
        <v>6</v>
      </c>
    </row>
    <row r="83" spans="1:17" s="398" customFormat="1" ht="14.4">
      <c r="A83" s="2773"/>
      <c r="B83" s="1425" t="str">
        <f t="shared" si="18"/>
        <v>Educación y Tecnologías Digitales</v>
      </c>
      <c r="C83" s="1695"/>
      <c r="D83" s="1695"/>
      <c r="E83" s="1695"/>
      <c r="F83" s="1695"/>
      <c r="G83" s="1695"/>
      <c r="H83" s="1426"/>
      <c r="I83" s="1057"/>
      <c r="J83" s="1057"/>
      <c r="K83" s="1057"/>
      <c r="L83" s="1437"/>
      <c r="M83" s="1437"/>
      <c r="N83" s="1437"/>
      <c r="O83" s="1436"/>
      <c r="P83" s="1436"/>
      <c r="Q83" s="1436"/>
    </row>
    <row r="84" spans="1:17" s="398" customFormat="1" ht="15" customHeight="1">
      <c r="A84" s="2765" t="s">
        <v>79</v>
      </c>
      <c r="B84" s="2765"/>
      <c r="C84" s="1427">
        <f t="shared" ref="C84:Q84" si="19">SUM(C75:C83)</f>
        <v>2</v>
      </c>
      <c r="D84" s="1427">
        <f t="shared" si="19"/>
        <v>2</v>
      </c>
      <c r="E84" s="1427">
        <f t="shared" si="19"/>
        <v>4</v>
      </c>
      <c r="F84" s="1427">
        <f t="shared" si="19"/>
        <v>4</v>
      </c>
      <c r="G84" s="1427">
        <f t="shared" si="19"/>
        <v>5</v>
      </c>
      <c r="H84" s="1427">
        <f t="shared" si="19"/>
        <v>9</v>
      </c>
      <c r="I84" s="1427">
        <f t="shared" si="19"/>
        <v>21</v>
      </c>
      <c r="J84" s="1427">
        <f t="shared" si="19"/>
        <v>11</v>
      </c>
      <c r="K84" s="1427">
        <f t="shared" si="19"/>
        <v>32</v>
      </c>
      <c r="L84" s="1427">
        <f t="shared" si="19"/>
        <v>4</v>
      </c>
      <c r="M84" s="1427">
        <f t="shared" si="19"/>
        <v>3</v>
      </c>
      <c r="N84" s="1427">
        <f t="shared" si="19"/>
        <v>7</v>
      </c>
      <c r="O84" s="1430">
        <f t="shared" si="19"/>
        <v>2</v>
      </c>
      <c r="P84" s="1430">
        <f t="shared" si="19"/>
        <v>5</v>
      </c>
      <c r="Q84" s="1430">
        <f t="shared" si="19"/>
        <v>7</v>
      </c>
    </row>
    <row r="85" spans="1:17" s="400" customFormat="1" ht="14.4">
      <c r="A85" s="1151" t="s">
        <v>2674</v>
      </c>
      <c r="G85" s="398"/>
      <c r="H85" s="398"/>
      <c r="I85" s="398"/>
    </row>
    <row r="86" spans="1:17" s="398" customFormat="1" ht="18">
      <c r="A86" s="42" t="s">
        <v>53</v>
      </c>
    </row>
    <row r="87" spans="1:17" s="398" customFormat="1" ht="14.4">
      <c r="A87" s="2760" t="s">
        <v>37</v>
      </c>
      <c r="B87" s="2760" t="s">
        <v>36</v>
      </c>
      <c r="C87" s="2766">
        <v>2014</v>
      </c>
      <c r="D87" s="2766"/>
      <c r="E87" s="2766"/>
      <c r="F87" s="2766">
        <v>2015</v>
      </c>
      <c r="G87" s="2766"/>
      <c r="H87" s="2766"/>
      <c r="I87" s="2769">
        <v>2016</v>
      </c>
      <c r="J87" s="2769"/>
      <c r="K87" s="2769"/>
      <c r="L87" s="2769">
        <v>2017</v>
      </c>
      <c r="M87" s="2769"/>
      <c r="N87" s="2769"/>
      <c r="O87" s="2769">
        <v>2018</v>
      </c>
      <c r="P87" s="2769"/>
      <c r="Q87" s="2769"/>
    </row>
    <row r="88" spans="1:17" s="398" customFormat="1" ht="14.4">
      <c r="A88" s="2760"/>
      <c r="B88" s="2760"/>
      <c r="C88" s="1424" t="s">
        <v>48</v>
      </c>
      <c r="D88" s="1424" t="s">
        <v>49</v>
      </c>
      <c r="E88" s="1426" t="s">
        <v>8</v>
      </c>
      <c r="F88" s="1424" t="s">
        <v>48</v>
      </c>
      <c r="G88" s="1424" t="s">
        <v>49</v>
      </c>
      <c r="H88" s="1426" t="s">
        <v>8</v>
      </c>
      <c r="I88" s="1424" t="s">
        <v>48</v>
      </c>
      <c r="J88" s="1424" t="s">
        <v>49</v>
      </c>
      <c r="K88" s="1435" t="s">
        <v>8</v>
      </c>
      <c r="L88" s="1424" t="s">
        <v>48</v>
      </c>
      <c r="M88" s="1424" t="s">
        <v>49</v>
      </c>
      <c r="N88" s="1435" t="s">
        <v>8</v>
      </c>
      <c r="O88" s="1424" t="s">
        <v>48</v>
      </c>
      <c r="P88" s="1424" t="s">
        <v>49</v>
      </c>
      <c r="Q88" s="1435" t="s">
        <v>8</v>
      </c>
    </row>
    <row r="89" spans="1:17" s="398" customFormat="1" ht="14.4">
      <c r="A89" s="2771" t="s">
        <v>1</v>
      </c>
      <c r="B89" s="1425" t="str">
        <f>B75</f>
        <v>Ingeniería en Recursos Hídricos</v>
      </c>
      <c r="C89" s="1056">
        <v>0</v>
      </c>
      <c r="D89" s="1056">
        <v>0</v>
      </c>
      <c r="E89" s="1056">
        <f>SUM(C89:D89)</f>
        <v>0</v>
      </c>
      <c r="F89" s="1056">
        <v>1</v>
      </c>
      <c r="G89" s="1056">
        <v>3</v>
      </c>
      <c r="H89" s="1426">
        <f>SUM(F89:G89)</f>
        <v>4</v>
      </c>
      <c r="I89" s="1057">
        <v>2</v>
      </c>
      <c r="J89" s="1057">
        <v>4</v>
      </c>
      <c r="K89" s="1057">
        <f>SUM(I89:J89)</f>
        <v>6</v>
      </c>
      <c r="L89" s="1437">
        <v>2</v>
      </c>
      <c r="M89" s="1437">
        <v>0</v>
      </c>
      <c r="N89" s="1437">
        <f>SUM(L89:M89)</f>
        <v>2</v>
      </c>
      <c r="O89" s="1436">
        <v>2</v>
      </c>
      <c r="P89" s="1436">
        <v>0</v>
      </c>
      <c r="Q89" s="1436">
        <f>SUM(O89:P89)</f>
        <v>2</v>
      </c>
    </row>
    <row r="90" spans="1:17" s="398" customFormat="1" ht="14.4">
      <c r="A90" s="2772"/>
      <c r="B90" s="1425" t="str">
        <f t="shared" ref="B90:B97" si="20">B76</f>
        <v>Ingeniería en Computación y Telecomunicaciones</v>
      </c>
      <c r="C90" s="1695"/>
      <c r="D90" s="1695"/>
      <c r="E90" s="1695"/>
      <c r="F90" s="1695"/>
      <c r="G90" s="1695"/>
      <c r="H90" s="1426"/>
      <c r="I90" s="1057"/>
      <c r="J90" s="1057"/>
      <c r="K90" s="1057"/>
      <c r="L90" s="1437"/>
      <c r="M90" s="1437"/>
      <c r="N90" s="1437"/>
      <c r="O90" s="1436"/>
      <c r="P90" s="1436"/>
      <c r="Q90" s="1436"/>
    </row>
    <row r="91" spans="1:17" s="398" customFormat="1" ht="14.4">
      <c r="A91" s="2773"/>
      <c r="B91" s="1425" t="str">
        <f t="shared" si="20"/>
        <v>Ingeniería en Sistemas Mecatrónicos Industriales</v>
      </c>
      <c r="C91" s="1695"/>
      <c r="D91" s="1695"/>
      <c r="E91" s="1695"/>
      <c r="F91" s="1695"/>
      <c r="G91" s="1695"/>
      <c r="H91" s="1426"/>
      <c r="I91" s="1057"/>
      <c r="J91" s="1057"/>
      <c r="K91" s="1057"/>
      <c r="L91" s="1437"/>
      <c r="M91" s="1437"/>
      <c r="N91" s="1437"/>
      <c r="O91" s="1436"/>
      <c r="P91" s="1436"/>
      <c r="Q91" s="1436"/>
    </row>
    <row r="92" spans="1:17" s="398" customFormat="1" ht="14.4">
      <c r="A92" s="2771" t="s">
        <v>3</v>
      </c>
      <c r="B92" s="1425" t="str">
        <f t="shared" si="20"/>
        <v>Biología Ambiental</v>
      </c>
      <c r="C92" s="1056">
        <v>5</v>
      </c>
      <c r="D92" s="1056">
        <v>0</v>
      </c>
      <c r="E92" s="1056">
        <f>SUM(C92:D92)</f>
        <v>5</v>
      </c>
      <c r="F92" s="1056">
        <v>3</v>
      </c>
      <c r="G92" s="1056">
        <v>0</v>
      </c>
      <c r="H92" s="1426">
        <f>SUM(F92:G92)</f>
        <v>3</v>
      </c>
      <c r="I92" s="1057">
        <v>9</v>
      </c>
      <c r="J92" s="1057">
        <v>1</v>
      </c>
      <c r="K92" s="1057">
        <f>SUM(I92:J92)</f>
        <v>10</v>
      </c>
      <c r="L92" s="1437">
        <v>3</v>
      </c>
      <c r="M92" s="1437">
        <v>0</v>
      </c>
      <c r="N92" s="1437">
        <f>SUM(L92:M92)</f>
        <v>3</v>
      </c>
      <c r="O92" s="1436">
        <v>15</v>
      </c>
      <c r="P92" s="1436">
        <v>3</v>
      </c>
      <c r="Q92" s="1436">
        <f>SUM(O92:P92)</f>
        <v>18</v>
      </c>
    </row>
    <row r="93" spans="1:17" s="398" customFormat="1" ht="14.4">
      <c r="A93" s="2772"/>
      <c r="B93" s="1425" t="str">
        <f t="shared" si="20"/>
        <v>Psicología Biomédica</v>
      </c>
      <c r="C93" s="1695"/>
      <c r="D93" s="1695"/>
      <c r="E93" s="1695"/>
      <c r="F93" s="1695"/>
      <c r="G93" s="1695"/>
      <c r="H93" s="1426"/>
      <c r="I93" s="1057"/>
      <c r="J93" s="1057"/>
      <c r="K93" s="1057"/>
      <c r="L93" s="1437"/>
      <c r="M93" s="1437"/>
      <c r="N93" s="1437"/>
      <c r="O93" s="1436"/>
      <c r="P93" s="1436"/>
      <c r="Q93" s="1436"/>
    </row>
    <row r="94" spans="1:17" s="398" customFormat="1" ht="14.4">
      <c r="A94" s="2773"/>
      <c r="B94" s="1425" t="str">
        <f t="shared" si="20"/>
        <v>Ciencia y Tecnología de los Alimentos</v>
      </c>
      <c r="C94" s="1695"/>
      <c r="D94" s="1695"/>
      <c r="E94" s="1695"/>
      <c r="F94" s="1695"/>
      <c r="G94" s="1695"/>
      <c r="H94" s="1426"/>
      <c r="I94" s="1057"/>
      <c r="J94" s="1057"/>
      <c r="K94" s="1057"/>
      <c r="L94" s="1437"/>
      <c r="M94" s="1437"/>
      <c r="N94" s="1437"/>
      <c r="O94" s="1436"/>
      <c r="P94" s="1436"/>
      <c r="Q94" s="1436"/>
    </row>
    <row r="95" spans="1:17" s="38" customFormat="1" ht="14.4">
      <c r="A95" s="2779" t="s">
        <v>2</v>
      </c>
      <c r="B95" s="1425" t="str">
        <f t="shared" si="20"/>
        <v>Políticas Públicas</v>
      </c>
      <c r="C95" s="1056">
        <v>0</v>
      </c>
      <c r="D95" s="1056">
        <v>2</v>
      </c>
      <c r="E95" s="1056">
        <f>SUM(C95:D95)</f>
        <v>2</v>
      </c>
      <c r="F95" s="1056">
        <v>1</v>
      </c>
      <c r="G95" s="1056">
        <v>0</v>
      </c>
      <c r="H95" s="1426">
        <f>SUM(F95:G95)</f>
        <v>1</v>
      </c>
      <c r="I95" s="1057">
        <v>4</v>
      </c>
      <c r="J95" s="1057">
        <v>3</v>
      </c>
      <c r="K95" s="1057">
        <f>SUM(I95:J95)</f>
        <v>7</v>
      </c>
      <c r="L95" s="1437">
        <v>1</v>
      </c>
      <c r="M95" s="1437">
        <v>1</v>
      </c>
      <c r="N95" s="1437">
        <f>SUM(L95:M95)</f>
        <v>2</v>
      </c>
      <c r="O95" s="1436">
        <v>2</v>
      </c>
      <c r="P95" s="1436">
        <v>1</v>
      </c>
      <c r="Q95" s="1436">
        <f>SUM(O95:P95)</f>
        <v>3</v>
      </c>
    </row>
    <row r="96" spans="1:17" s="398" customFormat="1" ht="14.4">
      <c r="A96" s="2780"/>
      <c r="B96" s="1425" t="str">
        <f t="shared" si="20"/>
        <v>Arte y Comunicaciones Digitales</v>
      </c>
      <c r="C96" s="1056">
        <v>0</v>
      </c>
      <c r="D96" s="1056">
        <v>0</v>
      </c>
      <c r="E96" s="1056">
        <f>SUM(C96:D96)</f>
        <v>0</v>
      </c>
      <c r="F96" s="1056">
        <v>0</v>
      </c>
      <c r="G96" s="1056">
        <v>0</v>
      </c>
      <c r="H96" s="1426">
        <f>SUM(F96:G96)</f>
        <v>0</v>
      </c>
      <c r="I96" s="1057">
        <v>1</v>
      </c>
      <c r="J96" s="1057">
        <v>0</v>
      </c>
      <c r="K96" s="1057">
        <f>SUM(I96:J96)</f>
        <v>1</v>
      </c>
      <c r="L96" s="1437">
        <v>1</v>
      </c>
      <c r="M96" s="1437">
        <v>5</v>
      </c>
      <c r="N96" s="1437">
        <f>SUM(L96:M96)</f>
        <v>6</v>
      </c>
      <c r="O96" s="1436">
        <v>6</v>
      </c>
      <c r="P96" s="1436">
        <v>8</v>
      </c>
      <c r="Q96" s="1436">
        <f>SUM(O96:P96)</f>
        <v>14</v>
      </c>
    </row>
    <row r="97" spans="1:17" s="38" customFormat="1" ht="14.4">
      <c r="A97" s="2781"/>
      <c r="B97" s="1425" t="str">
        <f t="shared" si="20"/>
        <v>Educación y Tecnologías Digitales</v>
      </c>
      <c r="C97" s="1698"/>
      <c r="D97" s="1698"/>
      <c r="E97" s="1698"/>
      <c r="F97" s="1698"/>
      <c r="G97" s="1698"/>
      <c r="H97" s="1698"/>
      <c r="I97" s="1698"/>
      <c r="J97" s="1698"/>
      <c r="K97" s="1698"/>
      <c r="L97" s="1698"/>
      <c r="M97" s="1698"/>
      <c r="N97" s="1698"/>
      <c r="O97" s="1436"/>
      <c r="P97" s="1436"/>
      <c r="Q97" s="1436"/>
    </row>
    <row r="98" spans="1:17" s="398" customFormat="1" ht="15" customHeight="1">
      <c r="A98" s="2770" t="s">
        <v>79</v>
      </c>
      <c r="B98" s="2770"/>
      <c r="C98" s="1427">
        <f t="shared" ref="C98:Q98" si="21">SUM(C89:C96)</f>
        <v>5</v>
      </c>
      <c r="D98" s="1427">
        <f t="shared" si="21"/>
        <v>2</v>
      </c>
      <c r="E98" s="1427">
        <f t="shared" si="21"/>
        <v>7</v>
      </c>
      <c r="F98" s="1427">
        <f t="shared" si="21"/>
        <v>5</v>
      </c>
      <c r="G98" s="1427">
        <f t="shared" si="21"/>
        <v>3</v>
      </c>
      <c r="H98" s="1427">
        <f t="shared" si="21"/>
        <v>8</v>
      </c>
      <c r="I98" s="1427">
        <f t="shared" si="21"/>
        <v>16</v>
      </c>
      <c r="J98" s="1427">
        <f t="shared" si="21"/>
        <v>8</v>
      </c>
      <c r="K98" s="1427">
        <f t="shared" si="21"/>
        <v>24</v>
      </c>
      <c r="L98" s="1427">
        <f t="shared" si="21"/>
        <v>7</v>
      </c>
      <c r="M98" s="1427">
        <f t="shared" si="21"/>
        <v>6</v>
      </c>
      <c r="N98" s="1427">
        <f t="shared" si="21"/>
        <v>13</v>
      </c>
      <c r="O98" s="1430">
        <f t="shared" si="21"/>
        <v>25</v>
      </c>
      <c r="P98" s="1430">
        <f t="shared" si="21"/>
        <v>12</v>
      </c>
      <c r="Q98" s="1430">
        <f t="shared" si="21"/>
        <v>37</v>
      </c>
    </row>
    <row r="99" spans="1:17">
      <c r="A99" s="20" t="s">
        <v>2675</v>
      </c>
    </row>
  </sheetData>
  <mergeCells count="89">
    <mergeCell ref="A92:A94"/>
    <mergeCell ref="A95:A97"/>
    <mergeCell ref="A89:A91"/>
    <mergeCell ref="A50:A52"/>
    <mergeCell ref="A78:A80"/>
    <mergeCell ref="A47:A49"/>
    <mergeCell ref="A61:A63"/>
    <mergeCell ref="A64:A66"/>
    <mergeCell ref="A67:A69"/>
    <mergeCell ref="A53:A55"/>
    <mergeCell ref="A3:A4"/>
    <mergeCell ref="B3:B4"/>
    <mergeCell ref="A14:B14"/>
    <mergeCell ref="A11:A13"/>
    <mergeCell ref="A8:A10"/>
    <mergeCell ref="A5:A7"/>
    <mergeCell ref="S3:U3"/>
    <mergeCell ref="Y3:AA3"/>
    <mergeCell ref="O73:Q73"/>
    <mergeCell ref="I59:K59"/>
    <mergeCell ref="L59:N59"/>
    <mergeCell ref="O45:Q45"/>
    <mergeCell ref="R45:T45"/>
    <mergeCell ref="O59:Q59"/>
    <mergeCell ref="L73:N73"/>
    <mergeCell ref="AB3:AD3"/>
    <mergeCell ref="I2:AD2"/>
    <mergeCell ref="S17:U17"/>
    <mergeCell ref="V17:X17"/>
    <mergeCell ref="O31:Q31"/>
    <mergeCell ref="I31:K31"/>
    <mergeCell ref="R31:T31"/>
    <mergeCell ref="V3:X3"/>
    <mergeCell ref="M17:O17"/>
    <mergeCell ref="P17:R17"/>
    <mergeCell ref="I3:J3"/>
    <mergeCell ref="K3:L3"/>
    <mergeCell ref="M3:O3"/>
    <mergeCell ref="P3:R3"/>
    <mergeCell ref="J17:L17"/>
    <mergeCell ref="L31:N31"/>
    <mergeCell ref="A98:B98"/>
    <mergeCell ref="I73:K73"/>
    <mergeCell ref="I87:K87"/>
    <mergeCell ref="A56:B56"/>
    <mergeCell ref="A59:A60"/>
    <mergeCell ref="B59:B60"/>
    <mergeCell ref="C59:E59"/>
    <mergeCell ref="A84:B84"/>
    <mergeCell ref="A87:A88"/>
    <mergeCell ref="B87:B88"/>
    <mergeCell ref="C87:E87"/>
    <mergeCell ref="A75:A77"/>
    <mergeCell ref="A70:B70"/>
    <mergeCell ref="A73:A74"/>
    <mergeCell ref="B73:B74"/>
    <mergeCell ref="A81:A83"/>
    <mergeCell ref="B17:B18"/>
    <mergeCell ref="O87:Q87"/>
    <mergeCell ref="E3:F3"/>
    <mergeCell ref="G3:H3"/>
    <mergeCell ref="F87:H87"/>
    <mergeCell ref="F73:H73"/>
    <mergeCell ref="F59:H59"/>
    <mergeCell ref="C31:E31"/>
    <mergeCell ref="F31:H31"/>
    <mergeCell ref="G17:I17"/>
    <mergeCell ref="I45:K45"/>
    <mergeCell ref="F45:H45"/>
    <mergeCell ref="L87:N87"/>
    <mergeCell ref="C73:E73"/>
    <mergeCell ref="C3:D3"/>
    <mergeCell ref="C17:D17"/>
    <mergeCell ref="E17:F17"/>
    <mergeCell ref="B31:B32"/>
    <mergeCell ref="A25:A27"/>
    <mergeCell ref="L45:N45"/>
    <mergeCell ref="A31:A32"/>
    <mergeCell ref="A42:B42"/>
    <mergeCell ref="A45:A46"/>
    <mergeCell ref="B45:B46"/>
    <mergeCell ref="C45:E45"/>
    <mergeCell ref="A33:A35"/>
    <mergeCell ref="A36:A38"/>
    <mergeCell ref="A39:A41"/>
    <mergeCell ref="A19:A21"/>
    <mergeCell ref="A22:A24"/>
    <mergeCell ref="A28:B28"/>
    <mergeCell ref="A17:A18"/>
  </mergeCells>
  <hyperlinks>
    <hyperlink ref="A1" location="Índice!A1" display="INDICE" xr:uid="{00000000-0004-0000-1F00-000000000000}"/>
  </hyperlinks>
  <printOptions horizontalCentered="1" verticalCentered="1"/>
  <pageMargins left="0.74803149606299213" right="0.74803149606299213" top="0.39370078740157483" bottom="0.39370078740157483" header="0" footer="0"/>
  <pageSetup scale="60" pageOrder="overThenDown" orientation="landscape" r:id="rId1"/>
  <headerFooter alignWithMargins="0"/>
  <ignoredErrors>
    <ignoredError sqref="O14 O5:O6 O8:O9 O11:O12"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AD25A8"/>
    <pageSetUpPr fitToPage="1"/>
  </sheetPr>
  <dimension ref="A1:AA140"/>
  <sheetViews>
    <sheetView showGridLines="0" zoomScaleNormal="100" workbookViewId="0"/>
  </sheetViews>
  <sheetFormatPr baseColWidth="10" defaultColWidth="43.33203125" defaultRowHeight="14.4"/>
  <cols>
    <col min="1" max="1" width="8" style="305" bestFit="1" customWidth="1"/>
    <col min="2" max="2" width="8.109375" style="303" bestFit="1" customWidth="1"/>
    <col min="3" max="3" width="52.88671875" style="304" bestFit="1" customWidth="1"/>
    <col min="4" max="4" width="31" style="303" bestFit="1" customWidth="1"/>
    <col min="5" max="6" width="31" style="303" customWidth="1"/>
    <col min="7" max="10" width="4.88671875" style="305" bestFit="1" customWidth="1"/>
    <col min="11" max="13" width="4.88671875" style="305" customWidth="1"/>
    <col min="14" max="14" width="11.33203125" style="305" customWidth="1"/>
    <col min="15" max="15" width="10.44140625" style="305" customWidth="1"/>
    <col min="16" max="16" width="23.88671875" style="303" customWidth="1"/>
    <col min="17" max="18" width="10.109375" style="305" bestFit="1" customWidth="1"/>
    <col min="19" max="19" width="14" style="303" customWidth="1"/>
    <col min="20" max="20" width="34.109375" style="303" bestFit="1" customWidth="1"/>
    <col min="21" max="25" width="5.109375" style="303" bestFit="1" customWidth="1"/>
    <col min="26" max="27" width="5" style="303" bestFit="1" customWidth="1"/>
    <col min="28" max="16384" width="43.33203125" style="303"/>
  </cols>
  <sheetData>
    <row r="1" spans="1:27" s="248" customFormat="1" ht="13.2">
      <c r="A1" s="265" t="s">
        <v>1447</v>
      </c>
    </row>
    <row r="2" spans="1:27" ht="18">
      <c r="A2" s="972" t="s">
        <v>710</v>
      </c>
    </row>
    <row r="3" spans="1:27" ht="15" customHeight="1">
      <c r="G3" s="2782" t="s">
        <v>584</v>
      </c>
      <c r="H3" s="2782"/>
      <c r="I3" s="2782"/>
      <c r="J3" s="2782"/>
      <c r="K3" s="2782"/>
      <c r="L3" s="2782"/>
      <c r="M3" s="2782"/>
      <c r="U3" s="2782" t="s">
        <v>584</v>
      </c>
      <c r="V3" s="2782"/>
      <c r="W3" s="2782"/>
      <c r="X3" s="2782"/>
      <c r="Y3" s="2782"/>
      <c r="Z3" s="2782"/>
      <c r="AA3" s="2782"/>
    </row>
    <row r="4" spans="1:27" s="306" customFormat="1">
      <c r="A4" s="1492" t="s">
        <v>81</v>
      </c>
      <c r="B4" s="1493" t="s">
        <v>257</v>
      </c>
      <c r="C4" s="1494" t="s">
        <v>461</v>
      </c>
      <c r="D4" s="1493" t="s">
        <v>318</v>
      </c>
      <c r="E4" s="1493" t="s">
        <v>1798</v>
      </c>
      <c r="F4" s="1493" t="s">
        <v>1800</v>
      </c>
      <c r="G4" s="1492">
        <v>2012</v>
      </c>
      <c r="H4" s="1492">
        <v>2013</v>
      </c>
      <c r="I4" s="1492">
        <v>2014</v>
      </c>
      <c r="J4" s="1492">
        <v>2015</v>
      </c>
      <c r="K4" s="1492">
        <v>2016</v>
      </c>
      <c r="L4" s="1492">
        <v>2017</v>
      </c>
      <c r="M4" s="1492">
        <v>2018</v>
      </c>
      <c r="N4" s="1492" t="s">
        <v>363</v>
      </c>
      <c r="O4" s="1492" t="s">
        <v>362</v>
      </c>
      <c r="P4" s="1493" t="s">
        <v>462</v>
      </c>
      <c r="Q4" s="1492" t="s">
        <v>463</v>
      </c>
      <c r="R4" s="1492" t="s">
        <v>458</v>
      </c>
      <c r="U4" s="2566">
        <v>2012</v>
      </c>
      <c r="V4" s="2566">
        <v>2013</v>
      </c>
      <c r="W4" s="2566">
        <v>2014</v>
      </c>
      <c r="X4" s="2566">
        <v>2015</v>
      </c>
      <c r="Y4" s="2566">
        <v>2016</v>
      </c>
      <c r="Z4" s="2566">
        <v>2017</v>
      </c>
      <c r="AA4" s="2566">
        <v>2018</v>
      </c>
    </row>
    <row r="5" spans="1:27" s="306" customFormat="1" ht="30" customHeight="1">
      <c r="A5" s="2802" t="s">
        <v>1314</v>
      </c>
      <c r="B5" s="2799" t="s">
        <v>1315</v>
      </c>
      <c r="C5" s="1374" t="s">
        <v>1316</v>
      </c>
      <c r="D5" s="1377" t="s">
        <v>1184</v>
      </c>
      <c r="E5" s="1377" t="s">
        <v>1799</v>
      </c>
      <c r="F5" s="1377" t="s">
        <v>1801</v>
      </c>
      <c r="G5" s="1373"/>
      <c r="H5" s="1373"/>
      <c r="I5" s="1373"/>
      <c r="J5" s="1373" t="s">
        <v>459</v>
      </c>
      <c r="K5" s="1373" t="s">
        <v>459</v>
      </c>
      <c r="L5" s="1373" t="s">
        <v>459</v>
      </c>
      <c r="M5" s="1438"/>
      <c r="N5" s="1373">
        <v>43.7</v>
      </c>
      <c r="O5" s="612">
        <v>42188</v>
      </c>
      <c r="P5" s="1377" t="s">
        <v>467</v>
      </c>
      <c r="Q5" s="612">
        <f t="shared" ref="Q5:Q11" si="0">O5</f>
        <v>42188</v>
      </c>
      <c r="R5" s="612">
        <v>43283</v>
      </c>
      <c r="T5" s="2375" t="str">
        <f>A5</f>
        <v>CONSEJO ACADÉMICO
(PROGRAMAS)</v>
      </c>
      <c r="U5" s="2366">
        <f t="shared" ref="U5:Y5" si="1">G12</f>
        <v>0</v>
      </c>
      <c r="V5" s="2366">
        <f t="shared" si="1"/>
        <v>0</v>
      </c>
      <c r="W5" s="2366">
        <f t="shared" si="1"/>
        <v>0</v>
      </c>
      <c r="X5" s="2366">
        <f t="shared" si="1"/>
        <v>1</v>
      </c>
      <c r="Y5" s="2366">
        <f t="shared" si="1"/>
        <v>4</v>
      </c>
      <c r="Z5" s="3193">
        <f>L12</f>
        <v>5</v>
      </c>
      <c r="AA5" s="2376">
        <f>M12</f>
        <v>6</v>
      </c>
    </row>
    <row r="6" spans="1:27" s="306" customFormat="1" ht="28.8">
      <c r="A6" s="2802"/>
      <c r="B6" s="2799"/>
      <c r="C6" s="1374" t="s">
        <v>1317</v>
      </c>
      <c r="D6" s="1377" t="s">
        <v>1184</v>
      </c>
      <c r="E6" s="1377" t="s">
        <v>1802</v>
      </c>
      <c r="F6" s="1377" t="s">
        <v>1801</v>
      </c>
      <c r="G6" s="1373"/>
      <c r="H6" s="1373"/>
      <c r="I6" s="1373"/>
      <c r="J6" s="1373"/>
      <c r="K6" s="1373" t="s">
        <v>459</v>
      </c>
      <c r="L6" s="1373" t="s">
        <v>459</v>
      </c>
      <c r="M6" s="1373" t="s">
        <v>459</v>
      </c>
      <c r="N6" s="1373" t="s">
        <v>1318</v>
      </c>
      <c r="O6" s="612">
        <v>42510</v>
      </c>
      <c r="P6" s="1377" t="s">
        <v>467</v>
      </c>
      <c r="Q6" s="612">
        <f t="shared" si="0"/>
        <v>42510</v>
      </c>
      <c r="R6" s="612">
        <v>43604</v>
      </c>
      <c r="T6" s="2375" t="str">
        <f>A13</f>
        <v>CIENCIAS BÁSICAS E INGENIERÍA</v>
      </c>
      <c r="U6" s="2366">
        <f t="shared" ref="U6:Y6" si="2">G34</f>
        <v>0</v>
      </c>
      <c r="V6" s="2366">
        <f t="shared" si="2"/>
        <v>3</v>
      </c>
      <c r="W6" s="2366">
        <f t="shared" si="2"/>
        <v>5</v>
      </c>
      <c r="X6" s="2366">
        <f t="shared" si="2"/>
        <v>10</v>
      </c>
      <c r="Y6" s="2366">
        <f t="shared" si="2"/>
        <v>10</v>
      </c>
      <c r="Z6" s="3193">
        <f>L34</f>
        <v>10</v>
      </c>
      <c r="AA6" s="2376">
        <f>M34</f>
        <v>4</v>
      </c>
    </row>
    <row r="7" spans="1:27" s="306" customFormat="1" ht="28.8">
      <c r="A7" s="2802"/>
      <c r="B7" s="2799"/>
      <c r="C7" s="1374" t="s">
        <v>1319</v>
      </c>
      <c r="D7" s="1377" t="s">
        <v>1184</v>
      </c>
      <c r="E7" s="1377" t="s">
        <v>1802</v>
      </c>
      <c r="F7" s="1377" t="s">
        <v>1801</v>
      </c>
      <c r="G7" s="1373"/>
      <c r="H7" s="1373"/>
      <c r="I7" s="1373"/>
      <c r="J7" s="1373"/>
      <c r="K7" s="1373" t="s">
        <v>459</v>
      </c>
      <c r="L7" s="1373" t="s">
        <v>459</v>
      </c>
      <c r="M7" s="1373" t="s">
        <v>459</v>
      </c>
      <c r="N7" s="1373" t="s">
        <v>1320</v>
      </c>
      <c r="O7" s="612">
        <v>42566</v>
      </c>
      <c r="P7" s="1377" t="s">
        <v>467</v>
      </c>
      <c r="Q7" s="612">
        <f t="shared" si="0"/>
        <v>42566</v>
      </c>
      <c r="R7" s="612">
        <v>43660</v>
      </c>
      <c r="T7" s="2375" t="str">
        <f>A35</f>
        <v>CIENCIAS BIOLÓGICAS Y DE LA SALUD</v>
      </c>
      <c r="U7" s="2366">
        <f t="shared" ref="U7:Y7" si="3">G83</f>
        <v>0</v>
      </c>
      <c r="V7" s="2366">
        <f t="shared" si="3"/>
        <v>0</v>
      </c>
      <c r="W7" s="2366">
        <f t="shared" si="3"/>
        <v>16</v>
      </c>
      <c r="X7" s="2366">
        <f t="shared" si="3"/>
        <v>26</v>
      </c>
      <c r="Y7" s="2366">
        <f t="shared" si="3"/>
        <v>18</v>
      </c>
      <c r="Z7" s="3193">
        <f>L83</f>
        <v>22</v>
      </c>
      <c r="AA7" s="2376">
        <f>M83</f>
        <v>16</v>
      </c>
    </row>
    <row r="8" spans="1:27" s="306" customFormat="1" ht="28.8">
      <c r="A8" s="2802"/>
      <c r="B8" s="2799"/>
      <c r="C8" s="1374" t="s">
        <v>1321</v>
      </c>
      <c r="D8" s="1377" t="s">
        <v>1184</v>
      </c>
      <c r="E8" s="1377" t="s">
        <v>1799</v>
      </c>
      <c r="F8" s="1377" t="s">
        <v>1801</v>
      </c>
      <c r="G8" s="1373"/>
      <c r="H8" s="1373"/>
      <c r="I8" s="1373"/>
      <c r="J8" s="1373"/>
      <c r="K8" s="1373" t="s">
        <v>459</v>
      </c>
      <c r="L8" s="1373" t="s">
        <v>459</v>
      </c>
      <c r="M8" s="1373" t="s">
        <v>459</v>
      </c>
      <c r="N8" s="1373" t="s">
        <v>1322</v>
      </c>
      <c r="O8" s="612">
        <v>42566</v>
      </c>
      <c r="P8" s="1377" t="s">
        <v>467</v>
      </c>
      <c r="Q8" s="612">
        <f t="shared" si="0"/>
        <v>42566</v>
      </c>
      <c r="R8" s="612">
        <v>43660</v>
      </c>
      <c r="T8" s="2375" t="str">
        <f>A84</f>
        <v>CIENCIAS SOCIALES Y HUMANIDADES</v>
      </c>
      <c r="U8" s="2366">
        <f t="shared" ref="U8:Y8" si="4">G139</f>
        <v>0</v>
      </c>
      <c r="V8" s="2366">
        <f t="shared" si="4"/>
        <v>3</v>
      </c>
      <c r="W8" s="2366">
        <f t="shared" si="4"/>
        <v>3</v>
      </c>
      <c r="X8" s="2366">
        <f t="shared" si="4"/>
        <v>16</v>
      </c>
      <c r="Y8" s="2366">
        <f t="shared" si="4"/>
        <v>26</v>
      </c>
      <c r="Z8" s="3193">
        <f>L139</f>
        <v>22</v>
      </c>
      <c r="AA8" s="2376">
        <f>M139</f>
        <v>17</v>
      </c>
    </row>
    <row r="9" spans="1:27" s="306" customFormat="1">
      <c r="A9" s="2802"/>
      <c r="B9" s="2799"/>
      <c r="C9" s="1374" t="s">
        <v>2086</v>
      </c>
      <c r="D9" s="1377" t="s">
        <v>1174</v>
      </c>
      <c r="E9" s="1377" t="s">
        <v>1799</v>
      </c>
      <c r="F9" s="1377" t="s">
        <v>1801</v>
      </c>
      <c r="G9" s="1373"/>
      <c r="H9" s="1373"/>
      <c r="I9" s="1373"/>
      <c r="J9" s="1373"/>
      <c r="K9" s="1373"/>
      <c r="L9" s="1373" t="s">
        <v>459</v>
      </c>
      <c r="M9" s="1373" t="s">
        <v>459</v>
      </c>
      <c r="N9" s="1373">
        <v>57.3</v>
      </c>
      <c r="O9" s="612">
        <v>42828</v>
      </c>
      <c r="P9" s="1377" t="s">
        <v>2087</v>
      </c>
      <c r="Q9" s="612">
        <f t="shared" si="0"/>
        <v>42828</v>
      </c>
      <c r="R9" s="612">
        <v>43924</v>
      </c>
      <c r="T9" s="617"/>
      <c r="U9" s="303"/>
      <c r="V9" s="303"/>
      <c r="W9" s="303"/>
      <c r="X9" s="303"/>
      <c r="Y9" s="303"/>
    </row>
    <row r="10" spans="1:27" s="306" customFormat="1">
      <c r="A10" s="2802"/>
      <c r="B10" s="2799"/>
      <c r="C10" s="606" t="s">
        <v>2740</v>
      </c>
      <c r="D10" s="605" t="s">
        <v>487</v>
      </c>
      <c r="E10" s="605" t="s">
        <v>1799</v>
      </c>
      <c r="F10" s="605" t="s">
        <v>1801</v>
      </c>
      <c r="G10" s="607"/>
      <c r="H10" s="607"/>
      <c r="I10" s="607"/>
      <c r="J10" s="607"/>
      <c r="K10" s="607"/>
      <c r="L10" s="607"/>
      <c r="M10" s="607" t="s">
        <v>459</v>
      </c>
      <c r="N10" s="607" t="s">
        <v>2741</v>
      </c>
      <c r="O10" s="608">
        <v>43269</v>
      </c>
      <c r="P10" s="605" t="s">
        <v>467</v>
      </c>
      <c r="Q10" s="608">
        <f t="shared" si="0"/>
        <v>43269</v>
      </c>
      <c r="R10" s="608">
        <v>44364</v>
      </c>
      <c r="T10" s="617"/>
      <c r="U10" s="303"/>
      <c r="V10" s="303"/>
      <c r="W10" s="303"/>
      <c r="X10" s="303"/>
      <c r="Y10" s="303"/>
    </row>
    <row r="11" spans="1:27" s="306" customFormat="1" ht="43.2">
      <c r="A11" s="1834"/>
      <c r="B11" s="1831"/>
      <c r="C11" s="606" t="s">
        <v>3496</v>
      </c>
      <c r="D11" s="605" t="s">
        <v>624</v>
      </c>
      <c r="E11" s="605" t="s">
        <v>1799</v>
      </c>
      <c r="F11" s="605" t="s">
        <v>1801</v>
      </c>
      <c r="G11" s="607"/>
      <c r="H11" s="607"/>
      <c r="I11" s="607"/>
      <c r="J11" s="607"/>
      <c r="K11" s="607"/>
      <c r="L11" s="607"/>
      <c r="M11" s="607" t="s">
        <v>459</v>
      </c>
      <c r="N11" s="607">
        <v>86.1</v>
      </c>
      <c r="O11" s="608">
        <v>43437</v>
      </c>
      <c r="P11" s="605" t="s">
        <v>467</v>
      </c>
      <c r="Q11" s="608">
        <f t="shared" si="0"/>
        <v>43437</v>
      </c>
      <c r="R11" s="608"/>
      <c r="T11" s="617"/>
      <c r="U11" s="303"/>
      <c r="V11" s="303"/>
      <c r="W11" s="303"/>
      <c r="X11" s="303"/>
      <c r="Y11" s="303"/>
    </row>
    <row r="12" spans="1:27" s="306" customFormat="1">
      <c r="A12" s="1495"/>
      <c r="B12" s="1496"/>
      <c r="C12" s="1497"/>
      <c r="D12" s="1498"/>
      <c r="E12" s="1498"/>
      <c r="F12" s="1498"/>
      <c r="G12" s="611">
        <f>COUNTA(G5:G10)</f>
        <v>0</v>
      </c>
      <c r="H12" s="611">
        <f t="shared" ref="H12:L12" si="5">COUNTA(H5:H10)</f>
        <v>0</v>
      </c>
      <c r="I12" s="611">
        <f t="shared" si="5"/>
        <v>0</v>
      </c>
      <c r="J12" s="611">
        <f t="shared" si="5"/>
        <v>1</v>
      </c>
      <c r="K12" s="611">
        <f t="shared" si="5"/>
        <v>4</v>
      </c>
      <c r="L12" s="611">
        <f t="shared" si="5"/>
        <v>5</v>
      </c>
      <c r="M12" s="611">
        <f>COUNTA(M5:M11)</f>
        <v>6</v>
      </c>
      <c r="N12" s="1496"/>
      <c r="O12" s="1499"/>
      <c r="P12" s="1498"/>
      <c r="Q12" s="1499"/>
      <c r="R12" s="1499"/>
    </row>
    <row r="13" spans="1:27" ht="15" customHeight="1">
      <c r="A13" s="2783" t="s">
        <v>311</v>
      </c>
      <c r="B13" s="1377"/>
      <c r="C13" s="1374" t="s">
        <v>682</v>
      </c>
      <c r="D13" s="1377" t="s">
        <v>1323</v>
      </c>
      <c r="E13" s="1377"/>
      <c r="F13" s="1377"/>
      <c r="G13" s="1373"/>
      <c r="H13" s="1373" t="s">
        <v>459</v>
      </c>
      <c r="I13" s="1373" t="s">
        <v>459</v>
      </c>
      <c r="J13" s="1373" t="s">
        <v>459</v>
      </c>
      <c r="K13" s="1373"/>
      <c r="L13" s="1373"/>
      <c r="M13" s="1373"/>
      <c r="N13" s="1373" t="s">
        <v>675</v>
      </c>
      <c r="O13" s="1376">
        <v>41339</v>
      </c>
      <c r="P13" s="1375" t="s">
        <v>467</v>
      </c>
      <c r="Q13" s="1376">
        <f>O13</f>
        <v>41339</v>
      </c>
      <c r="R13" s="1376" t="s">
        <v>1324</v>
      </c>
    </row>
    <row r="14" spans="1:27" ht="42" customHeight="1">
      <c r="A14" s="2784"/>
      <c r="B14" s="1377" t="s">
        <v>1325</v>
      </c>
      <c r="C14" s="1374" t="s">
        <v>1326</v>
      </c>
      <c r="D14" s="1377" t="s">
        <v>1327</v>
      </c>
      <c r="E14" s="1377"/>
      <c r="F14" s="1377"/>
      <c r="G14" s="1373"/>
      <c r="H14" s="1373" t="s">
        <v>459</v>
      </c>
      <c r="I14" s="1373" t="s">
        <v>459</v>
      </c>
      <c r="J14" s="1373"/>
      <c r="K14" s="1373"/>
      <c r="L14" s="1373"/>
      <c r="M14" s="1373"/>
      <c r="N14" s="1373">
        <v>16.5</v>
      </c>
      <c r="O14" s="1376">
        <v>41592</v>
      </c>
      <c r="P14" s="1375" t="s">
        <v>467</v>
      </c>
      <c r="Q14" s="1376">
        <f>O14</f>
        <v>41592</v>
      </c>
      <c r="R14" s="1376">
        <v>41840</v>
      </c>
    </row>
    <row r="15" spans="1:27">
      <c r="A15" s="2784"/>
      <c r="B15" s="1377"/>
      <c r="C15" s="1374" t="s">
        <v>562</v>
      </c>
      <c r="D15" s="1377" t="s">
        <v>1328</v>
      </c>
      <c r="E15" s="1377"/>
      <c r="F15" s="1377"/>
      <c r="G15" s="1373"/>
      <c r="H15" s="1373" t="s">
        <v>459</v>
      </c>
      <c r="I15" s="1373" t="s">
        <v>459</v>
      </c>
      <c r="J15" s="1373" t="s">
        <v>459</v>
      </c>
      <c r="K15" s="1373"/>
      <c r="L15" s="1373"/>
      <c r="M15" s="1373"/>
      <c r="N15" s="1373" t="s">
        <v>676</v>
      </c>
      <c r="O15" s="1376">
        <v>41339</v>
      </c>
      <c r="P15" s="1375" t="s">
        <v>467</v>
      </c>
      <c r="Q15" s="1376">
        <f>O15</f>
        <v>41339</v>
      </c>
      <c r="R15" s="1376" t="s">
        <v>1329</v>
      </c>
    </row>
    <row r="16" spans="1:27" ht="72.75" customHeight="1">
      <c r="A16" s="2784"/>
      <c r="B16" s="1377"/>
      <c r="C16" s="1374" t="s">
        <v>1330</v>
      </c>
      <c r="D16" s="1377" t="s">
        <v>732</v>
      </c>
      <c r="E16" s="1377"/>
      <c r="F16" s="1377"/>
      <c r="G16" s="1373"/>
      <c r="H16" s="1373"/>
      <c r="I16" s="1373" t="s">
        <v>459</v>
      </c>
      <c r="J16" s="1373" t="s">
        <v>459</v>
      </c>
      <c r="K16" s="1373"/>
      <c r="L16" s="1373"/>
      <c r="M16" s="1373"/>
      <c r="N16" s="1373" t="s">
        <v>677</v>
      </c>
      <c r="O16" s="1376">
        <v>41851</v>
      </c>
      <c r="P16" s="1377" t="s">
        <v>467</v>
      </c>
      <c r="Q16" s="2805" t="s">
        <v>1331</v>
      </c>
      <c r="R16" s="2805"/>
    </row>
    <row r="17" spans="1:18" ht="29.1" customHeight="1">
      <c r="A17" s="2784"/>
      <c r="B17" s="2799" t="s">
        <v>1325</v>
      </c>
      <c r="C17" s="2790" t="s">
        <v>681</v>
      </c>
      <c r="D17" s="2790" t="s">
        <v>1332</v>
      </c>
      <c r="E17" s="2799"/>
      <c r="F17" s="2799"/>
      <c r="G17" s="2799"/>
      <c r="H17" s="2799"/>
      <c r="I17" s="2799" t="s">
        <v>459</v>
      </c>
      <c r="J17" s="2799"/>
      <c r="K17" s="2799"/>
      <c r="L17" s="2799"/>
      <c r="M17" s="2786"/>
      <c r="N17" s="1373" t="s">
        <v>582</v>
      </c>
      <c r="O17" s="1376">
        <v>41841</v>
      </c>
      <c r="P17" s="1377" t="s">
        <v>467</v>
      </c>
      <c r="Q17" s="1376">
        <f>O17</f>
        <v>41841</v>
      </c>
      <c r="R17" s="1376"/>
    </row>
    <row r="18" spans="1:18" ht="29.1" customHeight="1">
      <c r="A18" s="2784"/>
      <c r="B18" s="2799"/>
      <c r="C18" s="2790"/>
      <c r="D18" s="2790"/>
      <c r="E18" s="2799"/>
      <c r="F18" s="2799"/>
      <c r="G18" s="2799"/>
      <c r="H18" s="2799"/>
      <c r="I18" s="2799"/>
      <c r="J18" s="2799"/>
      <c r="K18" s="2799"/>
      <c r="L18" s="2799"/>
      <c r="M18" s="2787"/>
      <c r="N18" s="1373" t="s">
        <v>683</v>
      </c>
      <c r="O18" s="1376">
        <v>42062</v>
      </c>
      <c r="P18" s="1377" t="s">
        <v>493</v>
      </c>
      <c r="Q18" s="1376"/>
      <c r="R18" s="1376">
        <f>O18</f>
        <v>42062</v>
      </c>
    </row>
    <row r="19" spans="1:18" ht="45" customHeight="1">
      <c r="A19" s="2784"/>
      <c r="B19" s="2799" t="s">
        <v>1325</v>
      </c>
      <c r="C19" s="2790" t="s">
        <v>680</v>
      </c>
      <c r="D19" s="2790" t="s">
        <v>678</v>
      </c>
      <c r="E19" s="2790" t="s">
        <v>1799</v>
      </c>
      <c r="F19" s="2790" t="s">
        <v>1801</v>
      </c>
      <c r="G19" s="2799"/>
      <c r="H19" s="2799"/>
      <c r="I19" s="2799"/>
      <c r="J19" s="2799" t="s">
        <v>459</v>
      </c>
      <c r="K19" s="2799" t="s">
        <v>459</v>
      </c>
      <c r="L19" s="2799" t="s">
        <v>459</v>
      </c>
      <c r="M19" s="2786" t="s">
        <v>459</v>
      </c>
      <c r="N19" s="1373">
        <v>16.5</v>
      </c>
      <c r="O19" s="1376">
        <v>41592</v>
      </c>
      <c r="P19" s="1377" t="s">
        <v>467</v>
      </c>
      <c r="Q19" s="1376">
        <f>O19</f>
        <v>41592</v>
      </c>
      <c r="R19" s="1376">
        <v>42687</v>
      </c>
    </row>
    <row r="20" spans="1:18">
      <c r="A20" s="2784"/>
      <c r="B20" s="2799"/>
      <c r="C20" s="2790"/>
      <c r="D20" s="2790"/>
      <c r="E20" s="2790"/>
      <c r="F20" s="2790"/>
      <c r="G20" s="2799"/>
      <c r="H20" s="2799"/>
      <c r="I20" s="2799"/>
      <c r="J20" s="2799"/>
      <c r="K20" s="2799"/>
      <c r="L20" s="2799"/>
      <c r="M20" s="2787"/>
      <c r="N20" s="1373">
        <v>65.5</v>
      </c>
      <c r="O20" s="1376">
        <v>42898</v>
      </c>
      <c r="P20" s="1377" t="s">
        <v>2003</v>
      </c>
      <c r="Q20" s="1376">
        <v>42899</v>
      </c>
      <c r="R20" s="1376">
        <v>43995</v>
      </c>
    </row>
    <row r="21" spans="1:18" ht="28.8">
      <c r="A21" s="2784"/>
      <c r="B21" s="2799" t="s">
        <v>1325</v>
      </c>
      <c r="C21" s="1377" t="s">
        <v>679</v>
      </c>
      <c r="D21" s="2790" t="s">
        <v>732</v>
      </c>
      <c r="E21" s="1374" t="s">
        <v>1802</v>
      </c>
      <c r="F21" s="1374" t="s">
        <v>1804</v>
      </c>
      <c r="G21" s="2799"/>
      <c r="H21" s="2799"/>
      <c r="I21" s="2799"/>
      <c r="J21" s="2799" t="s">
        <v>459</v>
      </c>
      <c r="K21" s="2799" t="s">
        <v>459</v>
      </c>
      <c r="L21" s="2799" t="s">
        <v>459</v>
      </c>
      <c r="M21" s="2786"/>
      <c r="N21" s="2799" t="s">
        <v>684</v>
      </c>
      <c r="O21" s="2806">
        <v>42093</v>
      </c>
      <c r="P21" s="2790" t="s">
        <v>467</v>
      </c>
      <c r="Q21" s="2806">
        <f>O21</f>
        <v>42093</v>
      </c>
      <c r="R21" s="2806"/>
    </row>
    <row r="22" spans="1:18" ht="15" customHeight="1">
      <c r="A22" s="2784"/>
      <c r="B22" s="2799"/>
      <c r="C22" s="2790" t="s">
        <v>692</v>
      </c>
      <c r="D22" s="2790"/>
      <c r="E22" s="2790" t="s">
        <v>1802</v>
      </c>
      <c r="F22" s="2790" t="s">
        <v>1804</v>
      </c>
      <c r="G22" s="2799"/>
      <c r="H22" s="2799"/>
      <c r="I22" s="2799"/>
      <c r="J22" s="2799"/>
      <c r="K22" s="2799"/>
      <c r="L22" s="2799"/>
      <c r="M22" s="2798"/>
      <c r="N22" s="2799"/>
      <c r="O22" s="2806"/>
      <c r="P22" s="2790"/>
      <c r="Q22" s="2806"/>
      <c r="R22" s="2806"/>
    </row>
    <row r="23" spans="1:18">
      <c r="A23" s="2784"/>
      <c r="B23" s="2799"/>
      <c r="C23" s="2790"/>
      <c r="D23" s="2790"/>
      <c r="E23" s="2790"/>
      <c r="F23" s="2790"/>
      <c r="G23" s="2799"/>
      <c r="H23" s="2799"/>
      <c r="I23" s="2799"/>
      <c r="J23" s="2799"/>
      <c r="K23" s="2799"/>
      <c r="L23" s="2799"/>
      <c r="M23" s="2787"/>
      <c r="N23" s="1373" t="s">
        <v>691</v>
      </c>
      <c r="O23" s="1376">
        <v>42198</v>
      </c>
      <c r="P23" s="1377" t="s">
        <v>690</v>
      </c>
      <c r="Q23" s="1376"/>
      <c r="R23" s="1376" t="s">
        <v>1333</v>
      </c>
    </row>
    <row r="24" spans="1:18">
      <c r="A24" s="2784"/>
      <c r="B24" s="2799" t="s">
        <v>1325</v>
      </c>
      <c r="C24" s="1377" t="s">
        <v>694</v>
      </c>
      <c r="D24" s="2790" t="s">
        <v>732</v>
      </c>
      <c r="E24" s="2790" t="s">
        <v>1802</v>
      </c>
      <c r="F24" s="2790" t="s">
        <v>1804</v>
      </c>
      <c r="G24" s="2799"/>
      <c r="H24" s="2799"/>
      <c r="I24" s="2799"/>
      <c r="J24" s="2799" t="s">
        <v>459</v>
      </c>
      <c r="K24" s="2799" t="s">
        <v>459</v>
      </c>
      <c r="L24" s="2799" t="s">
        <v>459</v>
      </c>
      <c r="M24" s="2786"/>
      <c r="N24" s="1373" t="s">
        <v>693</v>
      </c>
      <c r="O24" s="1376">
        <v>42026</v>
      </c>
      <c r="P24" s="1377" t="s">
        <v>467</v>
      </c>
      <c r="Q24" s="1376">
        <f>O24</f>
        <v>42026</v>
      </c>
      <c r="R24" s="1376"/>
    </row>
    <row r="25" spans="1:18" ht="28.8">
      <c r="A25" s="2784"/>
      <c r="B25" s="2799"/>
      <c r="C25" s="1374" t="s">
        <v>695</v>
      </c>
      <c r="D25" s="2790"/>
      <c r="E25" s="2790"/>
      <c r="F25" s="2790"/>
      <c r="G25" s="2799"/>
      <c r="H25" s="2799"/>
      <c r="I25" s="2799"/>
      <c r="J25" s="2799"/>
      <c r="K25" s="2799"/>
      <c r="L25" s="2799"/>
      <c r="M25" s="2787"/>
      <c r="N25" s="1373" t="s">
        <v>691</v>
      </c>
      <c r="O25" s="1376">
        <v>42198</v>
      </c>
      <c r="P25" s="1377" t="s">
        <v>690</v>
      </c>
      <c r="Q25" s="1376"/>
      <c r="R25" s="1376" t="s">
        <v>1334</v>
      </c>
    </row>
    <row r="26" spans="1:18">
      <c r="A26" s="2784"/>
      <c r="B26" s="1377" t="s">
        <v>1325</v>
      </c>
      <c r="C26" s="1377" t="s">
        <v>685</v>
      </c>
      <c r="D26" s="1377" t="s">
        <v>732</v>
      </c>
      <c r="E26" s="1374" t="s">
        <v>1802</v>
      </c>
      <c r="F26" s="1374" t="s">
        <v>1804</v>
      </c>
      <c r="G26" s="1373"/>
      <c r="H26" s="1373"/>
      <c r="I26" s="1373"/>
      <c r="J26" s="1373" t="s">
        <v>459</v>
      </c>
      <c r="K26" s="1373" t="s">
        <v>459</v>
      </c>
      <c r="L26" s="1373" t="s">
        <v>459</v>
      </c>
      <c r="M26" s="1373"/>
      <c r="N26" s="1373" t="s">
        <v>689</v>
      </c>
      <c r="O26" s="1376">
        <v>42198</v>
      </c>
      <c r="P26" s="1377" t="s">
        <v>467</v>
      </c>
      <c r="Q26" s="1376">
        <f t="shared" ref="Q26:Q32" si="6">O26</f>
        <v>42198</v>
      </c>
      <c r="R26" s="1376">
        <v>43146</v>
      </c>
    </row>
    <row r="27" spans="1:18">
      <c r="A27" s="2784"/>
      <c r="B27" s="1373" t="s">
        <v>1325</v>
      </c>
      <c r="C27" s="1377" t="s">
        <v>686</v>
      </c>
      <c r="D27" s="1377" t="s">
        <v>732</v>
      </c>
      <c r="E27" s="1374" t="s">
        <v>1802</v>
      </c>
      <c r="F27" s="1374" t="s">
        <v>1804</v>
      </c>
      <c r="G27" s="1373"/>
      <c r="H27" s="1373"/>
      <c r="I27" s="1373"/>
      <c r="J27" s="1373" t="s">
        <v>459</v>
      </c>
      <c r="K27" s="1373" t="s">
        <v>459</v>
      </c>
      <c r="L27" s="1373" t="s">
        <v>459</v>
      </c>
      <c r="M27" s="1373"/>
      <c r="N27" s="1373" t="s">
        <v>689</v>
      </c>
      <c r="O27" s="1376">
        <v>42198</v>
      </c>
      <c r="P27" s="1377" t="s">
        <v>467</v>
      </c>
      <c r="Q27" s="1376">
        <f t="shared" si="6"/>
        <v>42198</v>
      </c>
      <c r="R27" s="1376">
        <v>43312</v>
      </c>
    </row>
    <row r="28" spans="1:18">
      <c r="A28" s="2784"/>
      <c r="B28" s="1377" t="s">
        <v>1325</v>
      </c>
      <c r="C28" s="1377" t="s">
        <v>687</v>
      </c>
      <c r="D28" s="1377" t="s">
        <v>732</v>
      </c>
      <c r="E28" s="1374" t="s">
        <v>1802</v>
      </c>
      <c r="F28" s="1374" t="s">
        <v>1804</v>
      </c>
      <c r="G28" s="1373"/>
      <c r="H28" s="1373"/>
      <c r="I28" s="1373"/>
      <c r="J28" s="1373" t="s">
        <v>459</v>
      </c>
      <c r="K28" s="1373" t="s">
        <v>459</v>
      </c>
      <c r="L28" s="1373" t="s">
        <v>459</v>
      </c>
      <c r="M28" s="1373"/>
      <c r="N28" s="1373" t="s">
        <v>689</v>
      </c>
      <c r="O28" s="1376">
        <v>42198</v>
      </c>
      <c r="P28" s="1377" t="s">
        <v>467</v>
      </c>
      <c r="Q28" s="1376">
        <f t="shared" si="6"/>
        <v>42198</v>
      </c>
      <c r="R28" s="1376">
        <v>43193</v>
      </c>
    </row>
    <row r="29" spans="1:18">
      <c r="A29" s="2784"/>
      <c r="B29" s="1377" t="s">
        <v>1325</v>
      </c>
      <c r="C29" s="1377" t="s">
        <v>688</v>
      </c>
      <c r="D29" s="1377" t="s">
        <v>732</v>
      </c>
      <c r="E29" s="1374" t="s">
        <v>1802</v>
      </c>
      <c r="F29" s="1374" t="s">
        <v>1804</v>
      </c>
      <c r="G29" s="1373"/>
      <c r="H29" s="1373"/>
      <c r="I29" s="1373"/>
      <c r="J29" s="1373" t="s">
        <v>459</v>
      </c>
      <c r="K29" s="1373" t="s">
        <v>459</v>
      </c>
      <c r="L29" s="1373" t="s">
        <v>459</v>
      </c>
      <c r="M29" s="1373"/>
      <c r="N29" s="1373" t="s">
        <v>689</v>
      </c>
      <c r="O29" s="1376">
        <v>42198</v>
      </c>
      <c r="P29" s="1377" t="s">
        <v>467</v>
      </c>
      <c r="Q29" s="1376">
        <f t="shared" si="6"/>
        <v>42198</v>
      </c>
      <c r="R29" s="1376">
        <v>43131</v>
      </c>
    </row>
    <row r="30" spans="1:18">
      <c r="A30" s="2784"/>
      <c r="B30" s="1377" t="s">
        <v>1325</v>
      </c>
      <c r="C30" s="1377" t="s">
        <v>1335</v>
      </c>
      <c r="D30" s="1377" t="s">
        <v>749</v>
      </c>
      <c r="E30" s="1374" t="s">
        <v>1799</v>
      </c>
      <c r="F30" s="1374" t="s">
        <v>1804</v>
      </c>
      <c r="G30" s="1373"/>
      <c r="H30" s="1373"/>
      <c r="I30" s="1373"/>
      <c r="J30" s="1373"/>
      <c r="K30" s="1373" t="s">
        <v>459</v>
      </c>
      <c r="L30" s="1373" t="s">
        <v>459</v>
      </c>
      <c r="M30" s="1373"/>
      <c r="N30" s="1373">
        <v>42.3</v>
      </c>
      <c r="O30" s="1376" t="s">
        <v>1201</v>
      </c>
      <c r="P30" s="1377" t="s">
        <v>467</v>
      </c>
      <c r="Q30" s="1376" t="str">
        <f t="shared" si="6"/>
        <v>01-mzo-16</v>
      </c>
      <c r="R30" s="1376">
        <v>43131</v>
      </c>
    </row>
    <row r="31" spans="1:18" ht="28.8">
      <c r="A31" s="2784"/>
      <c r="B31" s="1377" t="s">
        <v>1325</v>
      </c>
      <c r="C31" s="1377" t="s">
        <v>1336</v>
      </c>
      <c r="D31" s="1377" t="s">
        <v>732</v>
      </c>
      <c r="E31" s="1374" t="s">
        <v>1802</v>
      </c>
      <c r="F31" s="1374" t="s">
        <v>1804</v>
      </c>
      <c r="G31" s="1373"/>
      <c r="H31" s="1373"/>
      <c r="I31" s="1373"/>
      <c r="J31" s="1373"/>
      <c r="K31" s="1373" t="s">
        <v>459</v>
      </c>
      <c r="L31" s="1373" t="s">
        <v>459</v>
      </c>
      <c r="M31" s="1373" t="s">
        <v>459</v>
      </c>
      <c r="N31" s="1373">
        <v>50.3</v>
      </c>
      <c r="O31" s="1376">
        <v>42536</v>
      </c>
      <c r="P31" s="1377" t="s">
        <v>467</v>
      </c>
      <c r="Q31" s="1376">
        <f t="shared" si="6"/>
        <v>42536</v>
      </c>
      <c r="R31" s="1376">
        <v>43616</v>
      </c>
    </row>
    <row r="32" spans="1:18" ht="43.2">
      <c r="A32" s="2784"/>
      <c r="B32" s="1377" t="s">
        <v>1325</v>
      </c>
      <c r="C32" s="1377" t="s">
        <v>1337</v>
      </c>
      <c r="D32" s="1377" t="s">
        <v>732</v>
      </c>
      <c r="E32" s="1374" t="s">
        <v>1802</v>
      </c>
      <c r="F32" s="1374" t="s">
        <v>1804</v>
      </c>
      <c r="G32" s="1373"/>
      <c r="H32" s="1373"/>
      <c r="I32" s="1373"/>
      <c r="J32" s="1373"/>
      <c r="K32" s="1373" t="s">
        <v>459</v>
      </c>
      <c r="L32" s="1373" t="s">
        <v>459</v>
      </c>
      <c r="M32" s="1373" t="s">
        <v>459</v>
      </c>
      <c r="N32" s="1373">
        <v>52.5</v>
      </c>
      <c r="O32" s="1376">
        <v>42571</v>
      </c>
      <c r="P32" s="1377" t="s">
        <v>467</v>
      </c>
      <c r="Q32" s="1376">
        <f t="shared" si="6"/>
        <v>42571</v>
      </c>
      <c r="R32" s="1376">
        <v>43511</v>
      </c>
    </row>
    <row r="33" spans="1:18" ht="28.8">
      <c r="A33" s="2785"/>
      <c r="B33" s="1985" t="s">
        <v>1325</v>
      </c>
      <c r="C33" s="605" t="s">
        <v>3429</v>
      </c>
      <c r="D33" s="605" t="s">
        <v>3458</v>
      </c>
      <c r="E33" s="606" t="s">
        <v>3459</v>
      </c>
      <c r="F33" s="606" t="s">
        <v>1801</v>
      </c>
      <c r="G33" s="607"/>
      <c r="H33" s="607"/>
      <c r="I33" s="607"/>
      <c r="J33" s="607"/>
      <c r="K33" s="607"/>
      <c r="L33" s="607"/>
      <c r="M33" s="607" t="s">
        <v>459</v>
      </c>
      <c r="N33" s="607">
        <v>83.6</v>
      </c>
      <c r="O33" s="609">
        <v>43402</v>
      </c>
      <c r="P33" s="605" t="s">
        <v>467</v>
      </c>
      <c r="Q33" s="609">
        <v>43409</v>
      </c>
      <c r="R33" s="609">
        <v>43559</v>
      </c>
    </row>
    <row r="34" spans="1:18">
      <c r="A34" s="1496"/>
      <c r="B34" s="1498"/>
      <c r="C34" s="1497"/>
      <c r="D34" s="1498"/>
      <c r="E34" s="1498"/>
      <c r="F34" s="1498"/>
      <c r="G34" s="611">
        <f t="shared" ref="G34:L34" si="7">COUNTA(G13:G32)</f>
        <v>0</v>
      </c>
      <c r="H34" s="611">
        <f t="shared" si="7"/>
        <v>3</v>
      </c>
      <c r="I34" s="611">
        <f t="shared" si="7"/>
        <v>5</v>
      </c>
      <c r="J34" s="611">
        <f t="shared" si="7"/>
        <v>10</v>
      </c>
      <c r="K34" s="611">
        <f t="shared" si="7"/>
        <v>10</v>
      </c>
      <c r="L34" s="611">
        <f t="shared" si="7"/>
        <v>10</v>
      </c>
      <c r="M34" s="611">
        <f>COUNTA(M13:M33)</f>
        <v>4</v>
      </c>
      <c r="N34" s="1496"/>
      <c r="O34" s="1496"/>
      <c r="P34" s="1498"/>
      <c r="Q34" s="1496"/>
      <c r="R34" s="1496"/>
    </row>
    <row r="35" spans="1:18" ht="45" customHeight="1">
      <c r="A35" s="2783" t="s">
        <v>583</v>
      </c>
      <c r="B35" s="1377" t="s">
        <v>262</v>
      </c>
      <c r="C35" s="1377" t="s">
        <v>483</v>
      </c>
      <c r="D35" s="1377" t="s">
        <v>484</v>
      </c>
      <c r="E35" s="1377"/>
      <c r="F35" s="1377"/>
      <c r="G35" s="1373"/>
      <c r="H35" s="1373"/>
      <c r="I35" s="1373" t="s">
        <v>459</v>
      </c>
      <c r="J35" s="1373" t="s">
        <v>459</v>
      </c>
      <c r="K35" s="1373"/>
      <c r="L35" s="1373"/>
      <c r="M35" s="1373"/>
      <c r="N35" s="1373" t="s">
        <v>651</v>
      </c>
      <c r="O35" s="1376">
        <v>41919</v>
      </c>
      <c r="P35" s="1375" t="s">
        <v>467</v>
      </c>
      <c r="Q35" s="1376">
        <f>O35</f>
        <v>41919</v>
      </c>
      <c r="R35" s="1376">
        <v>42399</v>
      </c>
    </row>
    <row r="36" spans="1:18" ht="43.2">
      <c r="A36" s="2784"/>
      <c r="B36" s="1377" t="s">
        <v>262</v>
      </c>
      <c r="C36" s="1377" t="s">
        <v>486</v>
      </c>
      <c r="D36" s="1377" t="s">
        <v>487</v>
      </c>
      <c r="E36" s="1377" t="s">
        <v>1799</v>
      </c>
      <c r="F36" s="1377" t="s">
        <v>1804</v>
      </c>
      <c r="G36" s="1373"/>
      <c r="H36" s="1373"/>
      <c r="I36" s="1373" t="s">
        <v>459</v>
      </c>
      <c r="J36" s="1373" t="s">
        <v>459</v>
      </c>
      <c r="K36" s="1373" t="s">
        <v>459</v>
      </c>
      <c r="L36" s="1373"/>
      <c r="M36" s="1373"/>
      <c r="N36" s="1373" t="s">
        <v>651</v>
      </c>
      <c r="O36" s="1376">
        <v>41919</v>
      </c>
      <c r="P36" s="1375" t="s">
        <v>467</v>
      </c>
      <c r="Q36" s="1376">
        <f t="shared" ref="Q36:Q51" si="8">O36</f>
        <v>41919</v>
      </c>
      <c r="R36" s="1376">
        <v>42735</v>
      </c>
    </row>
    <row r="37" spans="1:18" ht="28.8">
      <c r="A37" s="2784"/>
      <c r="B37" s="1377" t="s">
        <v>262</v>
      </c>
      <c r="C37" s="1377" t="s">
        <v>489</v>
      </c>
      <c r="D37" s="1377" t="s">
        <v>490</v>
      </c>
      <c r="E37" s="1377" t="s">
        <v>1806</v>
      </c>
      <c r="F37" s="1377" t="s">
        <v>1804</v>
      </c>
      <c r="G37" s="1373"/>
      <c r="H37" s="1373"/>
      <c r="I37" s="1373" t="s">
        <v>459</v>
      </c>
      <c r="J37" s="1373" t="s">
        <v>459</v>
      </c>
      <c r="K37" s="1373" t="s">
        <v>459</v>
      </c>
      <c r="L37" s="1373" t="s">
        <v>459</v>
      </c>
      <c r="M37" s="1373"/>
      <c r="N37" s="1373" t="s">
        <v>651</v>
      </c>
      <c r="O37" s="1376">
        <v>41919</v>
      </c>
      <c r="P37" s="1375" t="s">
        <v>467</v>
      </c>
      <c r="Q37" s="1376">
        <f t="shared" si="8"/>
        <v>41919</v>
      </c>
      <c r="R37" s="1376">
        <v>43100</v>
      </c>
    </row>
    <row r="38" spans="1:18" ht="28.8">
      <c r="A38" s="2784"/>
      <c r="B38" s="1377" t="s">
        <v>262</v>
      </c>
      <c r="C38" s="1377" t="s">
        <v>494</v>
      </c>
      <c r="D38" s="1377" t="s">
        <v>495</v>
      </c>
      <c r="E38" s="1377"/>
      <c r="F38" s="1377"/>
      <c r="G38" s="1373"/>
      <c r="H38" s="1373"/>
      <c r="I38" s="1373" t="s">
        <v>459</v>
      </c>
      <c r="J38" s="1373" t="s">
        <v>459</v>
      </c>
      <c r="K38" s="1373"/>
      <c r="L38" s="1373"/>
      <c r="M38" s="1373"/>
      <c r="N38" s="1373" t="s">
        <v>651</v>
      </c>
      <c r="O38" s="1376">
        <v>41919</v>
      </c>
      <c r="P38" s="1375" t="s">
        <v>467</v>
      </c>
      <c r="Q38" s="1376">
        <f t="shared" si="8"/>
        <v>41919</v>
      </c>
      <c r="R38" s="1376">
        <v>42004</v>
      </c>
    </row>
    <row r="39" spans="1:18" ht="28.8">
      <c r="A39" s="2784"/>
      <c r="B39" s="1377" t="s">
        <v>262</v>
      </c>
      <c r="C39" s="1377" t="s">
        <v>499</v>
      </c>
      <c r="D39" s="1377" t="s">
        <v>500</v>
      </c>
      <c r="E39" s="1377"/>
      <c r="F39" s="1377"/>
      <c r="G39" s="1373"/>
      <c r="H39" s="1373"/>
      <c r="I39" s="1373" t="s">
        <v>459</v>
      </c>
      <c r="J39" s="1373" t="s">
        <v>459</v>
      </c>
      <c r="K39" s="1373"/>
      <c r="L39" s="1373"/>
      <c r="M39" s="1373"/>
      <c r="N39" s="1373" t="s">
        <v>651</v>
      </c>
      <c r="O39" s="1376">
        <v>41919</v>
      </c>
      <c r="P39" s="1375" t="s">
        <v>467</v>
      </c>
      <c r="Q39" s="1376">
        <f t="shared" si="8"/>
        <v>41919</v>
      </c>
      <c r="R39" s="1441"/>
    </row>
    <row r="40" spans="1:18" ht="28.8">
      <c r="A40" s="2784"/>
      <c r="B40" s="1377" t="s">
        <v>262</v>
      </c>
      <c r="C40" s="1377" t="s">
        <v>503</v>
      </c>
      <c r="D40" s="1377" t="s">
        <v>504</v>
      </c>
      <c r="E40" s="1377"/>
      <c r="F40" s="1377"/>
      <c r="G40" s="1373"/>
      <c r="H40" s="1373"/>
      <c r="I40" s="1373" t="s">
        <v>459</v>
      </c>
      <c r="J40" s="1373" t="s">
        <v>459</v>
      </c>
      <c r="K40" s="1373"/>
      <c r="L40" s="1373"/>
      <c r="M40" s="1373"/>
      <c r="N40" s="1373" t="s">
        <v>651</v>
      </c>
      <c r="O40" s="1376">
        <v>41919</v>
      </c>
      <c r="P40" s="1375" t="s">
        <v>467</v>
      </c>
      <c r="Q40" s="1376">
        <f t="shared" si="8"/>
        <v>41919</v>
      </c>
      <c r="R40" s="1376">
        <v>42124</v>
      </c>
    </row>
    <row r="41" spans="1:18" ht="28.8">
      <c r="A41" s="2784"/>
      <c r="B41" s="1377" t="s">
        <v>262</v>
      </c>
      <c r="C41" s="1377" t="s">
        <v>507</v>
      </c>
      <c r="D41" s="1377" t="s">
        <v>508</v>
      </c>
      <c r="E41" s="1377"/>
      <c r="F41" s="1377"/>
      <c r="G41" s="1373"/>
      <c r="H41" s="1373"/>
      <c r="I41" s="1373" t="s">
        <v>459</v>
      </c>
      <c r="J41" s="1373" t="s">
        <v>459</v>
      </c>
      <c r="K41" s="1373"/>
      <c r="L41" s="1373"/>
      <c r="M41" s="1373"/>
      <c r="N41" s="1373" t="s">
        <v>651</v>
      </c>
      <c r="O41" s="1376">
        <v>41919</v>
      </c>
      <c r="P41" s="1375" t="s">
        <v>467</v>
      </c>
      <c r="Q41" s="1376">
        <f t="shared" si="8"/>
        <v>41919</v>
      </c>
      <c r="R41" s="1376">
        <v>42004</v>
      </c>
    </row>
    <row r="42" spans="1:18" ht="57.6">
      <c r="A42" s="2784"/>
      <c r="B42" s="1377" t="s">
        <v>262</v>
      </c>
      <c r="C42" s="1377" t="s">
        <v>512</v>
      </c>
      <c r="D42" s="1377" t="s">
        <v>513</v>
      </c>
      <c r="E42" s="1377"/>
      <c r="F42" s="1377"/>
      <c r="G42" s="1373"/>
      <c r="H42" s="1373"/>
      <c r="I42" s="1373" t="s">
        <v>459</v>
      </c>
      <c r="J42" s="1373" t="s">
        <v>459</v>
      </c>
      <c r="K42" s="1373"/>
      <c r="L42" s="1373"/>
      <c r="M42" s="1373"/>
      <c r="N42" s="1373" t="s">
        <v>651</v>
      </c>
      <c r="O42" s="1376">
        <v>41919</v>
      </c>
      <c r="P42" s="1375" t="s">
        <v>467</v>
      </c>
      <c r="Q42" s="1376">
        <f t="shared" si="8"/>
        <v>41919</v>
      </c>
      <c r="R42" s="1376" t="s">
        <v>1215</v>
      </c>
    </row>
    <row r="43" spans="1:18" ht="15.6" customHeight="1">
      <c r="A43" s="2784"/>
      <c r="B43" s="1377" t="s">
        <v>262</v>
      </c>
      <c r="C43" s="1377" t="s">
        <v>520</v>
      </c>
      <c r="D43" s="1377" t="s">
        <v>521</v>
      </c>
      <c r="E43" s="1377"/>
      <c r="F43" s="1377"/>
      <c r="G43" s="1373"/>
      <c r="H43" s="1373"/>
      <c r="I43" s="1373" t="s">
        <v>459</v>
      </c>
      <c r="J43" s="1373" t="s">
        <v>459</v>
      </c>
      <c r="K43" s="1373"/>
      <c r="L43" s="1373"/>
      <c r="M43" s="1373"/>
      <c r="N43" s="1373" t="s">
        <v>651</v>
      </c>
      <c r="O43" s="1376">
        <v>41919</v>
      </c>
      <c r="P43" s="1375" t="s">
        <v>467</v>
      </c>
      <c r="Q43" s="1376">
        <f t="shared" si="8"/>
        <v>41919</v>
      </c>
      <c r="R43" s="1376">
        <v>41973</v>
      </c>
    </row>
    <row r="44" spans="1:18" ht="57.6">
      <c r="A44" s="2784"/>
      <c r="B44" s="1377" t="s">
        <v>262</v>
      </c>
      <c r="C44" s="1377" t="s">
        <v>524</v>
      </c>
      <c r="D44" s="1377" t="s">
        <v>525</v>
      </c>
      <c r="E44" s="1377"/>
      <c r="F44" s="1377"/>
      <c r="G44" s="1373"/>
      <c r="H44" s="1373"/>
      <c r="I44" s="1373" t="s">
        <v>459</v>
      </c>
      <c r="J44" s="1373" t="s">
        <v>459</v>
      </c>
      <c r="K44" s="1373"/>
      <c r="L44" s="1373"/>
      <c r="M44" s="1373"/>
      <c r="N44" s="1373" t="s">
        <v>651</v>
      </c>
      <c r="O44" s="1376">
        <v>41919</v>
      </c>
      <c r="P44" s="1375" t="s">
        <v>467</v>
      </c>
      <c r="Q44" s="1376">
        <f t="shared" si="8"/>
        <v>41919</v>
      </c>
      <c r="R44" s="1376">
        <v>42399</v>
      </c>
    </row>
    <row r="45" spans="1:18" ht="28.8">
      <c r="A45" s="2784"/>
      <c r="B45" s="1377" t="s">
        <v>262</v>
      </c>
      <c r="C45" s="1374" t="s">
        <v>527</v>
      </c>
      <c r="D45" s="1377" t="s">
        <v>528</v>
      </c>
      <c r="E45" s="1377"/>
      <c r="F45" s="1377"/>
      <c r="G45" s="1373"/>
      <c r="H45" s="1373"/>
      <c r="I45" s="1373" t="s">
        <v>459</v>
      </c>
      <c r="J45" s="1373" t="s">
        <v>459</v>
      </c>
      <c r="K45" s="1373"/>
      <c r="L45" s="1373"/>
      <c r="M45" s="1373"/>
      <c r="N45" s="1373" t="s">
        <v>651</v>
      </c>
      <c r="O45" s="1376">
        <v>41919</v>
      </c>
      <c r="P45" s="1375" t="s">
        <v>467</v>
      </c>
      <c r="Q45" s="1376">
        <f t="shared" si="8"/>
        <v>41919</v>
      </c>
      <c r="R45" s="1376">
        <v>42034</v>
      </c>
    </row>
    <row r="46" spans="1:18" ht="28.8">
      <c r="A46" s="2784"/>
      <c r="B46" s="1377" t="s">
        <v>262</v>
      </c>
      <c r="C46" s="1377" t="s">
        <v>530</v>
      </c>
      <c r="D46" s="1377" t="s">
        <v>487</v>
      </c>
      <c r="E46" s="1377" t="s">
        <v>1799</v>
      </c>
      <c r="F46" s="1377" t="s">
        <v>1804</v>
      </c>
      <c r="G46" s="1373"/>
      <c r="H46" s="1373"/>
      <c r="I46" s="1373" t="s">
        <v>459</v>
      </c>
      <c r="J46" s="1373" t="s">
        <v>459</v>
      </c>
      <c r="K46" s="1373" t="s">
        <v>459</v>
      </c>
      <c r="L46" s="1373" t="s">
        <v>459</v>
      </c>
      <c r="M46" s="1373"/>
      <c r="N46" s="1373" t="s">
        <v>651</v>
      </c>
      <c r="O46" s="1376">
        <v>41919</v>
      </c>
      <c r="P46" s="1375" t="s">
        <v>467</v>
      </c>
      <c r="Q46" s="1376">
        <f t="shared" si="8"/>
        <v>41919</v>
      </c>
      <c r="R46" s="1376">
        <v>43099</v>
      </c>
    </row>
    <row r="47" spans="1:18" ht="28.8">
      <c r="A47" s="2784"/>
      <c r="B47" s="1377" t="s">
        <v>262</v>
      </c>
      <c r="C47" s="1377" t="s">
        <v>533</v>
      </c>
      <c r="D47" s="1377" t="s">
        <v>534</v>
      </c>
      <c r="E47" s="1377"/>
      <c r="F47" s="1377"/>
      <c r="G47" s="1373"/>
      <c r="H47" s="1373"/>
      <c r="I47" s="1373" t="s">
        <v>459</v>
      </c>
      <c r="J47" s="1373" t="s">
        <v>459</v>
      </c>
      <c r="K47" s="1373"/>
      <c r="L47" s="1373"/>
      <c r="M47" s="1373"/>
      <c r="N47" s="1373" t="s">
        <v>651</v>
      </c>
      <c r="O47" s="1376">
        <v>41919</v>
      </c>
      <c r="P47" s="1375" t="s">
        <v>467</v>
      </c>
      <c r="Q47" s="1376">
        <f t="shared" si="8"/>
        <v>41919</v>
      </c>
      <c r="R47" s="1376">
        <v>42399</v>
      </c>
    </row>
    <row r="48" spans="1:18" ht="43.2">
      <c r="A48" s="2784"/>
      <c r="B48" s="1377" t="s">
        <v>262</v>
      </c>
      <c r="C48" s="1377" t="s">
        <v>538</v>
      </c>
      <c r="D48" s="1377" t="s">
        <v>539</v>
      </c>
      <c r="E48" s="1377"/>
      <c r="F48" s="1377"/>
      <c r="G48" s="1373"/>
      <c r="H48" s="1373"/>
      <c r="I48" s="1373" t="s">
        <v>459</v>
      </c>
      <c r="J48" s="1373" t="s">
        <v>459</v>
      </c>
      <c r="K48" s="1373"/>
      <c r="L48" s="1373"/>
      <c r="M48" s="1373"/>
      <c r="N48" s="1373" t="s">
        <v>651</v>
      </c>
      <c r="O48" s="1376">
        <v>41919</v>
      </c>
      <c r="P48" s="1375" t="s">
        <v>467</v>
      </c>
      <c r="Q48" s="1376">
        <f t="shared" si="8"/>
        <v>41919</v>
      </c>
      <c r="R48" s="1376">
        <v>42004</v>
      </c>
    </row>
    <row r="49" spans="1:18" ht="43.2">
      <c r="A49" s="2784"/>
      <c r="B49" s="1377" t="s">
        <v>264</v>
      </c>
      <c r="C49" s="1377" t="s">
        <v>542</v>
      </c>
      <c r="D49" s="1377" t="s">
        <v>543</v>
      </c>
      <c r="E49" s="1377"/>
      <c r="F49" s="1377"/>
      <c r="G49" s="1373"/>
      <c r="H49" s="1373"/>
      <c r="I49" s="1373" t="s">
        <v>459</v>
      </c>
      <c r="J49" s="1373" t="s">
        <v>459</v>
      </c>
      <c r="K49" s="1373"/>
      <c r="L49" s="1373"/>
      <c r="M49" s="1373"/>
      <c r="N49" s="1373" t="s">
        <v>651</v>
      </c>
      <c r="O49" s="1376">
        <v>41919</v>
      </c>
      <c r="P49" s="1375" t="s">
        <v>467</v>
      </c>
      <c r="Q49" s="1376">
        <f t="shared" si="8"/>
        <v>41919</v>
      </c>
      <c r="R49" s="1376">
        <v>42307</v>
      </c>
    </row>
    <row r="50" spans="1:18" ht="57.6">
      <c r="A50" s="2784"/>
      <c r="B50" s="1377" t="s">
        <v>264</v>
      </c>
      <c r="C50" s="1377" t="s">
        <v>550</v>
      </c>
      <c r="D50" s="1377" t="s">
        <v>551</v>
      </c>
      <c r="E50" s="1377"/>
      <c r="F50" s="1377"/>
      <c r="G50" s="1373"/>
      <c r="H50" s="1373"/>
      <c r="I50" s="1373" t="s">
        <v>459</v>
      </c>
      <c r="J50" s="1373" t="s">
        <v>459</v>
      </c>
      <c r="K50" s="1373"/>
      <c r="L50" s="1373"/>
      <c r="M50" s="1373"/>
      <c r="N50" s="1373" t="s">
        <v>651</v>
      </c>
      <c r="O50" s="1376">
        <v>41919</v>
      </c>
      <c r="P50" s="1375" t="s">
        <v>467</v>
      </c>
      <c r="Q50" s="1376">
        <f t="shared" si="8"/>
        <v>41919</v>
      </c>
      <c r="R50" s="1376" t="s">
        <v>1324</v>
      </c>
    </row>
    <row r="51" spans="1:18" ht="28.8">
      <c r="A51" s="2784"/>
      <c r="B51" s="1377" t="s">
        <v>262</v>
      </c>
      <c r="C51" s="1377" t="s">
        <v>1338</v>
      </c>
      <c r="D51" s="1377" t="s">
        <v>795</v>
      </c>
      <c r="E51" s="1377" t="s">
        <v>1802</v>
      </c>
      <c r="F51" s="1377" t="s">
        <v>1804</v>
      </c>
      <c r="G51" s="1373"/>
      <c r="H51" s="1373"/>
      <c r="I51" s="1373"/>
      <c r="J51" s="1373" t="s">
        <v>459</v>
      </c>
      <c r="K51" s="1373" t="s">
        <v>459</v>
      </c>
      <c r="L51" s="1373"/>
      <c r="M51" s="1373"/>
      <c r="N51" s="1373" t="s">
        <v>1339</v>
      </c>
      <c r="O51" s="1376" t="s">
        <v>1340</v>
      </c>
      <c r="P51" s="1375" t="s">
        <v>467</v>
      </c>
      <c r="Q51" s="1376" t="str">
        <f t="shared" si="8"/>
        <v>03-mzo-15</v>
      </c>
      <c r="R51" s="1376">
        <v>42799</v>
      </c>
    </row>
    <row r="52" spans="1:18">
      <c r="A52" s="2784"/>
      <c r="B52" s="2790" t="s">
        <v>262</v>
      </c>
      <c r="C52" s="2790" t="s">
        <v>655</v>
      </c>
      <c r="D52" s="1377" t="s">
        <v>653</v>
      </c>
      <c r="E52" s="2790" t="s">
        <v>1799</v>
      </c>
      <c r="F52" s="2790" t="s">
        <v>1804</v>
      </c>
      <c r="G52" s="2790"/>
      <c r="H52" s="2790"/>
      <c r="I52" s="2790"/>
      <c r="J52" s="2790" t="s">
        <v>459</v>
      </c>
      <c r="K52" s="2790" t="s">
        <v>459</v>
      </c>
      <c r="L52" s="2790" t="s">
        <v>459</v>
      </c>
      <c r="M52" s="2786"/>
      <c r="N52" s="1373" t="s">
        <v>652</v>
      </c>
      <c r="O52" s="1376">
        <v>42094</v>
      </c>
      <c r="P52" s="1375" t="s">
        <v>467</v>
      </c>
      <c r="Q52" s="1376">
        <v>42095</v>
      </c>
      <c r="R52" s="1376">
        <v>42826</v>
      </c>
    </row>
    <row r="53" spans="1:18" ht="26.4">
      <c r="A53" s="2784"/>
      <c r="B53" s="2790"/>
      <c r="C53" s="2791"/>
      <c r="D53" s="1378" t="s">
        <v>495</v>
      </c>
      <c r="E53" s="2791"/>
      <c r="F53" s="2791"/>
      <c r="G53" s="2791"/>
      <c r="H53" s="2791"/>
      <c r="I53" s="2791"/>
      <c r="J53" s="2791"/>
      <c r="K53" s="2791"/>
      <c r="L53" s="2791"/>
      <c r="M53" s="2787"/>
      <c r="N53" s="1373" t="s">
        <v>2185</v>
      </c>
      <c r="O53" s="1376">
        <v>43033</v>
      </c>
      <c r="P53" s="1375" t="s">
        <v>567</v>
      </c>
      <c r="Q53" s="1376"/>
      <c r="R53" s="1441"/>
    </row>
    <row r="54" spans="1:18" ht="28.8">
      <c r="A54" s="2784"/>
      <c r="B54" s="1377" t="s">
        <v>262</v>
      </c>
      <c r="C54" s="1377" t="s">
        <v>654</v>
      </c>
      <c r="D54" s="1377" t="s">
        <v>504</v>
      </c>
      <c r="E54" s="1377" t="s">
        <v>1799</v>
      </c>
      <c r="F54" s="1377" t="s">
        <v>1804</v>
      </c>
      <c r="G54" s="1373"/>
      <c r="H54" s="1373"/>
      <c r="I54" s="1373"/>
      <c r="J54" s="1373" t="s">
        <v>459</v>
      </c>
      <c r="K54" s="1373"/>
      <c r="L54" s="1373"/>
      <c r="M54" s="1373"/>
      <c r="N54" s="1373" t="s">
        <v>656</v>
      </c>
      <c r="O54" s="1376">
        <v>42132</v>
      </c>
      <c r="P54" s="1375" t="s">
        <v>467</v>
      </c>
      <c r="Q54" s="1376">
        <f>O54</f>
        <v>42132</v>
      </c>
      <c r="R54" s="1376">
        <v>42498</v>
      </c>
    </row>
    <row r="55" spans="1:18" ht="28.8">
      <c r="A55" s="2784"/>
      <c r="B55" s="1377" t="s">
        <v>262</v>
      </c>
      <c r="C55" s="1377" t="s">
        <v>658</v>
      </c>
      <c r="D55" s="1377" t="s">
        <v>659</v>
      </c>
      <c r="E55" s="1377" t="s">
        <v>1802</v>
      </c>
      <c r="F55" s="1377" t="s">
        <v>1804</v>
      </c>
      <c r="G55" s="1373"/>
      <c r="H55" s="1373"/>
      <c r="I55" s="1373"/>
      <c r="J55" s="1373" t="s">
        <v>459</v>
      </c>
      <c r="K55" s="1373" t="s">
        <v>459</v>
      </c>
      <c r="L55" s="1373"/>
      <c r="M55" s="1373"/>
      <c r="N55" s="1373" t="s">
        <v>657</v>
      </c>
      <c r="O55" s="1376">
        <v>42185</v>
      </c>
      <c r="P55" s="1375" t="s">
        <v>467</v>
      </c>
      <c r="Q55" s="1376">
        <f>O55</f>
        <v>42185</v>
      </c>
      <c r="R55" s="1376">
        <v>42993</v>
      </c>
    </row>
    <row r="56" spans="1:18">
      <c r="A56" s="2784"/>
      <c r="B56" s="2790" t="s">
        <v>262</v>
      </c>
      <c r="C56" s="2790" t="s">
        <v>660</v>
      </c>
      <c r="D56" s="2790" t="s">
        <v>659</v>
      </c>
      <c r="E56" s="2790" t="s">
        <v>1802</v>
      </c>
      <c r="F56" s="2790" t="s">
        <v>1804</v>
      </c>
      <c r="G56" s="2790"/>
      <c r="H56" s="2790"/>
      <c r="I56" s="2790"/>
      <c r="J56" s="2799" t="s">
        <v>459</v>
      </c>
      <c r="K56" s="2799" t="s">
        <v>459</v>
      </c>
      <c r="L56" s="2799" t="s">
        <v>459</v>
      </c>
      <c r="M56" s="2807" t="s">
        <v>459</v>
      </c>
      <c r="N56" s="1373" t="s">
        <v>661</v>
      </c>
      <c r="O56" s="1376">
        <v>42185</v>
      </c>
      <c r="P56" s="1375" t="s">
        <v>467</v>
      </c>
      <c r="Q56" s="1376">
        <f>O56</f>
        <v>42185</v>
      </c>
      <c r="R56" s="1376">
        <v>42916</v>
      </c>
    </row>
    <row r="57" spans="1:18">
      <c r="A57" s="2784"/>
      <c r="B57" s="2790"/>
      <c r="C57" s="2791"/>
      <c r="D57" s="2791"/>
      <c r="E57" s="2791"/>
      <c r="F57" s="2791"/>
      <c r="G57" s="2791"/>
      <c r="H57" s="2791"/>
      <c r="I57" s="2791"/>
      <c r="J57" s="2800"/>
      <c r="K57" s="2800"/>
      <c r="L57" s="2800"/>
      <c r="M57" s="2801"/>
      <c r="N57" s="1373" t="s">
        <v>2186</v>
      </c>
      <c r="O57" s="1376">
        <v>43047</v>
      </c>
      <c r="P57" s="1375" t="s">
        <v>498</v>
      </c>
      <c r="Q57" s="1376">
        <v>43009</v>
      </c>
      <c r="R57" s="1376">
        <v>44104</v>
      </c>
    </row>
    <row r="58" spans="1:18" ht="28.8">
      <c r="A58" s="2784"/>
      <c r="B58" s="1377" t="s">
        <v>262</v>
      </c>
      <c r="C58" s="1377" t="s">
        <v>665</v>
      </c>
      <c r="D58" s="1377" t="s">
        <v>666</v>
      </c>
      <c r="E58" s="1377" t="s">
        <v>1802</v>
      </c>
      <c r="F58" s="1377" t="s">
        <v>1804</v>
      </c>
      <c r="G58" s="1373"/>
      <c r="H58" s="1373"/>
      <c r="I58" s="1373"/>
      <c r="J58" s="1373" t="s">
        <v>459</v>
      </c>
      <c r="K58" s="1373" t="s">
        <v>459</v>
      </c>
      <c r="L58" s="1373" t="s">
        <v>459</v>
      </c>
      <c r="M58" s="1373"/>
      <c r="N58" s="1373" t="s">
        <v>662</v>
      </c>
      <c r="O58" s="1376">
        <v>42185</v>
      </c>
      <c r="P58" s="1375" t="s">
        <v>467</v>
      </c>
      <c r="Q58" s="1376">
        <f>O58</f>
        <v>42185</v>
      </c>
      <c r="R58" s="1376">
        <v>43190</v>
      </c>
    </row>
    <row r="59" spans="1:18" ht="28.8">
      <c r="A59" s="2784"/>
      <c r="B59" s="1377" t="s">
        <v>262</v>
      </c>
      <c r="C59" s="1377" t="s">
        <v>667</v>
      </c>
      <c r="D59" s="1377" t="s">
        <v>668</v>
      </c>
      <c r="E59" s="1377" t="s">
        <v>1802</v>
      </c>
      <c r="F59" s="1377" t="s">
        <v>1804</v>
      </c>
      <c r="G59" s="1373"/>
      <c r="H59" s="1373"/>
      <c r="I59" s="1373"/>
      <c r="J59" s="1373" t="s">
        <v>459</v>
      </c>
      <c r="K59" s="1373" t="s">
        <v>459</v>
      </c>
      <c r="L59" s="1373" t="s">
        <v>459</v>
      </c>
      <c r="M59" s="1373"/>
      <c r="N59" s="1373" t="s">
        <v>663</v>
      </c>
      <c r="O59" s="1376">
        <v>42185</v>
      </c>
      <c r="P59" s="1375" t="s">
        <v>467</v>
      </c>
      <c r="Q59" s="1376">
        <f>O59</f>
        <v>42185</v>
      </c>
      <c r="R59" s="1376">
        <v>43131</v>
      </c>
    </row>
    <row r="60" spans="1:18" ht="28.8">
      <c r="A60" s="2784"/>
      <c r="B60" s="1377" t="s">
        <v>264</v>
      </c>
      <c r="C60" s="1377" t="s">
        <v>669</v>
      </c>
      <c r="D60" s="1377" t="s">
        <v>670</v>
      </c>
      <c r="E60" s="1377" t="s">
        <v>1802</v>
      </c>
      <c r="F60" s="1377" t="s">
        <v>1804</v>
      </c>
      <c r="G60" s="1373"/>
      <c r="H60" s="1373"/>
      <c r="I60" s="1373"/>
      <c r="J60" s="1373" t="s">
        <v>459</v>
      </c>
      <c r="K60" s="1373" t="s">
        <v>459</v>
      </c>
      <c r="L60" s="1373" t="s">
        <v>459</v>
      </c>
      <c r="M60" s="1373"/>
      <c r="N60" s="1373" t="s">
        <v>664</v>
      </c>
      <c r="O60" s="1376">
        <v>42185</v>
      </c>
      <c r="P60" s="1375" t="s">
        <v>467</v>
      </c>
      <c r="Q60" s="1376">
        <v>42156</v>
      </c>
      <c r="R60" s="1376">
        <v>43281</v>
      </c>
    </row>
    <row r="61" spans="1:18" ht="15.6" customHeight="1">
      <c r="A61" s="2784"/>
      <c r="B61" s="1377"/>
      <c r="C61" s="1377" t="s">
        <v>673</v>
      </c>
      <c r="D61" s="1377" t="s">
        <v>504</v>
      </c>
      <c r="E61" s="1377" t="s">
        <v>1802</v>
      </c>
      <c r="F61" s="1377" t="s">
        <v>1804</v>
      </c>
      <c r="G61" s="1373"/>
      <c r="H61" s="1373"/>
      <c r="I61" s="1373"/>
      <c r="J61" s="1373" t="s">
        <v>459</v>
      </c>
      <c r="K61" s="1373" t="s">
        <v>459</v>
      </c>
      <c r="L61" s="1373" t="s">
        <v>459</v>
      </c>
      <c r="M61" s="1373"/>
      <c r="N61" s="1373" t="s">
        <v>671</v>
      </c>
      <c r="O61" s="1376">
        <v>42213</v>
      </c>
      <c r="P61" s="1375" t="s">
        <v>467</v>
      </c>
      <c r="Q61" s="1376">
        <f>O61</f>
        <v>42213</v>
      </c>
      <c r="R61" s="1376">
        <v>43281</v>
      </c>
    </row>
    <row r="62" spans="1:18" ht="28.8">
      <c r="A62" s="2784"/>
      <c r="B62" s="1377"/>
      <c r="C62" s="1377" t="s">
        <v>674</v>
      </c>
      <c r="D62" s="1377" t="s">
        <v>525</v>
      </c>
      <c r="E62" s="1377" t="s">
        <v>1802</v>
      </c>
      <c r="F62" s="1377" t="s">
        <v>1804</v>
      </c>
      <c r="G62" s="1373"/>
      <c r="H62" s="1373"/>
      <c r="I62" s="1373"/>
      <c r="J62" s="1373" t="s">
        <v>459</v>
      </c>
      <c r="K62" s="1373" t="s">
        <v>459</v>
      </c>
      <c r="L62" s="1373" t="s">
        <v>459</v>
      </c>
      <c r="M62" s="1373"/>
      <c r="N62" s="1373" t="s">
        <v>672</v>
      </c>
      <c r="O62" s="1376">
        <v>42213</v>
      </c>
      <c r="P62" s="1375" t="s">
        <v>467</v>
      </c>
      <c r="Q62" s="1376">
        <f t="shared" ref="Q62:Q68" si="9">O62</f>
        <v>42213</v>
      </c>
      <c r="R62" s="1376">
        <v>43281</v>
      </c>
    </row>
    <row r="63" spans="1:18" ht="57.6">
      <c r="A63" s="2784"/>
      <c r="B63" s="1377"/>
      <c r="C63" s="1377" t="s">
        <v>1341</v>
      </c>
      <c r="D63" s="1377" t="s">
        <v>738</v>
      </c>
      <c r="E63" s="1377" t="s">
        <v>1802</v>
      </c>
      <c r="F63" s="1377" t="s">
        <v>1804</v>
      </c>
      <c r="G63" s="1373"/>
      <c r="H63" s="1373"/>
      <c r="I63" s="1373"/>
      <c r="J63" s="1373"/>
      <c r="K63" s="1373" t="s">
        <v>459</v>
      </c>
      <c r="L63" s="1373" t="s">
        <v>459</v>
      </c>
      <c r="M63" s="1373" t="s">
        <v>459</v>
      </c>
      <c r="N63" s="1373" t="s">
        <v>1342</v>
      </c>
      <c r="O63" s="1376" t="s">
        <v>1263</v>
      </c>
      <c r="P63" s="1375" t="s">
        <v>467</v>
      </c>
      <c r="Q63" s="1376" t="str">
        <f t="shared" si="9"/>
        <v>31-mzo-16</v>
      </c>
      <c r="R63" s="1376" t="s">
        <v>1343</v>
      </c>
    </row>
    <row r="64" spans="1:18" ht="29.25" customHeight="1">
      <c r="A64" s="2784"/>
      <c r="B64" s="1377"/>
      <c r="C64" s="1377" t="s">
        <v>1344</v>
      </c>
      <c r="D64" s="1377" t="s">
        <v>795</v>
      </c>
      <c r="E64" s="1377" t="s">
        <v>1802</v>
      </c>
      <c r="F64" s="1377" t="s">
        <v>1804</v>
      </c>
      <c r="G64" s="1373"/>
      <c r="H64" s="1373"/>
      <c r="I64" s="1373"/>
      <c r="J64" s="1373"/>
      <c r="K64" s="1373" t="s">
        <v>459</v>
      </c>
      <c r="L64" s="1373" t="s">
        <v>459</v>
      </c>
      <c r="M64" s="1373"/>
      <c r="N64" s="1373" t="s">
        <v>1342</v>
      </c>
      <c r="O64" s="1376" t="s">
        <v>1263</v>
      </c>
      <c r="P64" s="1375" t="s">
        <v>467</v>
      </c>
      <c r="Q64" s="1376" t="str">
        <f t="shared" si="9"/>
        <v>31-mzo-16</v>
      </c>
      <c r="R64" s="1376">
        <v>43312</v>
      </c>
    </row>
    <row r="65" spans="1:18" ht="29.25" customHeight="1">
      <c r="A65" s="2784"/>
      <c r="B65" s="1377"/>
      <c r="C65" s="1377" t="s">
        <v>1345</v>
      </c>
      <c r="D65" s="1377" t="s">
        <v>504</v>
      </c>
      <c r="E65" s="1377" t="s">
        <v>1802</v>
      </c>
      <c r="F65" s="1377" t="s">
        <v>1804</v>
      </c>
      <c r="G65" s="1373"/>
      <c r="H65" s="1373"/>
      <c r="I65" s="1373"/>
      <c r="J65" s="1373"/>
      <c r="K65" s="1373" t="s">
        <v>459</v>
      </c>
      <c r="L65" s="1373" t="s">
        <v>459</v>
      </c>
      <c r="M65" s="1373" t="s">
        <v>459</v>
      </c>
      <c r="N65" s="1373" t="s">
        <v>1342</v>
      </c>
      <c r="O65" s="1376" t="s">
        <v>1263</v>
      </c>
      <c r="P65" s="1375" t="s">
        <v>467</v>
      </c>
      <c r="Q65" s="1376" t="str">
        <f t="shared" si="9"/>
        <v>31-mzo-16</v>
      </c>
      <c r="R65" s="1376" t="s">
        <v>1343</v>
      </c>
    </row>
    <row r="66" spans="1:18">
      <c r="A66" s="2784"/>
      <c r="B66" s="1377" t="s">
        <v>262</v>
      </c>
      <c r="C66" s="1377" t="s">
        <v>1346</v>
      </c>
      <c r="D66" s="1377" t="s">
        <v>525</v>
      </c>
      <c r="E66" s="1377" t="s">
        <v>1802</v>
      </c>
      <c r="F66" s="1377" t="s">
        <v>1804</v>
      </c>
      <c r="G66" s="1373"/>
      <c r="H66" s="1373"/>
      <c r="I66" s="1373"/>
      <c r="J66" s="1373"/>
      <c r="K66" s="1373" t="s">
        <v>459</v>
      </c>
      <c r="L66" s="1373" t="s">
        <v>459</v>
      </c>
      <c r="M66" s="1373" t="s">
        <v>459</v>
      </c>
      <c r="N66" s="1373" t="s">
        <v>1347</v>
      </c>
      <c r="O66" s="1376">
        <v>42627</v>
      </c>
      <c r="P66" s="1375" t="s">
        <v>467</v>
      </c>
      <c r="Q66" s="1376">
        <f t="shared" si="9"/>
        <v>42627</v>
      </c>
      <c r="R66" s="1376">
        <v>43738</v>
      </c>
    </row>
    <row r="67" spans="1:18" ht="44.25" customHeight="1">
      <c r="A67" s="2784"/>
      <c r="B67" s="1377" t="s">
        <v>264</v>
      </c>
      <c r="C67" s="1377" t="s">
        <v>1348</v>
      </c>
      <c r="D67" s="1377" t="s">
        <v>551</v>
      </c>
      <c r="E67" s="1377" t="s">
        <v>1799</v>
      </c>
      <c r="F67" s="1377" t="s">
        <v>1801</v>
      </c>
      <c r="G67" s="1373"/>
      <c r="H67" s="1373"/>
      <c r="I67" s="1373"/>
      <c r="J67" s="1373"/>
      <c r="K67" s="1373" t="s">
        <v>459</v>
      </c>
      <c r="L67" s="1373"/>
      <c r="M67" s="1373"/>
      <c r="N67" s="1373" t="s">
        <v>1349</v>
      </c>
      <c r="O67" s="1376">
        <v>42704</v>
      </c>
      <c r="P67" s="1375" t="s">
        <v>467</v>
      </c>
      <c r="Q67" s="1376">
        <f t="shared" si="9"/>
        <v>42704</v>
      </c>
      <c r="R67" s="1376">
        <v>43069</v>
      </c>
    </row>
    <row r="68" spans="1:18" ht="50.25" customHeight="1">
      <c r="A68" s="2784"/>
      <c r="B68" s="1377" t="s">
        <v>262</v>
      </c>
      <c r="C68" s="1377" t="s">
        <v>1805</v>
      </c>
      <c r="D68" s="1377" t="s">
        <v>525</v>
      </c>
      <c r="E68" s="1377" t="s">
        <v>1802</v>
      </c>
      <c r="F68" s="1377" t="s">
        <v>1804</v>
      </c>
      <c r="G68" s="1373"/>
      <c r="H68" s="1373"/>
      <c r="I68" s="1373"/>
      <c r="J68" s="1373"/>
      <c r="K68" s="1373" t="s">
        <v>459</v>
      </c>
      <c r="L68" s="1373"/>
      <c r="M68" s="1373"/>
      <c r="N68" s="1373" t="s">
        <v>1349</v>
      </c>
      <c r="O68" s="1376">
        <v>42704</v>
      </c>
      <c r="P68" s="1375" t="s">
        <v>467</v>
      </c>
      <c r="Q68" s="1376">
        <f t="shared" si="9"/>
        <v>42704</v>
      </c>
      <c r="R68" s="1376">
        <v>43069</v>
      </c>
    </row>
    <row r="69" spans="1:18" ht="50.25" customHeight="1">
      <c r="A69" s="2784"/>
      <c r="B69" s="1439" t="s">
        <v>262</v>
      </c>
      <c r="C69" s="1439" t="s">
        <v>2025</v>
      </c>
      <c r="D69" s="1439" t="s">
        <v>2026</v>
      </c>
      <c r="E69" s="1439" t="s">
        <v>1799</v>
      </c>
      <c r="F69" s="1439" t="s">
        <v>1804</v>
      </c>
      <c r="G69" s="1438"/>
      <c r="H69" s="1438"/>
      <c r="I69" s="1438"/>
      <c r="J69" s="1438"/>
      <c r="K69" s="1438"/>
      <c r="L69" s="1438" t="s">
        <v>459</v>
      </c>
      <c r="M69" s="1438" t="s">
        <v>459</v>
      </c>
      <c r="N69" s="1438" t="s">
        <v>2027</v>
      </c>
      <c r="O69" s="1441" t="s">
        <v>2022</v>
      </c>
      <c r="P69" s="1440" t="s">
        <v>467</v>
      </c>
      <c r="Q69" s="1441" t="s">
        <v>1424</v>
      </c>
      <c r="R69" s="1441" t="s">
        <v>2035</v>
      </c>
    </row>
    <row r="70" spans="1:18" ht="50.25" customHeight="1">
      <c r="A70" s="2784"/>
      <c r="B70" s="1439" t="s">
        <v>262</v>
      </c>
      <c r="C70" s="1439" t="s">
        <v>2028</v>
      </c>
      <c r="D70" s="1439" t="s">
        <v>484</v>
      </c>
      <c r="E70" s="1439" t="s">
        <v>1802</v>
      </c>
      <c r="F70" s="1439" t="s">
        <v>1804</v>
      </c>
      <c r="G70" s="1438"/>
      <c r="H70" s="1438"/>
      <c r="I70" s="1438"/>
      <c r="J70" s="1438"/>
      <c r="K70" s="1438"/>
      <c r="L70" s="1438" t="s">
        <v>459</v>
      </c>
      <c r="M70" s="1438" t="s">
        <v>459</v>
      </c>
      <c r="N70" s="1438" t="s">
        <v>2027</v>
      </c>
      <c r="O70" s="1441" t="s">
        <v>2022</v>
      </c>
      <c r="P70" s="1440" t="s">
        <v>467</v>
      </c>
      <c r="Q70" s="1441" t="s">
        <v>1424</v>
      </c>
      <c r="R70" s="1441" t="s">
        <v>2035</v>
      </c>
    </row>
    <row r="71" spans="1:18" ht="50.25" customHeight="1">
      <c r="A71" s="2784"/>
      <c r="B71" s="1439" t="s">
        <v>262</v>
      </c>
      <c r="C71" s="1439" t="s">
        <v>2032</v>
      </c>
      <c r="D71" s="1439" t="s">
        <v>525</v>
      </c>
      <c r="E71" s="1439" t="s">
        <v>1806</v>
      </c>
      <c r="F71" s="1439" t="s">
        <v>1804</v>
      </c>
      <c r="G71" s="1438"/>
      <c r="H71" s="1438"/>
      <c r="I71" s="1438"/>
      <c r="J71" s="1438"/>
      <c r="K71" s="1438"/>
      <c r="L71" s="1438" t="s">
        <v>459</v>
      </c>
      <c r="M71" s="1438" t="s">
        <v>459</v>
      </c>
      <c r="N71" s="1438" t="s">
        <v>2033</v>
      </c>
      <c r="O71" s="1441">
        <v>42851</v>
      </c>
      <c r="P71" s="1440" t="s">
        <v>467</v>
      </c>
      <c r="Q71" s="1441">
        <v>42852</v>
      </c>
      <c r="R71" s="1441">
        <v>43582</v>
      </c>
    </row>
    <row r="72" spans="1:18" ht="50.25" customHeight="1">
      <c r="A72" s="2784"/>
      <c r="B72" s="1439" t="s">
        <v>262</v>
      </c>
      <c r="C72" s="1439" t="s">
        <v>1275</v>
      </c>
      <c r="D72" s="1439" t="s">
        <v>525</v>
      </c>
      <c r="E72" s="1439" t="s">
        <v>1802</v>
      </c>
      <c r="F72" s="1439" t="s">
        <v>2034</v>
      </c>
      <c r="G72" s="1438"/>
      <c r="H72" s="1438"/>
      <c r="I72" s="1438"/>
      <c r="J72" s="1438"/>
      <c r="K72" s="1438"/>
      <c r="L72" s="1438" t="s">
        <v>459</v>
      </c>
      <c r="M72" s="1438" t="s">
        <v>459</v>
      </c>
      <c r="N72" s="1438" t="s">
        <v>2033</v>
      </c>
      <c r="O72" s="1441">
        <v>42851</v>
      </c>
      <c r="P72" s="1440" t="s">
        <v>467</v>
      </c>
      <c r="Q72" s="1441">
        <v>42852</v>
      </c>
      <c r="R72" s="1441">
        <v>43582</v>
      </c>
    </row>
    <row r="73" spans="1:18" ht="50.25" customHeight="1">
      <c r="A73" s="2784"/>
      <c r="B73" s="1439" t="s">
        <v>262</v>
      </c>
      <c r="C73" s="1439" t="s">
        <v>2180</v>
      </c>
      <c r="D73" s="1439" t="s">
        <v>525</v>
      </c>
      <c r="E73" s="1439" t="s">
        <v>1802</v>
      </c>
      <c r="F73" s="1439" t="s">
        <v>1804</v>
      </c>
      <c r="G73" s="1438"/>
      <c r="H73" s="1438"/>
      <c r="I73" s="1438"/>
      <c r="J73" s="1438"/>
      <c r="K73" s="1438"/>
      <c r="L73" s="1438" t="s">
        <v>459</v>
      </c>
      <c r="M73" s="1438" t="s">
        <v>459</v>
      </c>
      <c r="N73" s="1438" t="s">
        <v>2181</v>
      </c>
      <c r="O73" s="1441">
        <v>43033</v>
      </c>
      <c r="P73" s="1440" t="s">
        <v>467</v>
      </c>
      <c r="Q73" s="1441">
        <v>43009</v>
      </c>
      <c r="R73" s="1441">
        <v>43738</v>
      </c>
    </row>
    <row r="74" spans="1:18" ht="50.25" customHeight="1">
      <c r="A74" s="2784"/>
      <c r="B74" s="1439" t="s">
        <v>262</v>
      </c>
      <c r="C74" s="1439" t="s">
        <v>2182</v>
      </c>
      <c r="D74" s="1439" t="s">
        <v>525</v>
      </c>
      <c r="E74" s="1439" t="s">
        <v>1802</v>
      </c>
      <c r="F74" s="1439" t="s">
        <v>1804</v>
      </c>
      <c r="G74" s="1438"/>
      <c r="H74" s="1438"/>
      <c r="I74" s="1438"/>
      <c r="J74" s="1438"/>
      <c r="K74" s="1438"/>
      <c r="L74" s="1438" t="s">
        <v>459</v>
      </c>
      <c r="M74" s="1438" t="s">
        <v>459</v>
      </c>
      <c r="N74" s="1438" t="s">
        <v>2181</v>
      </c>
      <c r="O74" s="1441">
        <v>43033</v>
      </c>
      <c r="P74" s="1440" t="s">
        <v>467</v>
      </c>
      <c r="Q74" s="1441">
        <v>43009</v>
      </c>
      <c r="R74" s="1441">
        <v>43738</v>
      </c>
    </row>
    <row r="75" spans="1:18" ht="64.5" customHeight="1">
      <c r="A75" s="2784"/>
      <c r="B75" s="1439" t="s">
        <v>262</v>
      </c>
      <c r="C75" s="1439" t="s">
        <v>2183</v>
      </c>
      <c r="D75" s="1439" t="s">
        <v>525</v>
      </c>
      <c r="E75" s="1439" t="s">
        <v>1799</v>
      </c>
      <c r="F75" s="1439" t="s">
        <v>1804</v>
      </c>
      <c r="G75" s="1438"/>
      <c r="H75" s="1438"/>
      <c r="I75" s="1438"/>
      <c r="J75" s="1438"/>
      <c r="K75" s="1438"/>
      <c r="L75" s="1438" t="s">
        <v>459</v>
      </c>
      <c r="M75" s="1438" t="s">
        <v>459</v>
      </c>
      <c r="N75" s="1438" t="s">
        <v>2181</v>
      </c>
      <c r="O75" s="1441">
        <v>43033</v>
      </c>
      <c r="P75" s="1440" t="s">
        <v>467</v>
      </c>
      <c r="Q75" s="1441">
        <v>43009</v>
      </c>
      <c r="R75" s="1441">
        <v>44104</v>
      </c>
    </row>
    <row r="76" spans="1:18" ht="64.5" customHeight="1">
      <c r="A76" s="2784"/>
      <c r="B76" s="1439" t="s">
        <v>264</v>
      </c>
      <c r="C76" s="1439" t="s">
        <v>2184</v>
      </c>
      <c r="D76" s="1439" t="s">
        <v>528</v>
      </c>
      <c r="E76" s="1439" t="s">
        <v>1799</v>
      </c>
      <c r="F76" s="1439" t="s">
        <v>1804</v>
      </c>
      <c r="G76" s="1438"/>
      <c r="H76" s="1438"/>
      <c r="I76" s="1438"/>
      <c r="J76" s="1438"/>
      <c r="K76" s="1438"/>
      <c r="L76" s="1438" t="s">
        <v>459</v>
      </c>
      <c r="M76" s="1438"/>
      <c r="N76" s="1438" t="s">
        <v>2181</v>
      </c>
      <c r="O76" s="1441">
        <v>43033</v>
      </c>
      <c r="P76" s="1440" t="s">
        <v>467</v>
      </c>
      <c r="Q76" s="1441">
        <v>43009</v>
      </c>
      <c r="R76" s="1441">
        <v>43373</v>
      </c>
    </row>
    <row r="77" spans="1:18" ht="64.5" customHeight="1">
      <c r="A77" s="2784"/>
      <c r="B77" s="1439" t="s">
        <v>262</v>
      </c>
      <c r="C77" s="1439" t="s">
        <v>2310</v>
      </c>
      <c r="D77" s="1439" t="s">
        <v>795</v>
      </c>
      <c r="E77" s="1439" t="s">
        <v>1799</v>
      </c>
      <c r="F77" s="1439" t="s">
        <v>1804</v>
      </c>
      <c r="G77" s="1438"/>
      <c r="H77" s="1438"/>
      <c r="I77" s="1438"/>
      <c r="J77" s="1438"/>
      <c r="K77" s="1438"/>
      <c r="L77" s="1438" t="s">
        <v>459</v>
      </c>
      <c r="M77" s="1438"/>
      <c r="N77" s="1438" t="s">
        <v>2311</v>
      </c>
      <c r="O77" s="1441">
        <v>43080</v>
      </c>
      <c r="P77" s="1440" t="s">
        <v>498</v>
      </c>
      <c r="Q77" s="1441">
        <v>43081</v>
      </c>
      <c r="R77" s="1441">
        <v>43810</v>
      </c>
    </row>
    <row r="78" spans="1:18" ht="64.5" customHeight="1">
      <c r="A78" s="2784"/>
      <c r="B78" s="605" t="s">
        <v>262</v>
      </c>
      <c r="C78" s="605" t="s">
        <v>2750</v>
      </c>
      <c r="D78" s="605" t="s">
        <v>525</v>
      </c>
      <c r="E78" s="605" t="s">
        <v>1802</v>
      </c>
      <c r="F78" s="605" t="s">
        <v>1804</v>
      </c>
      <c r="G78" s="607"/>
      <c r="H78" s="607"/>
      <c r="I78" s="607"/>
      <c r="J78" s="607"/>
      <c r="K78" s="607"/>
      <c r="L78" s="607"/>
      <c r="M78" s="607" t="s">
        <v>459</v>
      </c>
      <c r="N78" s="607" t="s">
        <v>2751</v>
      </c>
      <c r="O78" s="609" t="s">
        <v>2752</v>
      </c>
      <c r="P78" s="610" t="s">
        <v>467</v>
      </c>
      <c r="Q78" s="609">
        <v>43147</v>
      </c>
      <c r="R78" s="609">
        <v>43511</v>
      </c>
    </row>
    <row r="79" spans="1:18" ht="64.5" customHeight="1">
      <c r="A79" s="2784"/>
      <c r="B79" s="605" t="s">
        <v>262</v>
      </c>
      <c r="C79" s="605" t="s">
        <v>2753</v>
      </c>
      <c r="D79" s="605" t="s">
        <v>795</v>
      </c>
      <c r="E79" s="605" t="s">
        <v>1802</v>
      </c>
      <c r="F79" s="605" t="s">
        <v>1804</v>
      </c>
      <c r="G79" s="607"/>
      <c r="H79" s="607"/>
      <c r="I79" s="607"/>
      <c r="J79" s="607"/>
      <c r="K79" s="607"/>
      <c r="L79" s="607"/>
      <c r="M79" s="607" t="s">
        <v>459</v>
      </c>
      <c r="N79" s="607" t="s">
        <v>2754</v>
      </c>
      <c r="O79" s="609">
        <v>43216</v>
      </c>
      <c r="P79" s="610" t="s">
        <v>467</v>
      </c>
      <c r="Q79" s="609">
        <v>43221</v>
      </c>
      <c r="R79" s="609">
        <v>43862</v>
      </c>
    </row>
    <row r="80" spans="1:18" ht="64.5" customHeight="1">
      <c r="A80" s="2784"/>
      <c r="B80" s="605" t="s">
        <v>264</v>
      </c>
      <c r="C80" s="605" t="s">
        <v>2755</v>
      </c>
      <c r="D80" s="605" t="s">
        <v>1130</v>
      </c>
      <c r="E80" s="605" t="s">
        <v>1799</v>
      </c>
      <c r="F80" s="605" t="s">
        <v>1804</v>
      </c>
      <c r="G80" s="607"/>
      <c r="H80" s="607"/>
      <c r="I80" s="607"/>
      <c r="J80" s="607"/>
      <c r="K80" s="607"/>
      <c r="L80" s="607"/>
      <c r="M80" s="607" t="s">
        <v>459</v>
      </c>
      <c r="N80" s="607" t="s">
        <v>2756</v>
      </c>
      <c r="O80" s="609">
        <v>43216</v>
      </c>
      <c r="P80" s="610" t="s">
        <v>467</v>
      </c>
      <c r="Q80" s="609">
        <v>43221</v>
      </c>
      <c r="R80" s="609">
        <v>44228</v>
      </c>
    </row>
    <row r="81" spans="1:18" ht="64.5" customHeight="1">
      <c r="A81" s="2784"/>
      <c r="B81" s="605" t="s">
        <v>263</v>
      </c>
      <c r="C81" s="605" t="s">
        <v>2757</v>
      </c>
      <c r="D81" s="605" t="s">
        <v>2039</v>
      </c>
      <c r="E81" s="605" t="s">
        <v>1799</v>
      </c>
      <c r="F81" s="605" t="s">
        <v>1804</v>
      </c>
      <c r="G81" s="607"/>
      <c r="H81" s="607"/>
      <c r="I81" s="607"/>
      <c r="J81" s="607"/>
      <c r="K81" s="607"/>
      <c r="L81" s="607"/>
      <c r="M81" s="607" t="s">
        <v>459</v>
      </c>
      <c r="N81" s="607" t="s">
        <v>2758</v>
      </c>
      <c r="O81" s="609">
        <v>43262</v>
      </c>
      <c r="P81" s="610" t="s">
        <v>467</v>
      </c>
      <c r="Q81" s="609">
        <v>43263</v>
      </c>
      <c r="R81" s="609">
        <v>43993</v>
      </c>
    </row>
    <row r="82" spans="1:18" ht="64.5" customHeight="1">
      <c r="A82" s="2785"/>
      <c r="B82" s="605" t="s">
        <v>262</v>
      </c>
      <c r="C82" s="605" t="s">
        <v>2759</v>
      </c>
      <c r="D82" s="1585" t="s">
        <v>508</v>
      </c>
      <c r="E82" s="605" t="s">
        <v>1799</v>
      </c>
      <c r="F82" s="605" t="s">
        <v>1804</v>
      </c>
      <c r="G82" s="607"/>
      <c r="H82" s="607"/>
      <c r="I82" s="607"/>
      <c r="J82" s="607"/>
      <c r="K82" s="607"/>
      <c r="L82" s="607"/>
      <c r="M82" s="607" t="s">
        <v>459</v>
      </c>
      <c r="N82" s="607" t="s">
        <v>2760</v>
      </c>
      <c r="O82" s="609">
        <v>43304</v>
      </c>
      <c r="P82" s="610" t="s">
        <v>467</v>
      </c>
      <c r="Q82" s="609">
        <v>43344</v>
      </c>
      <c r="R82" s="609">
        <v>44440</v>
      </c>
    </row>
    <row r="83" spans="1:18" ht="14.25" customHeight="1">
      <c r="A83" s="1496"/>
      <c r="B83" s="1498"/>
      <c r="C83" s="1497"/>
      <c r="D83" s="1498"/>
      <c r="E83" s="1498"/>
      <c r="F83" s="1498"/>
      <c r="G83" s="611">
        <f>COUNTA(G35:G68)</f>
        <v>0</v>
      </c>
      <c r="H83" s="611">
        <f>COUNTA(H35:H68)</f>
        <v>0</v>
      </c>
      <c r="I83" s="611">
        <f>COUNTA(I35:I68)</f>
        <v>16</v>
      </c>
      <c r="J83" s="611">
        <f>COUNTA(J35:J68)</f>
        <v>26</v>
      </c>
      <c r="K83" s="611">
        <f>COUNTA(K35:K68)</f>
        <v>18</v>
      </c>
      <c r="L83" s="611">
        <f>COUNTA(L35:L77)</f>
        <v>22</v>
      </c>
      <c r="M83" s="611">
        <f>COUNTA(M35:M82)</f>
        <v>16</v>
      </c>
      <c r="N83" s="1496"/>
      <c r="O83" s="1496"/>
      <c r="P83" s="1498"/>
      <c r="Q83" s="1496"/>
      <c r="R83" s="1496"/>
    </row>
    <row r="84" spans="1:18" ht="15" customHeight="1">
      <c r="A84" s="2783" t="s">
        <v>315</v>
      </c>
      <c r="B84" s="1377" t="s">
        <v>2</v>
      </c>
      <c r="C84" s="1377" t="s">
        <v>614</v>
      </c>
      <c r="D84" s="1377" t="s">
        <v>1350</v>
      </c>
      <c r="E84" s="1377"/>
      <c r="F84" s="1377"/>
      <c r="G84" s="1373"/>
      <c r="H84" s="1373" t="s">
        <v>459</v>
      </c>
      <c r="I84" s="1373" t="s">
        <v>459</v>
      </c>
      <c r="J84" s="1373" t="s">
        <v>459</v>
      </c>
      <c r="K84" s="1373"/>
      <c r="L84" s="1373"/>
      <c r="M84" s="1373"/>
      <c r="N84" s="1373">
        <v>15.04</v>
      </c>
      <c r="O84" s="1376">
        <v>41577</v>
      </c>
      <c r="P84" s="1375" t="s">
        <v>467</v>
      </c>
      <c r="Q84" s="1376">
        <f>O84</f>
        <v>41577</v>
      </c>
      <c r="R84" s="1376">
        <v>42369</v>
      </c>
    </row>
    <row r="85" spans="1:18" ht="15.6" customHeight="1">
      <c r="A85" s="2784"/>
      <c r="B85" s="1377" t="s">
        <v>2</v>
      </c>
      <c r="C85" s="1377" t="s">
        <v>637</v>
      </c>
      <c r="D85" s="1377" t="s">
        <v>1351</v>
      </c>
      <c r="E85" s="1377"/>
      <c r="F85" s="1377"/>
      <c r="G85" s="1373"/>
      <c r="H85" s="1373" t="s">
        <v>459</v>
      </c>
      <c r="I85" s="1373" t="s">
        <v>459</v>
      </c>
      <c r="J85" s="1373" t="s">
        <v>459</v>
      </c>
      <c r="K85" s="1373"/>
      <c r="L85" s="1373"/>
      <c r="M85" s="1373"/>
      <c r="N85" s="1373">
        <v>16.09</v>
      </c>
      <c r="O85" s="1376">
        <v>41586</v>
      </c>
      <c r="P85" s="1375" t="s">
        <v>467</v>
      </c>
      <c r="Q85" s="1376">
        <f>O85</f>
        <v>41586</v>
      </c>
      <c r="R85" s="1376">
        <v>42374</v>
      </c>
    </row>
    <row r="86" spans="1:18" ht="45" customHeight="1">
      <c r="A86" s="2784"/>
      <c r="B86" s="2790" t="s">
        <v>2</v>
      </c>
      <c r="C86" s="2790" t="s">
        <v>638</v>
      </c>
      <c r="D86" s="2790" t="s">
        <v>696</v>
      </c>
      <c r="E86" s="2790" t="s">
        <v>1802</v>
      </c>
      <c r="F86" s="2790" t="s">
        <v>1803</v>
      </c>
      <c r="G86" s="2799"/>
      <c r="H86" s="2799" t="s">
        <v>459</v>
      </c>
      <c r="I86" s="2799" t="s">
        <v>459</v>
      </c>
      <c r="J86" s="2799" t="s">
        <v>459</v>
      </c>
      <c r="K86" s="2799"/>
      <c r="L86" s="2799"/>
      <c r="M86" s="2786"/>
      <c r="N86" s="1373" t="s">
        <v>615</v>
      </c>
      <c r="O86" s="1376">
        <v>41586</v>
      </c>
      <c r="P86" s="1375" t="s">
        <v>467</v>
      </c>
      <c r="Q86" s="1376">
        <f>O86</f>
        <v>41586</v>
      </c>
      <c r="R86" s="1376"/>
    </row>
    <row r="87" spans="1:18">
      <c r="A87" s="2784"/>
      <c r="B87" s="2790"/>
      <c r="C87" s="2790"/>
      <c r="D87" s="2790"/>
      <c r="E87" s="2790"/>
      <c r="F87" s="2790"/>
      <c r="G87" s="2799"/>
      <c r="H87" s="2799"/>
      <c r="I87" s="2799"/>
      <c r="J87" s="2799"/>
      <c r="K87" s="2799"/>
      <c r="L87" s="2799"/>
      <c r="M87" s="2787"/>
      <c r="N87" s="767">
        <v>46.1</v>
      </c>
      <c r="O87" s="1376">
        <v>42466</v>
      </c>
      <c r="P87" s="1375" t="s">
        <v>493</v>
      </c>
      <c r="Q87" s="1376"/>
      <c r="R87" s="1376">
        <f>O87</f>
        <v>42466</v>
      </c>
    </row>
    <row r="88" spans="1:18">
      <c r="A88" s="2784"/>
      <c r="B88" s="2790" t="s">
        <v>267</v>
      </c>
      <c r="C88" s="2790" t="s">
        <v>639</v>
      </c>
      <c r="D88" s="2790" t="s">
        <v>617</v>
      </c>
      <c r="E88" s="2790" t="s">
        <v>1802</v>
      </c>
      <c r="F88" s="2790" t="s">
        <v>1804</v>
      </c>
      <c r="G88" s="2799"/>
      <c r="H88" s="2799"/>
      <c r="I88" s="2799"/>
      <c r="J88" s="2799" t="s">
        <v>459</v>
      </c>
      <c r="K88" s="2799" t="s">
        <v>459</v>
      </c>
      <c r="L88" s="2799" t="s">
        <v>459</v>
      </c>
      <c r="M88" s="2786"/>
      <c r="N88" s="1373" t="s">
        <v>616</v>
      </c>
      <c r="O88" s="1376">
        <v>42039</v>
      </c>
      <c r="P88" s="1375" t="s">
        <v>467</v>
      </c>
      <c r="Q88" s="1376">
        <f t="shared" ref="Q88:Q93" si="10">O88</f>
        <v>42039</v>
      </c>
      <c r="R88" s="1376">
        <v>43134</v>
      </c>
    </row>
    <row r="89" spans="1:18" ht="28.8">
      <c r="A89" s="2784"/>
      <c r="B89" s="2791"/>
      <c r="C89" s="2790"/>
      <c r="D89" s="2791"/>
      <c r="E89" s="2791"/>
      <c r="F89" s="2791"/>
      <c r="G89" s="2799"/>
      <c r="H89" s="2799"/>
      <c r="I89" s="2799"/>
      <c r="J89" s="2800"/>
      <c r="K89" s="2800"/>
      <c r="L89" s="2800"/>
      <c r="M89" s="2787"/>
      <c r="N89" s="1373" t="s">
        <v>2227</v>
      </c>
      <c r="O89" s="1376">
        <v>42822</v>
      </c>
      <c r="P89" s="1375" t="s">
        <v>2226</v>
      </c>
      <c r="Q89" s="1376">
        <f t="shared" si="10"/>
        <v>42822</v>
      </c>
      <c r="R89" s="1376"/>
    </row>
    <row r="90" spans="1:18" ht="36" customHeight="1">
      <c r="A90" s="2784"/>
      <c r="B90" s="1377" t="s">
        <v>267</v>
      </c>
      <c r="C90" s="1374" t="s">
        <v>640</v>
      </c>
      <c r="D90" s="1377" t="s">
        <v>618</v>
      </c>
      <c r="E90" s="1374" t="s">
        <v>1799</v>
      </c>
      <c r="F90" s="1374" t="s">
        <v>1804</v>
      </c>
      <c r="G90" s="1373"/>
      <c r="H90" s="1373"/>
      <c r="I90" s="1373"/>
      <c r="J90" s="1373" t="s">
        <v>459</v>
      </c>
      <c r="K90" s="1373" t="s">
        <v>459</v>
      </c>
      <c r="L90" s="1373" t="s">
        <v>459</v>
      </c>
      <c r="M90" s="1373"/>
      <c r="N90" s="1373" t="s">
        <v>619</v>
      </c>
      <c r="O90" s="1376">
        <v>42039</v>
      </c>
      <c r="P90" s="1375" t="s">
        <v>467</v>
      </c>
      <c r="Q90" s="1376">
        <f t="shared" si="10"/>
        <v>42039</v>
      </c>
      <c r="R90" s="1376">
        <v>43134</v>
      </c>
    </row>
    <row r="91" spans="1:18">
      <c r="A91" s="2784"/>
      <c r="B91" s="2790" t="s">
        <v>267</v>
      </c>
      <c r="C91" s="2790" t="s">
        <v>641</v>
      </c>
      <c r="D91" s="2790" t="s">
        <v>596</v>
      </c>
      <c r="E91" s="2790" t="s">
        <v>1802</v>
      </c>
      <c r="F91" s="2790" t="s">
        <v>1804</v>
      </c>
      <c r="G91" s="2799"/>
      <c r="H91" s="2799"/>
      <c r="I91" s="2799"/>
      <c r="J91" s="2799" t="s">
        <v>459</v>
      </c>
      <c r="K91" s="2799" t="s">
        <v>459</v>
      </c>
      <c r="L91" s="2799"/>
      <c r="M91" s="2786"/>
      <c r="N91" s="1373" t="s">
        <v>620</v>
      </c>
      <c r="O91" s="1376">
        <v>42039</v>
      </c>
      <c r="P91" s="1375" t="s">
        <v>467</v>
      </c>
      <c r="Q91" s="1376">
        <f t="shared" si="10"/>
        <v>42039</v>
      </c>
      <c r="R91" s="1376">
        <v>42769</v>
      </c>
    </row>
    <row r="92" spans="1:18" ht="27.75" customHeight="1">
      <c r="A92" s="2784"/>
      <c r="B92" s="2790"/>
      <c r="C92" s="2791"/>
      <c r="D92" s="2791"/>
      <c r="E92" s="2791"/>
      <c r="F92" s="2791"/>
      <c r="G92" s="2799"/>
      <c r="H92" s="2799"/>
      <c r="I92" s="2799"/>
      <c r="J92" s="2799"/>
      <c r="K92" s="2799"/>
      <c r="L92" s="2799"/>
      <c r="M92" s="2787"/>
      <c r="N92" s="1373" t="s">
        <v>2229</v>
      </c>
      <c r="O92" s="1376">
        <v>42822</v>
      </c>
      <c r="P92" s="1375" t="s">
        <v>2226</v>
      </c>
      <c r="Q92" s="1376">
        <f t="shared" si="10"/>
        <v>42822</v>
      </c>
      <c r="R92" s="1376"/>
    </row>
    <row r="93" spans="1:18" ht="15" customHeight="1">
      <c r="A93" s="2784"/>
      <c r="B93" s="2790" t="s">
        <v>267</v>
      </c>
      <c r="C93" s="2790" t="s">
        <v>642</v>
      </c>
      <c r="D93" s="2790" t="s">
        <v>617</v>
      </c>
      <c r="E93" s="2790" t="s">
        <v>1802</v>
      </c>
      <c r="F93" s="2790" t="s">
        <v>1804</v>
      </c>
      <c r="G93" s="2803"/>
      <c r="H93" s="2803"/>
      <c r="I93" s="2803"/>
      <c r="J93" s="2803" t="s">
        <v>459</v>
      </c>
      <c r="K93" s="2803" t="s">
        <v>459</v>
      </c>
      <c r="L93" s="2803"/>
      <c r="M93" s="2786"/>
      <c r="N93" s="1373" t="s">
        <v>621</v>
      </c>
      <c r="O93" s="1376">
        <v>42039</v>
      </c>
      <c r="P93" s="1375" t="s">
        <v>467</v>
      </c>
      <c r="Q93" s="1376">
        <f t="shared" si="10"/>
        <v>42039</v>
      </c>
      <c r="R93" s="1376"/>
    </row>
    <row r="94" spans="1:18">
      <c r="A94" s="2784"/>
      <c r="B94" s="2790"/>
      <c r="C94" s="2790"/>
      <c r="D94" s="2790"/>
      <c r="E94" s="2790"/>
      <c r="F94" s="2790"/>
      <c r="G94" s="2803"/>
      <c r="H94" s="2803"/>
      <c r="I94" s="2803"/>
      <c r="J94" s="2803"/>
      <c r="K94" s="2803"/>
      <c r="L94" s="2803"/>
      <c r="M94" s="2798"/>
      <c r="N94" s="1373">
        <v>54.11</v>
      </c>
      <c r="O94" s="1376">
        <v>42569</v>
      </c>
      <c r="P94" s="1375" t="s">
        <v>1352</v>
      </c>
      <c r="Q94" s="1376"/>
      <c r="R94" s="1376">
        <v>42717</v>
      </c>
    </row>
    <row r="95" spans="1:18" ht="28.8">
      <c r="A95" s="2784"/>
      <c r="B95" s="2790"/>
      <c r="C95" s="2791"/>
      <c r="D95" s="2791"/>
      <c r="E95" s="2791"/>
      <c r="F95" s="2791"/>
      <c r="G95" s="2803"/>
      <c r="H95" s="2804"/>
      <c r="I95" s="2804"/>
      <c r="J95" s="2804"/>
      <c r="K95" s="2804"/>
      <c r="L95" s="2804"/>
      <c r="M95" s="2787"/>
      <c r="N95" s="1373" t="s">
        <v>2228</v>
      </c>
      <c r="O95" s="1376">
        <v>42822</v>
      </c>
      <c r="P95" s="1375" t="s">
        <v>2226</v>
      </c>
      <c r="Q95" s="1376"/>
      <c r="R95" s="1376"/>
    </row>
    <row r="96" spans="1:18" ht="43.2">
      <c r="A96" s="2784"/>
      <c r="B96" s="1377" t="s">
        <v>267</v>
      </c>
      <c r="C96" s="1377" t="s">
        <v>1353</v>
      </c>
      <c r="D96" s="1377" t="s">
        <v>622</v>
      </c>
      <c r="E96" s="1374" t="s">
        <v>1802</v>
      </c>
      <c r="F96" s="1374" t="s">
        <v>1804</v>
      </c>
      <c r="G96" s="1373"/>
      <c r="H96" s="1373"/>
      <c r="I96" s="1373"/>
      <c r="J96" s="1373" t="s">
        <v>459</v>
      </c>
      <c r="K96" s="1373"/>
      <c r="L96" s="1373"/>
      <c r="M96" s="1373"/>
      <c r="N96" s="1373" t="s">
        <v>623</v>
      </c>
      <c r="O96" s="1376">
        <v>42039</v>
      </c>
      <c r="P96" s="1375" t="s">
        <v>467</v>
      </c>
      <c r="Q96" s="1376"/>
      <c r="R96" s="1376">
        <v>42403</v>
      </c>
    </row>
    <row r="97" spans="1:18" ht="30" customHeight="1">
      <c r="A97" s="2784"/>
      <c r="B97" s="2786" t="s">
        <v>650</v>
      </c>
      <c r="C97" s="2788" t="s">
        <v>643</v>
      </c>
      <c r="D97" s="2788" t="s">
        <v>624</v>
      </c>
      <c r="E97" s="2788" t="s">
        <v>1799</v>
      </c>
      <c r="F97" s="2788" t="s">
        <v>1801</v>
      </c>
      <c r="G97" s="2786"/>
      <c r="H97" s="2786"/>
      <c r="I97" s="2786"/>
      <c r="J97" s="2786" t="s">
        <v>459</v>
      </c>
      <c r="K97" s="2786" t="s">
        <v>459</v>
      </c>
      <c r="L97" s="2786" t="s">
        <v>459</v>
      </c>
      <c r="M97" s="2786" t="s">
        <v>459</v>
      </c>
      <c r="N97" s="1373" t="s">
        <v>566</v>
      </c>
      <c r="O97" s="1376">
        <v>42164</v>
      </c>
      <c r="P97" s="1375" t="s">
        <v>467</v>
      </c>
      <c r="Q97" s="1376">
        <f t="shared" ref="Q97:Q121" si="11">O97</f>
        <v>42164</v>
      </c>
      <c r="R97" s="1376">
        <v>43259</v>
      </c>
    </row>
    <row r="98" spans="1:18">
      <c r="A98" s="2784"/>
      <c r="B98" s="2787"/>
      <c r="C98" s="2789"/>
      <c r="D98" s="2789"/>
      <c r="E98" s="2789"/>
      <c r="F98" s="2789"/>
      <c r="G98" s="2787"/>
      <c r="H98" s="2787"/>
      <c r="I98" s="2787"/>
      <c r="J98" s="2787"/>
      <c r="K98" s="2787"/>
      <c r="L98" s="2787"/>
      <c r="M98" s="2787"/>
      <c r="N98" s="607">
        <v>80.900000000000006</v>
      </c>
      <c r="O98" s="609">
        <v>43382</v>
      </c>
      <c r="P98" s="610" t="s">
        <v>2003</v>
      </c>
      <c r="Q98" s="609"/>
      <c r="R98" s="609">
        <v>43563</v>
      </c>
    </row>
    <row r="99" spans="1:18" ht="28.8">
      <c r="A99" s="2784"/>
      <c r="B99" s="1377" t="s">
        <v>650</v>
      </c>
      <c r="C99" s="1377" t="s">
        <v>644</v>
      </c>
      <c r="D99" s="1377" t="s">
        <v>625</v>
      </c>
      <c r="E99" s="1374" t="s">
        <v>1799</v>
      </c>
      <c r="F99" s="1374" t="s">
        <v>1801</v>
      </c>
      <c r="G99" s="1373"/>
      <c r="H99" s="1373"/>
      <c r="I99" s="1373"/>
      <c r="J99" s="1373" t="s">
        <v>459</v>
      </c>
      <c r="K99" s="1373"/>
      <c r="L99" s="1373"/>
      <c r="M99" s="1373"/>
      <c r="N99" s="1373" t="s">
        <v>581</v>
      </c>
      <c r="O99" s="1376">
        <v>42164</v>
      </c>
      <c r="P99" s="1375" t="s">
        <v>467</v>
      </c>
      <c r="Q99" s="1376">
        <f t="shared" si="11"/>
        <v>42164</v>
      </c>
      <c r="R99" s="1376">
        <v>42529</v>
      </c>
    </row>
    <row r="100" spans="1:18" ht="28.8">
      <c r="A100" s="2784"/>
      <c r="B100" s="1377" t="s">
        <v>265</v>
      </c>
      <c r="C100" s="1374" t="s">
        <v>645</v>
      </c>
      <c r="D100" s="1377" t="s">
        <v>626</v>
      </c>
      <c r="E100" s="1374" t="s">
        <v>1799</v>
      </c>
      <c r="F100" s="1374" t="s">
        <v>1804</v>
      </c>
      <c r="G100" s="1373"/>
      <c r="H100" s="1373"/>
      <c r="I100" s="1373"/>
      <c r="J100" s="1373" t="s">
        <v>459</v>
      </c>
      <c r="K100" s="1373"/>
      <c r="L100" s="1373"/>
      <c r="M100" s="1373"/>
      <c r="N100" s="1373" t="s">
        <v>627</v>
      </c>
      <c r="O100" s="1376">
        <v>42164</v>
      </c>
      <c r="P100" s="1375" t="s">
        <v>467</v>
      </c>
      <c r="Q100" s="1376">
        <f t="shared" si="11"/>
        <v>42164</v>
      </c>
      <c r="R100" s="1376">
        <v>42529</v>
      </c>
    </row>
    <row r="101" spans="1:18" ht="15.6" customHeight="1">
      <c r="A101" s="2784"/>
      <c r="B101" s="1377" t="s">
        <v>267</v>
      </c>
      <c r="C101" s="1377" t="s">
        <v>646</v>
      </c>
      <c r="D101" s="1377" t="s">
        <v>628</v>
      </c>
      <c r="E101" s="1374" t="s">
        <v>1799</v>
      </c>
      <c r="F101" s="1374" t="s">
        <v>1804</v>
      </c>
      <c r="G101" s="1373"/>
      <c r="H101" s="1373"/>
      <c r="I101" s="1373"/>
      <c r="J101" s="1373" t="s">
        <v>459</v>
      </c>
      <c r="K101" s="1373" t="s">
        <v>459</v>
      </c>
      <c r="L101" s="1373"/>
      <c r="M101" s="1373"/>
      <c r="N101" s="1373" t="s">
        <v>629</v>
      </c>
      <c r="O101" s="1376">
        <v>42164</v>
      </c>
      <c r="P101" s="1375" t="s">
        <v>467</v>
      </c>
      <c r="Q101" s="1376">
        <f t="shared" si="11"/>
        <v>42164</v>
      </c>
      <c r="R101" s="1376">
        <v>42894</v>
      </c>
    </row>
    <row r="102" spans="1:18" ht="28.8">
      <c r="A102" s="2784"/>
      <c r="B102" s="1377" t="s">
        <v>267</v>
      </c>
      <c r="C102" s="1377" t="s">
        <v>647</v>
      </c>
      <c r="D102" s="1377" t="s">
        <v>630</v>
      </c>
      <c r="E102" s="1374" t="s">
        <v>1799</v>
      </c>
      <c r="F102" s="1374" t="s">
        <v>1804</v>
      </c>
      <c r="G102" s="1373"/>
      <c r="H102" s="1373"/>
      <c r="I102" s="1373"/>
      <c r="J102" s="1373" t="s">
        <v>459</v>
      </c>
      <c r="K102" s="1373" t="s">
        <v>459</v>
      </c>
      <c r="L102" s="1373" t="s">
        <v>459</v>
      </c>
      <c r="M102" s="1373"/>
      <c r="N102" s="1373" t="s">
        <v>631</v>
      </c>
      <c r="O102" s="1376">
        <v>42303</v>
      </c>
      <c r="P102" s="1375" t="s">
        <v>467</v>
      </c>
      <c r="Q102" s="1376">
        <f t="shared" si="11"/>
        <v>42303</v>
      </c>
      <c r="R102" s="1376">
        <v>43398</v>
      </c>
    </row>
    <row r="103" spans="1:18">
      <c r="A103" s="2784"/>
      <c r="B103" s="2788" t="s">
        <v>267</v>
      </c>
      <c r="C103" s="2788" t="s">
        <v>648</v>
      </c>
      <c r="D103" s="2788" t="s">
        <v>632</v>
      </c>
      <c r="E103" s="2788" t="s">
        <v>1799</v>
      </c>
      <c r="F103" s="2788" t="s">
        <v>1801</v>
      </c>
      <c r="G103" s="2786"/>
      <c r="H103" s="2786"/>
      <c r="I103" s="2786"/>
      <c r="J103" s="2786" t="s">
        <v>459</v>
      </c>
      <c r="K103" s="2786" t="s">
        <v>459</v>
      </c>
      <c r="L103" s="2786" t="s">
        <v>459</v>
      </c>
      <c r="M103" s="2786" t="s">
        <v>459</v>
      </c>
      <c r="N103" s="1373" t="s">
        <v>633</v>
      </c>
      <c r="O103" s="1376">
        <v>42303</v>
      </c>
      <c r="P103" s="1375" t="s">
        <v>467</v>
      </c>
      <c r="Q103" s="1376">
        <f t="shared" si="11"/>
        <v>42303</v>
      </c>
      <c r="R103" s="1376">
        <v>43398</v>
      </c>
    </row>
    <row r="104" spans="1:18">
      <c r="A104" s="2784"/>
      <c r="B104" s="2789"/>
      <c r="C104" s="2792"/>
      <c r="D104" s="2792"/>
      <c r="E104" s="2792"/>
      <c r="F104" s="2792"/>
      <c r="G104" s="2787"/>
      <c r="H104" s="2787"/>
      <c r="I104" s="2787"/>
      <c r="J104" s="2787"/>
      <c r="K104" s="2787"/>
      <c r="L104" s="2787"/>
      <c r="M104" s="2787"/>
      <c r="N104" s="1669">
        <v>80.099999999999994</v>
      </c>
      <c r="O104" s="609">
        <v>43382</v>
      </c>
      <c r="P104" s="610" t="s">
        <v>2003</v>
      </c>
      <c r="Q104" s="609"/>
      <c r="R104" s="609">
        <v>44128</v>
      </c>
    </row>
    <row r="105" spans="1:18">
      <c r="A105" s="2784"/>
      <c r="B105" s="2788" t="s">
        <v>267</v>
      </c>
      <c r="C105" s="2788" t="s">
        <v>649</v>
      </c>
      <c r="D105" s="2788" t="s">
        <v>628</v>
      </c>
      <c r="E105" s="2788" t="s">
        <v>1799</v>
      </c>
      <c r="F105" s="2788" t="s">
        <v>1804</v>
      </c>
      <c r="G105" s="2786"/>
      <c r="H105" s="2786"/>
      <c r="I105" s="2786"/>
      <c r="J105" s="2786" t="s">
        <v>459</v>
      </c>
      <c r="K105" s="2786" t="s">
        <v>459</v>
      </c>
      <c r="L105" s="2786" t="s">
        <v>459</v>
      </c>
      <c r="M105" s="2786" t="s">
        <v>459</v>
      </c>
      <c r="N105" s="1373" t="s">
        <v>634</v>
      </c>
      <c r="O105" s="1376">
        <v>42303</v>
      </c>
      <c r="P105" s="1375" t="s">
        <v>467</v>
      </c>
      <c r="Q105" s="1376">
        <f t="shared" si="11"/>
        <v>42303</v>
      </c>
      <c r="R105" s="1376">
        <v>43398</v>
      </c>
    </row>
    <row r="106" spans="1:18">
      <c r="A106" s="2784"/>
      <c r="B106" s="2789"/>
      <c r="C106" s="2792"/>
      <c r="D106" s="2792"/>
      <c r="E106" s="2792"/>
      <c r="F106" s="2792"/>
      <c r="G106" s="2787"/>
      <c r="H106" s="2787"/>
      <c r="I106" s="2787"/>
      <c r="J106" s="2787"/>
      <c r="K106" s="2787"/>
      <c r="L106" s="2787"/>
      <c r="M106" s="2787"/>
      <c r="N106" s="607">
        <v>80.11</v>
      </c>
      <c r="O106" s="609">
        <v>43382</v>
      </c>
      <c r="P106" s="610" t="s">
        <v>2003</v>
      </c>
      <c r="Q106" s="609"/>
      <c r="R106" s="609">
        <v>44128</v>
      </c>
    </row>
    <row r="107" spans="1:18" ht="28.8">
      <c r="A107" s="2784"/>
      <c r="B107" s="1377" t="s">
        <v>267</v>
      </c>
      <c r="C107" s="1377" t="s">
        <v>593</v>
      </c>
      <c r="D107" s="1377" t="s">
        <v>636</v>
      </c>
      <c r="E107" s="1374" t="s">
        <v>1799</v>
      </c>
      <c r="F107" s="1374" t="s">
        <v>1804</v>
      </c>
      <c r="G107" s="1373"/>
      <c r="H107" s="1373"/>
      <c r="I107" s="1373"/>
      <c r="J107" s="1373" t="s">
        <v>459</v>
      </c>
      <c r="K107" s="1373"/>
      <c r="L107" s="1373"/>
      <c r="M107" s="1373"/>
      <c r="N107" s="1373" t="s">
        <v>635</v>
      </c>
      <c r="O107" s="1376">
        <v>42303</v>
      </c>
      <c r="P107" s="1375" t="s">
        <v>467</v>
      </c>
      <c r="Q107" s="1376">
        <f t="shared" si="11"/>
        <v>42303</v>
      </c>
      <c r="R107" s="1376">
        <v>42668</v>
      </c>
    </row>
    <row r="108" spans="1:18" ht="28.8">
      <c r="A108" s="2784"/>
      <c r="B108" s="1377" t="s">
        <v>267</v>
      </c>
      <c r="C108" s="1374" t="s">
        <v>1946</v>
      </c>
      <c r="D108" s="1377" t="s">
        <v>1354</v>
      </c>
      <c r="E108" s="1374" t="s">
        <v>1802</v>
      </c>
      <c r="F108" s="1374" t="s">
        <v>1804</v>
      </c>
      <c r="G108" s="1373"/>
      <c r="H108" s="1373"/>
      <c r="I108" s="1373"/>
      <c r="J108" s="1373"/>
      <c r="K108" s="1373" t="s">
        <v>459</v>
      </c>
      <c r="L108" s="1373" t="s">
        <v>459</v>
      </c>
      <c r="M108" s="1373" t="s">
        <v>459</v>
      </c>
      <c r="N108" s="1373">
        <v>45.8</v>
      </c>
      <c r="O108" s="1373" t="s">
        <v>1308</v>
      </c>
      <c r="P108" s="1377" t="s">
        <v>467</v>
      </c>
      <c r="Q108" s="1373" t="str">
        <f t="shared" si="11"/>
        <v>02-mzo-16</v>
      </c>
      <c r="R108" s="1373" t="s">
        <v>1355</v>
      </c>
    </row>
    <row r="109" spans="1:18">
      <c r="A109" s="2784"/>
      <c r="B109" s="1377" t="s">
        <v>267</v>
      </c>
      <c r="C109" s="1374" t="s">
        <v>1356</v>
      </c>
      <c r="D109" s="1377" t="s">
        <v>1354</v>
      </c>
      <c r="E109" s="1374" t="s">
        <v>1802</v>
      </c>
      <c r="F109" s="1374" t="s">
        <v>1804</v>
      </c>
      <c r="G109" s="1373"/>
      <c r="H109" s="1373"/>
      <c r="I109" s="1373"/>
      <c r="J109" s="1373"/>
      <c r="K109" s="1373" t="s">
        <v>459</v>
      </c>
      <c r="L109" s="1373" t="s">
        <v>459</v>
      </c>
      <c r="M109" s="1373"/>
      <c r="N109" s="1373">
        <v>45.9</v>
      </c>
      <c r="O109" s="1373" t="s">
        <v>1308</v>
      </c>
      <c r="P109" s="1377" t="s">
        <v>467</v>
      </c>
      <c r="Q109" s="1373" t="str">
        <f t="shared" si="11"/>
        <v>02-mzo-16</v>
      </c>
      <c r="R109" s="612">
        <v>43434</v>
      </c>
    </row>
    <row r="110" spans="1:18">
      <c r="A110" s="2784"/>
      <c r="B110" s="1377" t="s">
        <v>267</v>
      </c>
      <c r="C110" s="1374" t="s">
        <v>1357</v>
      </c>
      <c r="D110" s="1377" t="s">
        <v>1354</v>
      </c>
      <c r="E110" s="1374" t="s">
        <v>1802</v>
      </c>
      <c r="F110" s="1374" t="s">
        <v>1804</v>
      </c>
      <c r="G110" s="1373"/>
      <c r="H110" s="1373"/>
      <c r="I110" s="1373"/>
      <c r="J110" s="1373"/>
      <c r="K110" s="1373" t="s">
        <v>459</v>
      </c>
      <c r="L110" s="1373" t="s">
        <v>459</v>
      </c>
      <c r="M110" s="1373"/>
      <c r="N110" s="767">
        <v>45.1</v>
      </c>
      <c r="O110" s="1373" t="s">
        <v>1308</v>
      </c>
      <c r="P110" s="1377" t="s">
        <v>467</v>
      </c>
      <c r="Q110" s="1373" t="str">
        <f t="shared" si="11"/>
        <v>02-mzo-16</v>
      </c>
      <c r="R110" s="612">
        <v>43434</v>
      </c>
    </row>
    <row r="111" spans="1:18">
      <c r="A111" s="2784"/>
      <c r="B111" s="1377" t="s">
        <v>267</v>
      </c>
      <c r="C111" s="1374" t="s">
        <v>1358</v>
      </c>
      <c r="D111" s="1377" t="s">
        <v>1354</v>
      </c>
      <c r="E111" s="1374" t="s">
        <v>1802</v>
      </c>
      <c r="F111" s="1374" t="s">
        <v>1804</v>
      </c>
      <c r="G111" s="1373"/>
      <c r="H111" s="1373"/>
      <c r="I111" s="1373"/>
      <c r="J111" s="1373"/>
      <c r="K111" s="1373" t="s">
        <v>459</v>
      </c>
      <c r="L111" s="1373" t="s">
        <v>459</v>
      </c>
      <c r="M111" s="1373"/>
      <c r="N111" s="1373">
        <v>45.11</v>
      </c>
      <c r="O111" s="1373" t="s">
        <v>1308</v>
      </c>
      <c r="P111" s="1377" t="s">
        <v>467</v>
      </c>
      <c r="Q111" s="1373" t="str">
        <f t="shared" si="11"/>
        <v>02-mzo-16</v>
      </c>
      <c r="R111" s="612">
        <v>43434</v>
      </c>
    </row>
    <row r="112" spans="1:18" ht="28.8">
      <c r="A112" s="2784"/>
      <c r="B112" s="1377" t="s">
        <v>267</v>
      </c>
      <c r="C112" s="1374" t="s">
        <v>1359</v>
      </c>
      <c r="D112" s="1377" t="s">
        <v>628</v>
      </c>
      <c r="E112" s="1374" t="s">
        <v>1799</v>
      </c>
      <c r="F112" s="1374" t="s">
        <v>1804</v>
      </c>
      <c r="G112" s="1373"/>
      <c r="H112" s="1373"/>
      <c r="I112" s="1373"/>
      <c r="J112" s="1373"/>
      <c r="K112" s="1373" t="s">
        <v>459</v>
      </c>
      <c r="L112" s="1373"/>
      <c r="M112" s="1373"/>
      <c r="N112" s="1373">
        <v>46.6</v>
      </c>
      <c r="O112" s="612">
        <v>42466</v>
      </c>
      <c r="P112" s="1377" t="s">
        <v>467</v>
      </c>
      <c r="Q112" s="612">
        <f t="shared" si="11"/>
        <v>42466</v>
      </c>
      <c r="R112" s="612">
        <v>42648</v>
      </c>
    </row>
    <row r="113" spans="1:18">
      <c r="A113" s="2784"/>
      <c r="B113" s="1377" t="s">
        <v>267</v>
      </c>
      <c r="C113" s="1374" t="s">
        <v>1360</v>
      </c>
      <c r="D113" s="1377" t="s">
        <v>1354</v>
      </c>
      <c r="E113" s="1374" t="s">
        <v>1799</v>
      </c>
      <c r="F113" s="1374" t="s">
        <v>1804</v>
      </c>
      <c r="G113" s="1373"/>
      <c r="H113" s="1373"/>
      <c r="I113" s="1373"/>
      <c r="J113" s="1373"/>
      <c r="K113" s="1373" t="s">
        <v>459</v>
      </c>
      <c r="L113" s="1373"/>
      <c r="M113" s="1373"/>
      <c r="N113" s="1373">
        <v>46.7</v>
      </c>
      <c r="O113" s="612">
        <v>42466</v>
      </c>
      <c r="P113" s="1377" t="s">
        <v>467</v>
      </c>
      <c r="Q113" s="612">
        <f t="shared" si="11"/>
        <v>42466</v>
      </c>
      <c r="R113" s="612">
        <v>42648</v>
      </c>
    </row>
    <row r="114" spans="1:18">
      <c r="A114" s="2784"/>
      <c r="B114" s="1377" t="s">
        <v>267</v>
      </c>
      <c r="C114" s="1374" t="s">
        <v>1361</v>
      </c>
      <c r="D114" s="1377" t="s">
        <v>1354</v>
      </c>
      <c r="E114" s="1374" t="s">
        <v>1802</v>
      </c>
      <c r="F114" s="1374" t="s">
        <v>1804</v>
      </c>
      <c r="G114" s="1373"/>
      <c r="H114" s="1373"/>
      <c r="I114" s="1373"/>
      <c r="J114" s="1373"/>
      <c r="K114" s="1373" t="s">
        <v>459</v>
      </c>
      <c r="L114" s="1373" t="s">
        <v>459</v>
      </c>
      <c r="M114" s="1373" t="s">
        <v>459</v>
      </c>
      <c r="N114" s="1373">
        <v>46.8</v>
      </c>
      <c r="O114" s="612">
        <v>42466</v>
      </c>
      <c r="P114" s="1377" t="s">
        <v>467</v>
      </c>
      <c r="Q114" s="612">
        <f t="shared" si="11"/>
        <v>42466</v>
      </c>
      <c r="R114" s="612">
        <v>43561</v>
      </c>
    </row>
    <row r="115" spans="1:18" ht="28.8">
      <c r="A115" s="2784"/>
      <c r="B115" s="1377" t="s">
        <v>267</v>
      </c>
      <c r="C115" s="1374" t="s">
        <v>1362</v>
      </c>
      <c r="D115" s="1377" t="s">
        <v>1354</v>
      </c>
      <c r="E115" s="1374" t="s">
        <v>1802</v>
      </c>
      <c r="F115" s="1374" t="s">
        <v>1804</v>
      </c>
      <c r="G115" s="1373"/>
      <c r="H115" s="1373"/>
      <c r="I115" s="1373"/>
      <c r="J115" s="1373"/>
      <c r="K115" s="1373" t="s">
        <v>459</v>
      </c>
      <c r="L115" s="1373"/>
      <c r="M115" s="1373"/>
      <c r="N115" s="1373">
        <v>46.9</v>
      </c>
      <c r="O115" s="612">
        <v>42466</v>
      </c>
      <c r="P115" s="1377" t="s">
        <v>467</v>
      </c>
      <c r="Q115" s="612">
        <f t="shared" si="11"/>
        <v>42466</v>
      </c>
      <c r="R115" s="612">
        <v>42466</v>
      </c>
    </row>
    <row r="116" spans="1:18">
      <c r="A116" s="2784"/>
      <c r="B116" s="1377" t="s">
        <v>267</v>
      </c>
      <c r="C116" s="1374" t="s">
        <v>1363</v>
      </c>
      <c r="D116" s="1377" t="s">
        <v>1354</v>
      </c>
      <c r="E116" s="1374" t="s">
        <v>1799</v>
      </c>
      <c r="F116" s="1374" t="s">
        <v>1804</v>
      </c>
      <c r="G116" s="1373"/>
      <c r="H116" s="1373"/>
      <c r="I116" s="1373"/>
      <c r="J116" s="1373"/>
      <c r="K116" s="1373" t="s">
        <v>459</v>
      </c>
      <c r="L116" s="1373"/>
      <c r="M116" s="1373"/>
      <c r="N116" s="1373">
        <v>54.8</v>
      </c>
      <c r="O116" s="612">
        <v>42569</v>
      </c>
      <c r="P116" s="1377" t="s">
        <v>467</v>
      </c>
      <c r="Q116" s="612">
        <f t="shared" si="11"/>
        <v>42569</v>
      </c>
      <c r="R116" s="612">
        <v>42752</v>
      </c>
    </row>
    <row r="117" spans="1:18">
      <c r="A117" s="2784"/>
      <c r="B117" s="2788" t="s">
        <v>265</v>
      </c>
      <c r="C117" s="2788" t="s">
        <v>1364</v>
      </c>
      <c r="D117" s="2788" t="s">
        <v>724</v>
      </c>
      <c r="E117" s="2788" t="s">
        <v>1799</v>
      </c>
      <c r="F117" s="2788" t="s">
        <v>1804</v>
      </c>
      <c r="G117" s="2786"/>
      <c r="H117" s="2786"/>
      <c r="I117" s="2786"/>
      <c r="J117" s="2786"/>
      <c r="K117" s="2786" t="s">
        <v>459</v>
      </c>
      <c r="L117" s="2786" t="s">
        <v>459</v>
      </c>
      <c r="M117" s="2786" t="s">
        <v>459</v>
      </c>
      <c r="N117" s="1373">
        <v>54.9</v>
      </c>
      <c r="O117" s="612">
        <v>42569</v>
      </c>
      <c r="P117" s="1377" t="s">
        <v>467</v>
      </c>
      <c r="Q117" s="612">
        <f t="shared" si="11"/>
        <v>42569</v>
      </c>
      <c r="R117" s="612">
        <v>43298</v>
      </c>
    </row>
    <row r="118" spans="1:18">
      <c r="A118" s="2784"/>
      <c r="B118" s="2796"/>
      <c r="C118" s="2797"/>
      <c r="D118" s="2797"/>
      <c r="E118" s="2797"/>
      <c r="F118" s="2797"/>
      <c r="G118" s="2798"/>
      <c r="H118" s="2798"/>
      <c r="I118" s="2798"/>
      <c r="J118" s="2798"/>
      <c r="K118" s="2798"/>
      <c r="L118" s="2798"/>
      <c r="M118" s="2798"/>
      <c r="N118" s="1576">
        <v>79.599999999999994</v>
      </c>
      <c r="O118" s="612">
        <v>43299</v>
      </c>
      <c r="P118" s="1578" t="s">
        <v>2003</v>
      </c>
      <c r="Q118" s="612">
        <f t="shared" si="11"/>
        <v>43299</v>
      </c>
      <c r="R118" s="612">
        <v>43482</v>
      </c>
    </row>
    <row r="119" spans="1:18">
      <c r="A119" s="2784"/>
      <c r="B119" s="2789"/>
      <c r="C119" s="2792"/>
      <c r="D119" s="2792"/>
      <c r="E119" s="2792"/>
      <c r="F119" s="2792"/>
      <c r="G119" s="2787"/>
      <c r="H119" s="2787"/>
      <c r="I119" s="2787"/>
      <c r="J119" s="2787"/>
      <c r="K119" s="2787"/>
      <c r="L119" s="2787"/>
      <c r="M119" s="2787"/>
      <c r="N119" s="607" t="s">
        <v>2818</v>
      </c>
      <c r="O119" s="608">
        <v>43382</v>
      </c>
      <c r="P119" s="2793" t="s">
        <v>2819</v>
      </c>
      <c r="Q119" s="2794"/>
      <c r="R119" s="2795"/>
    </row>
    <row r="120" spans="1:18">
      <c r="A120" s="2784"/>
      <c r="B120" s="1377" t="s">
        <v>265</v>
      </c>
      <c r="C120" s="1374" t="s">
        <v>1365</v>
      </c>
      <c r="D120" s="1377" t="s">
        <v>724</v>
      </c>
      <c r="E120" s="1374" t="s">
        <v>1799</v>
      </c>
      <c r="F120" s="1374" t="s">
        <v>1804</v>
      </c>
      <c r="G120" s="1373"/>
      <c r="H120" s="1373"/>
      <c r="I120" s="1373"/>
      <c r="J120" s="1373"/>
      <c r="K120" s="1373" t="s">
        <v>459</v>
      </c>
      <c r="L120" s="1373" t="s">
        <v>459</v>
      </c>
      <c r="M120" s="1373" t="s">
        <v>459</v>
      </c>
      <c r="N120" s="767">
        <v>54.1</v>
      </c>
      <c r="O120" s="612">
        <v>42569</v>
      </c>
      <c r="P120" s="1377" t="s">
        <v>467</v>
      </c>
      <c r="Q120" s="612">
        <f t="shared" si="11"/>
        <v>42569</v>
      </c>
      <c r="R120" s="612">
        <v>43663</v>
      </c>
    </row>
    <row r="121" spans="1:18">
      <c r="A121" s="2784"/>
      <c r="B121" s="1377" t="s">
        <v>267</v>
      </c>
      <c r="C121" s="1374" t="s">
        <v>1366</v>
      </c>
      <c r="D121" s="1377" t="s">
        <v>1354</v>
      </c>
      <c r="E121" s="1374" t="s">
        <v>1802</v>
      </c>
      <c r="F121" s="1374" t="s">
        <v>1804</v>
      </c>
      <c r="G121" s="1373"/>
      <c r="H121" s="1373"/>
      <c r="I121" s="1373"/>
      <c r="J121" s="1373"/>
      <c r="K121" s="1373" t="s">
        <v>459</v>
      </c>
      <c r="L121" s="1373" t="s">
        <v>459</v>
      </c>
      <c r="M121" s="1373" t="s">
        <v>459</v>
      </c>
      <c r="N121" s="1373">
        <v>55.8</v>
      </c>
      <c r="O121" s="612">
        <v>42664</v>
      </c>
      <c r="P121" s="1377" t="s">
        <v>467</v>
      </c>
      <c r="Q121" s="612">
        <f t="shared" si="11"/>
        <v>42664</v>
      </c>
      <c r="R121" s="612">
        <v>43758</v>
      </c>
    </row>
    <row r="122" spans="1:18" ht="30" customHeight="1">
      <c r="A122" s="2784"/>
      <c r="B122" s="2790" t="s">
        <v>267</v>
      </c>
      <c r="C122" s="2790" t="s">
        <v>1367</v>
      </c>
      <c r="D122" s="2790" t="s">
        <v>1354</v>
      </c>
      <c r="E122" s="2790" t="s">
        <v>1802</v>
      </c>
      <c r="F122" s="2790" t="s">
        <v>1804</v>
      </c>
      <c r="G122" s="2799"/>
      <c r="H122" s="2799"/>
      <c r="I122" s="2799"/>
      <c r="J122" s="2799"/>
      <c r="K122" s="2799" t="s">
        <v>459</v>
      </c>
      <c r="L122" s="2799" t="s">
        <v>459</v>
      </c>
      <c r="M122" s="2786"/>
      <c r="N122" s="1373">
        <v>55.9</v>
      </c>
      <c r="O122" s="612">
        <v>42664</v>
      </c>
      <c r="P122" s="1377" t="s">
        <v>467</v>
      </c>
      <c r="Q122" s="612">
        <f t="shared" ref="Q122:Q127" si="12">O122</f>
        <v>42664</v>
      </c>
      <c r="R122" s="612">
        <v>43028</v>
      </c>
    </row>
    <row r="123" spans="1:18">
      <c r="A123" s="2784"/>
      <c r="B123" s="2790"/>
      <c r="C123" s="2790"/>
      <c r="D123" s="2790"/>
      <c r="E123" s="2790"/>
      <c r="F123" s="2790"/>
      <c r="G123" s="2799"/>
      <c r="H123" s="2799"/>
      <c r="I123" s="2799"/>
      <c r="J123" s="2799"/>
      <c r="K123" s="2799"/>
      <c r="L123" s="2799"/>
      <c r="M123" s="2787"/>
      <c r="N123" s="1373">
        <v>68.099999999999994</v>
      </c>
      <c r="O123" s="612">
        <v>43042</v>
      </c>
      <c r="P123" s="1377" t="s">
        <v>1352</v>
      </c>
      <c r="Q123" s="612">
        <f t="shared" si="12"/>
        <v>43042</v>
      </c>
      <c r="R123" s="612">
        <v>43407</v>
      </c>
    </row>
    <row r="124" spans="1:18" ht="28.8">
      <c r="A124" s="2784"/>
      <c r="B124" s="1377" t="s">
        <v>267</v>
      </c>
      <c r="C124" s="1374" t="s">
        <v>1368</v>
      </c>
      <c r="D124" s="1377" t="s">
        <v>1354</v>
      </c>
      <c r="E124" s="1374" t="s">
        <v>1802</v>
      </c>
      <c r="F124" s="1374" t="s">
        <v>1804</v>
      </c>
      <c r="G124" s="1373"/>
      <c r="H124" s="1373"/>
      <c r="I124" s="1373"/>
      <c r="J124" s="1373"/>
      <c r="K124" s="1373" t="s">
        <v>459</v>
      </c>
      <c r="L124" s="1373"/>
      <c r="M124" s="1373"/>
      <c r="N124" s="767">
        <v>55.1</v>
      </c>
      <c r="O124" s="612">
        <v>42664</v>
      </c>
      <c r="P124" s="1377" t="s">
        <v>467</v>
      </c>
      <c r="Q124" s="612">
        <f t="shared" si="12"/>
        <v>42664</v>
      </c>
      <c r="R124" s="612">
        <v>43028</v>
      </c>
    </row>
    <row r="125" spans="1:18" ht="28.8">
      <c r="A125" s="2784"/>
      <c r="B125" s="1377" t="s">
        <v>265</v>
      </c>
      <c r="C125" s="1374" t="s">
        <v>1369</v>
      </c>
      <c r="D125" s="1377" t="s">
        <v>1197</v>
      </c>
      <c r="E125" s="1374" t="s">
        <v>1799</v>
      </c>
      <c r="F125" s="1374" t="s">
        <v>1804</v>
      </c>
      <c r="G125" s="1373"/>
      <c r="H125" s="1373"/>
      <c r="I125" s="1373"/>
      <c r="J125" s="1373"/>
      <c r="K125" s="1373" t="s">
        <v>459</v>
      </c>
      <c r="L125" s="1373"/>
      <c r="M125" s="1373"/>
      <c r="N125" s="1373">
        <v>55.11</v>
      </c>
      <c r="O125" s="612">
        <v>42664</v>
      </c>
      <c r="P125" s="1377" t="s">
        <v>467</v>
      </c>
      <c r="Q125" s="612">
        <f t="shared" si="12"/>
        <v>42664</v>
      </c>
      <c r="R125" s="612">
        <v>43028</v>
      </c>
    </row>
    <row r="126" spans="1:18">
      <c r="A126" s="2784"/>
      <c r="B126" s="1377" t="s">
        <v>267</v>
      </c>
      <c r="C126" s="1374" t="s">
        <v>1370</v>
      </c>
      <c r="D126" s="1377" t="s">
        <v>1354</v>
      </c>
      <c r="E126" s="1374" t="s">
        <v>1802</v>
      </c>
      <c r="F126" s="1374" t="s">
        <v>1804</v>
      </c>
      <c r="G126" s="1373"/>
      <c r="H126" s="1373"/>
      <c r="I126" s="1373"/>
      <c r="J126" s="1373"/>
      <c r="K126" s="1373" t="s">
        <v>459</v>
      </c>
      <c r="L126" s="1373" t="s">
        <v>459</v>
      </c>
      <c r="M126" s="1373"/>
      <c r="N126" s="1373">
        <v>57.11</v>
      </c>
      <c r="O126" s="612">
        <v>42699</v>
      </c>
      <c r="P126" s="1377" t="s">
        <v>467</v>
      </c>
      <c r="Q126" s="612">
        <f t="shared" si="12"/>
        <v>42699</v>
      </c>
      <c r="R126" s="612">
        <v>43434</v>
      </c>
    </row>
    <row r="127" spans="1:18" ht="28.8">
      <c r="A127" s="2784"/>
      <c r="B127" s="1377" t="s">
        <v>267</v>
      </c>
      <c r="C127" s="1374" t="s">
        <v>1371</v>
      </c>
      <c r="D127" s="1377" t="s">
        <v>1305</v>
      </c>
      <c r="E127" s="1374" t="s">
        <v>1799</v>
      </c>
      <c r="F127" s="1374" t="s">
        <v>1804</v>
      </c>
      <c r="G127" s="1373"/>
      <c r="H127" s="1373"/>
      <c r="I127" s="1373"/>
      <c r="J127" s="1373"/>
      <c r="K127" s="1373" t="s">
        <v>459</v>
      </c>
      <c r="L127" s="1373" t="s">
        <v>459</v>
      </c>
      <c r="M127" s="1373" t="s">
        <v>459</v>
      </c>
      <c r="N127" s="1373">
        <v>57.12</v>
      </c>
      <c r="O127" s="612">
        <v>42699</v>
      </c>
      <c r="P127" s="1377" t="s">
        <v>467</v>
      </c>
      <c r="Q127" s="612">
        <f t="shared" si="12"/>
        <v>42699</v>
      </c>
      <c r="R127" s="612">
        <v>43793</v>
      </c>
    </row>
    <row r="128" spans="1:18" ht="28.8">
      <c r="A128" s="2784"/>
      <c r="B128" s="1578" t="s">
        <v>266</v>
      </c>
      <c r="C128" s="1577" t="s">
        <v>2055</v>
      </c>
      <c r="D128" s="1578" t="s">
        <v>2056</v>
      </c>
      <c r="E128" s="1577" t="s">
        <v>1799</v>
      </c>
      <c r="F128" s="1577" t="s">
        <v>1804</v>
      </c>
      <c r="G128" s="1576"/>
      <c r="H128" s="1576"/>
      <c r="I128" s="1576"/>
      <c r="J128" s="1576"/>
      <c r="K128" s="1576"/>
      <c r="L128" s="1576" t="s">
        <v>459</v>
      </c>
      <c r="M128" s="1576" t="s">
        <v>459</v>
      </c>
      <c r="N128" s="1576">
        <v>60.5</v>
      </c>
      <c r="O128" s="612" t="s">
        <v>2050</v>
      </c>
      <c r="P128" s="1578" t="s">
        <v>467</v>
      </c>
      <c r="Q128" s="612" t="s">
        <v>2053</v>
      </c>
      <c r="R128" s="612" t="s">
        <v>2057</v>
      </c>
    </row>
    <row r="129" spans="1:18">
      <c r="A129" s="2784"/>
      <c r="B129" s="2788" t="s">
        <v>267</v>
      </c>
      <c r="C129" s="2788" t="s">
        <v>2058</v>
      </c>
      <c r="D129" s="2788" t="s">
        <v>596</v>
      </c>
      <c r="E129" s="2788" t="s">
        <v>1806</v>
      </c>
      <c r="F129" s="2788" t="s">
        <v>1804</v>
      </c>
      <c r="G129" s="2788"/>
      <c r="H129" s="2788"/>
      <c r="I129" s="2788"/>
      <c r="J129" s="2788"/>
      <c r="K129" s="2788"/>
      <c r="L129" s="2786" t="s">
        <v>459</v>
      </c>
      <c r="M129" s="2786"/>
      <c r="N129" s="1576">
        <v>60.6</v>
      </c>
      <c r="O129" s="612" t="s">
        <v>2050</v>
      </c>
      <c r="P129" s="1578" t="s">
        <v>467</v>
      </c>
      <c r="Q129" s="612" t="s">
        <v>2053</v>
      </c>
      <c r="R129" s="612" t="s">
        <v>2059</v>
      </c>
    </row>
    <row r="130" spans="1:18">
      <c r="A130" s="2784"/>
      <c r="B130" s="2789"/>
      <c r="C130" s="2792"/>
      <c r="D130" s="2792"/>
      <c r="E130" s="2792"/>
      <c r="F130" s="2792"/>
      <c r="G130" s="2792"/>
      <c r="H130" s="2792"/>
      <c r="I130" s="2792"/>
      <c r="J130" s="2792"/>
      <c r="K130" s="2792"/>
      <c r="L130" s="2801"/>
      <c r="M130" s="2801"/>
      <c r="N130" s="1576">
        <v>76.8</v>
      </c>
      <c r="O130" s="612">
        <v>43243</v>
      </c>
      <c r="P130" s="1578" t="s">
        <v>2003</v>
      </c>
      <c r="Q130" s="612">
        <v>43243</v>
      </c>
      <c r="R130" s="612">
        <v>43426</v>
      </c>
    </row>
    <row r="131" spans="1:18">
      <c r="A131" s="2784"/>
      <c r="B131" s="1578" t="s">
        <v>421</v>
      </c>
      <c r="C131" s="1577" t="s">
        <v>2068</v>
      </c>
      <c r="D131" s="1578" t="s">
        <v>1354</v>
      </c>
      <c r="E131" s="1577" t="s">
        <v>1799</v>
      </c>
      <c r="F131" s="1577" t="s">
        <v>1804</v>
      </c>
      <c r="G131" s="1576"/>
      <c r="H131" s="1576"/>
      <c r="I131" s="1576"/>
      <c r="J131" s="1576"/>
      <c r="K131" s="1576"/>
      <c r="L131" s="1576" t="s">
        <v>459</v>
      </c>
      <c r="M131" s="1576"/>
      <c r="N131" s="1576">
        <v>64.7</v>
      </c>
      <c r="O131" s="612">
        <v>42894</v>
      </c>
      <c r="P131" s="1578" t="s">
        <v>467</v>
      </c>
      <c r="Q131" s="612">
        <v>42895</v>
      </c>
      <c r="R131" s="612">
        <v>43260</v>
      </c>
    </row>
    <row r="132" spans="1:18">
      <c r="A132" s="2784"/>
      <c r="B132" s="1578" t="s">
        <v>421</v>
      </c>
      <c r="C132" s="1577" t="s">
        <v>2082</v>
      </c>
      <c r="D132" s="1578" t="s">
        <v>1354</v>
      </c>
      <c r="E132" s="1577" t="s">
        <v>1799</v>
      </c>
      <c r="F132" s="1577" t="s">
        <v>1804</v>
      </c>
      <c r="G132" s="1576"/>
      <c r="H132" s="1576"/>
      <c r="I132" s="1576"/>
      <c r="J132" s="1576"/>
      <c r="K132" s="1576"/>
      <c r="L132" s="1576" t="s">
        <v>459</v>
      </c>
      <c r="M132" s="1576" t="s">
        <v>459</v>
      </c>
      <c r="N132" s="1576">
        <v>66.5</v>
      </c>
      <c r="O132" s="612">
        <v>42935</v>
      </c>
      <c r="P132" s="1578" t="s">
        <v>467</v>
      </c>
      <c r="Q132" s="612">
        <v>42936</v>
      </c>
      <c r="R132" s="612">
        <v>44032</v>
      </c>
    </row>
    <row r="133" spans="1:18" ht="43.2">
      <c r="A133" s="2784"/>
      <c r="B133" s="1578" t="s">
        <v>267</v>
      </c>
      <c r="C133" s="1577" t="s">
        <v>2169</v>
      </c>
      <c r="D133" s="1578" t="s">
        <v>2170</v>
      </c>
      <c r="E133" s="1577" t="s">
        <v>1799</v>
      </c>
      <c r="F133" s="1577" t="s">
        <v>1804</v>
      </c>
      <c r="G133" s="1576"/>
      <c r="H133" s="1576"/>
      <c r="I133" s="1576"/>
      <c r="J133" s="1576"/>
      <c r="K133" s="1576"/>
      <c r="L133" s="1576" t="s">
        <v>459</v>
      </c>
      <c r="M133" s="1576" t="s">
        <v>459</v>
      </c>
      <c r="N133" s="1576">
        <v>68.11</v>
      </c>
      <c r="O133" s="612">
        <v>43042</v>
      </c>
      <c r="P133" s="1578" t="s">
        <v>467</v>
      </c>
      <c r="Q133" s="612">
        <v>43042</v>
      </c>
      <c r="R133" s="612">
        <v>43407</v>
      </c>
    </row>
    <row r="134" spans="1:18" ht="28.8">
      <c r="A134" s="2784"/>
      <c r="B134" s="605" t="s">
        <v>266</v>
      </c>
      <c r="C134" s="606" t="s">
        <v>2779</v>
      </c>
      <c r="D134" s="605" t="s">
        <v>2780</v>
      </c>
      <c r="E134" s="606" t="s">
        <v>1799</v>
      </c>
      <c r="F134" s="606" t="s">
        <v>1804</v>
      </c>
      <c r="G134" s="607"/>
      <c r="H134" s="607"/>
      <c r="I134" s="607"/>
      <c r="J134" s="607"/>
      <c r="K134" s="607"/>
      <c r="L134" s="607"/>
      <c r="M134" s="607" t="s">
        <v>459</v>
      </c>
      <c r="N134" s="607">
        <v>70.7</v>
      </c>
      <c r="O134" s="608">
        <v>43130</v>
      </c>
      <c r="P134" s="605" t="s">
        <v>467</v>
      </c>
      <c r="Q134" s="608">
        <v>43130</v>
      </c>
      <c r="R134" s="608">
        <v>43859</v>
      </c>
    </row>
    <row r="135" spans="1:18">
      <c r="A135" s="2784"/>
      <c r="B135" s="605" t="s">
        <v>421</v>
      </c>
      <c r="C135" s="606" t="s">
        <v>2782</v>
      </c>
      <c r="D135" s="605" t="s">
        <v>1354</v>
      </c>
      <c r="E135" s="606" t="s">
        <v>1799</v>
      </c>
      <c r="F135" s="606" t="s">
        <v>1804</v>
      </c>
      <c r="G135" s="607"/>
      <c r="H135" s="607"/>
      <c r="I135" s="607"/>
      <c r="J135" s="607"/>
      <c r="K135" s="607"/>
      <c r="L135" s="607"/>
      <c r="M135" s="607" t="s">
        <v>459</v>
      </c>
      <c r="N135" s="607">
        <v>76.5</v>
      </c>
      <c r="O135" s="608">
        <v>43243</v>
      </c>
      <c r="P135" s="605" t="s">
        <v>467</v>
      </c>
      <c r="Q135" s="608">
        <v>43243</v>
      </c>
      <c r="R135" s="608">
        <v>44338</v>
      </c>
    </row>
    <row r="136" spans="1:18">
      <c r="A136" s="2784"/>
      <c r="B136" s="605" t="s">
        <v>265</v>
      </c>
      <c r="C136" s="606" t="s">
        <v>2064</v>
      </c>
      <c r="D136" s="605" t="s">
        <v>2783</v>
      </c>
      <c r="E136" s="606" t="s">
        <v>1799</v>
      </c>
      <c r="F136" s="606" t="s">
        <v>1804</v>
      </c>
      <c r="G136" s="607"/>
      <c r="H136" s="607"/>
      <c r="I136" s="607"/>
      <c r="J136" s="607"/>
      <c r="K136" s="607"/>
      <c r="L136" s="607"/>
      <c r="M136" s="607" t="s">
        <v>459</v>
      </c>
      <c r="N136" s="607">
        <v>76.599999999999994</v>
      </c>
      <c r="O136" s="608">
        <v>43243</v>
      </c>
      <c r="P136" s="605" t="s">
        <v>467</v>
      </c>
      <c r="Q136" s="608">
        <v>43243</v>
      </c>
      <c r="R136" s="608">
        <v>44338</v>
      </c>
    </row>
    <row r="137" spans="1:18" ht="28.8">
      <c r="A137" s="2784"/>
      <c r="B137" s="605" t="s">
        <v>265</v>
      </c>
      <c r="C137" s="606" t="s">
        <v>2784</v>
      </c>
      <c r="D137" s="605" t="s">
        <v>2785</v>
      </c>
      <c r="E137" s="606" t="s">
        <v>1799</v>
      </c>
      <c r="F137" s="606" t="s">
        <v>1804</v>
      </c>
      <c r="G137" s="607"/>
      <c r="H137" s="607"/>
      <c r="I137" s="607"/>
      <c r="J137" s="607"/>
      <c r="K137" s="607"/>
      <c r="L137" s="607"/>
      <c r="M137" s="607" t="s">
        <v>459</v>
      </c>
      <c r="N137" s="607">
        <v>76.7</v>
      </c>
      <c r="O137" s="608">
        <v>43243</v>
      </c>
      <c r="P137" s="605" t="s">
        <v>467</v>
      </c>
      <c r="Q137" s="608">
        <v>43243</v>
      </c>
      <c r="R137" s="608">
        <v>43607</v>
      </c>
    </row>
    <row r="138" spans="1:18">
      <c r="A138" s="2785"/>
      <c r="B138" s="605" t="s">
        <v>421</v>
      </c>
      <c r="C138" s="606" t="s">
        <v>2781</v>
      </c>
      <c r="D138" s="605" t="s">
        <v>1354</v>
      </c>
      <c r="E138" s="606" t="s">
        <v>1802</v>
      </c>
      <c r="F138" s="606" t="s">
        <v>1804</v>
      </c>
      <c r="G138" s="607"/>
      <c r="H138" s="607"/>
      <c r="I138" s="607"/>
      <c r="J138" s="607"/>
      <c r="K138" s="607"/>
      <c r="L138" s="607"/>
      <c r="M138" s="607" t="s">
        <v>459</v>
      </c>
      <c r="N138" s="607">
        <v>79.7</v>
      </c>
      <c r="O138" s="608">
        <v>43299</v>
      </c>
      <c r="P138" s="605" t="s">
        <v>467</v>
      </c>
      <c r="Q138" s="608">
        <v>43299</v>
      </c>
      <c r="R138" s="608">
        <v>44394</v>
      </c>
    </row>
    <row r="139" spans="1:18">
      <c r="A139" s="1496"/>
      <c r="B139" s="1498"/>
      <c r="C139" s="1497"/>
      <c r="D139" s="1498"/>
      <c r="E139" s="1498"/>
      <c r="F139" s="1498"/>
      <c r="G139" s="611">
        <f>COUNTA(G84:G127)</f>
        <v>0</v>
      </c>
      <c r="H139" s="611">
        <f>COUNTA(H84:H127)</f>
        <v>3</v>
      </c>
      <c r="I139" s="611">
        <f>COUNTA(I84:I127)</f>
        <v>3</v>
      </c>
      <c r="J139" s="611">
        <f>COUNTA(J84:J127)</f>
        <v>16</v>
      </c>
      <c r="K139" s="611">
        <f>COUNTA(K84:K127)</f>
        <v>26</v>
      </c>
      <c r="L139" s="611">
        <f>COUNTA(L84:L133)</f>
        <v>22</v>
      </c>
      <c r="M139" s="611">
        <f>COUNTA(M84:M138)</f>
        <v>17</v>
      </c>
      <c r="N139" s="1496"/>
      <c r="O139" s="1496"/>
      <c r="P139" s="1498"/>
      <c r="Q139" s="1496"/>
      <c r="R139" s="1496"/>
    </row>
    <row r="140" spans="1:18">
      <c r="A140" s="2808" t="s">
        <v>2676</v>
      </c>
      <c r="B140" s="2808"/>
      <c r="C140" s="2808"/>
      <c r="D140" s="2808"/>
      <c r="E140" s="2808"/>
      <c r="F140" s="2808"/>
    </row>
  </sheetData>
  <mergeCells count="205">
    <mergeCell ref="A140:F140"/>
    <mergeCell ref="K91:K92"/>
    <mergeCell ref="D93:D95"/>
    <mergeCell ref="E93:E95"/>
    <mergeCell ref="F93:F95"/>
    <mergeCell ref="G93:G95"/>
    <mergeCell ref="K122:K123"/>
    <mergeCell ref="C122:C123"/>
    <mergeCell ref="H52:H53"/>
    <mergeCell ref="I52:I53"/>
    <mergeCell ref="J52:J53"/>
    <mergeCell ref="C52:C53"/>
    <mergeCell ref="F52:F53"/>
    <mergeCell ref="H93:H95"/>
    <mergeCell ref="G86:G87"/>
    <mergeCell ref="H86:H87"/>
    <mergeCell ref="I86:I87"/>
    <mergeCell ref="B88:B89"/>
    <mergeCell ref="G122:G123"/>
    <mergeCell ref="H122:H123"/>
    <mergeCell ref="I122:I123"/>
    <mergeCell ref="J122:J123"/>
    <mergeCell ref="K103:K104"/>
    <mergeCell ref="J105:J106"/>
    <mergeCell ref="Q16:R16"/>
    <mergeCell ref="L52:L53"/>
    <mergeCell ref="K52:K53"/>
    <mergeCell ref="L56:L57"/>
    <mergeCell ref="G56:G57"/>
    <mergeCell ref="H56:H57"/>
    <mergeCell ref="I56:I57"/>
    <mergeCell ref="J56:J57"/>
    <mergeCell ref="K56:K57"/>
    <mergeCell ref="I24:I25"/>
    <mergeCell ref="J24:J25"/>
    <mergeCell ref="N21:N22"/>
    <mergeCell ref="O21:O22"/>
    <mergeCell ref="P21:P22"/>
    <mergeCell ref="Q21:Q22"/>
    <mergeCell ref="L21:L23"/>
    <mergeCell ref="R21:R22"/>
    <mergeCell ref="M17:M18"/>
    <mergeCell ref="M24:M25"/>
    <mergeCell ref="M56:M57"/>
    <mergeCell ref="M52:M53"/>
    <mergeCell ref="M21:M23"/>
    <mergeCell ref="L19:L20"/>
    <mergeCell ref="B86:B87"/>
    <mergeCell ref="C22:C23"/>
    <mergeCell ref="B21:B23"/>
    <mergeCell ref="B52:B53"/>
    <mergeCell ref="L103:L104"/>
    <mergeCell ref="M103:M104"/>
    <mergeCell ref="J93:J95"/>
    <mergeCell ref="J103:J104"/>
    <mergeCell ref="K21:K23"/>
    <mergeCell ref="L91:L92"/>
    <mergeCell ref="K93:K95"/>
    <mergeCell ref="L88:L89"/>
    <mergeCell ref="L93:L95"/>
    <mergeCell ref="D91:D92"/>
    <mergeCell ref="E91:E92"/>
    <mergeCell ref="F91:F92"/>
    <mergeCell ref="K88:K89"/>
    <mergeCell ref="H88:H89"/>
    <mergeCell ref="G88:G89"/>
    <mergeCell ref="I88:I89"/>
    <mergeCell ref="G91:G92"/>
    <mergeCell ref="H91:H92"/>
    <mergeCell ref="I91:I92"/>
    <mergeCell ref="I93:I95"/>
    <mergeCell ref="D17:D18"/>
    <mergeCell ref="F17:F18"/>
    <mergeCell ref="G52:G53"/>
    <mergeCell ref="B17:B18"/>
    <mergeCell ref="C17:C18"/>
    <mergeCell ref="B56:B57"/>
    <mergeCell ref="C56:C57"/>
    <mergeCell ref="D56:D57"/>
    <mergeCell ref="L24:L25"/>
    <mergeCell ref="K24:K25"/>
    <mergeCell ref="D24:D25"/>
    <mergeCell ref="B24:B25"/>
    <mergeCell ref="C19:C20"/>
    <mergeCell ref="B19:B20"/>
    <mergeCell ref="D19:D20"/>
    <mergeCell ref="E19:E20"/>
    <mergeCell ref="F19:F20"/>
    <mergeCell ref="G19:G20"/>
    <mergeCell ref="H19:H20"/>
    <mergeCell ref="I19:I20"/>
    <mergeCell ref="J19:J20"/>
    <mergeCell ref="A5:A10"/>
    <mergeCell ref="B5:B10"/>
    <mergeCell ref="G3:M3"/>
    <mergeCell ref="E86:E87"/>
    <mergeCell ref="L17:L18"/>
    <mergeCell ref="G17:G18"/>
    <mergeCell ref="H17:H18"/>
    <mergeCell ref="I17:I18"/>
    <mergeCell ref="J17:J18"/>
    <mergeCell ref="K17:K18"/>
    <mergeCell ref="K19:K20"/>
    <mergeCell ref="G24:G25"/>
    <mergeCell ref="H24:H25"/>
    <mergeCell ref="G21:G23"/>
    <mergeCell ref="H21:H23"/>
    <mergeCell ref="I21:I23"/>
    <mergeCell ref="J21:J23"/>
    <mergeCell ref="E17:E18"/>
    <mergeCell ref="F86:F87"/>
    <mergeCell ref="E24:E25"/>
    <mergeCell ref="F24:F25"/>
    <mergeCell ref="D21:D23"/>
    <mergeCell ref="E22:E23"/>
    <mergeCell ref="M19:M20"/>
    <mergeCell ref="K129:K130"/>
    <mergeCell ref="L129:L130"/>
    <mergeCell ref="M129:M130"/>
    <mergeCell ref="B122:B123"/>
    <mergeCell ref="D122:D123"/>
    <mergeCell ref="B93:B95"/>
    <mergeCell ref="C93:C95"/>
    <mergeCell ref="L122:L123"/>
    <mergeCell ref="I105:I106"/>
    <mergeCell ref="B129:B130"/>
    <mergeCell ref="C129:C130"/>
    <mergeCell ref="D129:D130"/>
    <mergeCell ref="E129:E130"/>
    <mergeCell ref="F129:F130"/>
    <mergeCell ref="G129:G130"/>
    <mergeCell ref="H129:H130"/>
    <mergeCell ref="I129:I130"/>
    <mergeCell ref="J129:J130"/>
    <mergeCell ref="D103:D104"/>
    <mergeCell ref="E103:E104"/>
    <mergeCell ref="F103:F104"/>
    <mergeCell ref="G103:G104"/>
    <mergeCell ref="H103:H104"/>
    <mergeCell ref="M122:M123"/>
    <mergeCell ref="H105:H106"/>
    <mergeCell ref="M86:M87"/>
    <mergeCell ref="M88:M89"/>
    <mergeCell ref="M91:M92"/>
    <mergeCell ref="M93:M95"/>
    <mergeCell ref="E88:E89"/>
    <mergeCell ref="D88:D89"/>
    <mergeCell ref="J91:J92"/>
    <mergeCell ref="F88:F89"/>
    <mergeCell ref="J88:J89"/>
    <mergeCell ref="J86:J87"/>
    <mergeCell ref="K86:K87"/>
    <mergeCell ref="L86:L87"/>
    <mergeCell ref="J97:J98"/>
    <mergeCell ref="K97:K98"/>
    <mergeCell ref="L97:L98"/>
    <mergeCell ref="M97:M98"/>
    <mergeCell ref="C103:C104"/>
    <mergeCell ref="I103:I104"/>
    <mergeCell ref="P119:R119"/>
    <mergeCell ref="K105:K106"/>
    <mergeCell ref="L105:L106"/>
    <mergeCell ref="M105:M106"/>
    <mergeCell ref="B117:B119"/>
    <mergeCell ref="C117:C119"/>
    <mergeCell ref="D117:D119"/>
    <mergeCell ref="E117:E119"/>
    <mergeCell ref="F117:F119"/>
    <mergeCell ref="G117:G119"/>
    <mergeCell ref="H117:H119"/>
    <mergeCell ref="I117:I119"/>
    <mergeCell ref="J117:J119"/>
    <mergeCell ref="K117:K119"/>
    <mergeCell ref="L117:L119"/>
    <mergeCell ref="M117:M119"/>
    <mergeCell ref="B105:B106"/>
    <mergeCell ref="C105:C106"/>
    <mergeCell ref="D105:D106"/>
    <mergeCell ref="E105:E106"/>
    <mergeCell ref="F105:F106"/>
    <mergeCell ref="G105:G106"/>
    <mergeCell ref="U3:AA3"/>
    <mergeCell ref="A13:A33"/>
    <mergeCell ref="B97:B98"/>
    <mergeCell ref="C97:C98"/>
    <mergeCell ref="D97:D98"/>
    <mergeCell ref="E97:E98"/>
    <mergeCell ref="F97:F98"/>
    <mergeCell ref="G97:G98"/>
    <mergeCell ref="H97:H98"/>
    <mergeCell ref="I97:I98"/>
    <mergeCell ref="F22:F23"/>
    <mergeCell ref="E52:E53"/>
    <mergeCell ref="E56:E57"/>
    <mergeCell ref="F56:F57"/>
    <mergeCell ref="A35:A82"/>
    <mergeCell ref="A84:A138"/>
    <mergeCell ref="C86:C87"/>
    <mergeCell ref="D86:D87"/>
    <mergeCell ref="B91:B92"/>
    <mergeCell ref="E122:E123"/>
    <mergeCell ref="F122:F123"/>
    <mergeCell ref="C88:C89"/>
    <mergeCell ref="C91:C92"/>
    <mergeCell ref="B103:B104"/>
  </mergeCells>
  <hyperlinks>
    <hyperlink ref="A1" location="Índice!A1" display="ÍNDICE" xr:uid="{00000000-0004-0000-2200-000000000000}"/>
  </hyperlinks>
  <pageMargins left="0.7" right="0.7" top="0.75" bottom="0.75" header="0.3" footer="0.3"/>
  <pageSetup scale="1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AD25A8"/>
  </sheetPr>
  <dimension ref="A1:P98"/>
  <sheetViews>
    <sheetView showGridLines="0" zoomScaleNormal="100" workbookViewId="0">
      <selection activeCell="C37" sqref="C37"/>
    </sheetView>
  </sheetViews>
  <sheetFormatPr baseColWidth="10" defaultColWidth="11.44140625" defaultRowHeight="13.8"/>
  <cols>
    <col min="1" max="1" width="5.6640625" style="403" customWidth="1"/>
    <col min="2" max="2" width="11.44140625" style="403" customWidth="1"/>
    <col min="3" max="3" width="31.109375" style="403" customWidth="1"/>
    <col min="4" max="4" width="9.109375" style="403" bestFit="1" customWidth="1"/>
    <col min="5" max="5" width="9.44140625" style="403" bestFit="1" customWidth="1"/>
    <col min="6" max="6" width="9.109375" style="403" bestFit="1" customWidth="1"/>
    <col min="7" max="7" width="9.44140625" style="403" bestFit="1" customWidth="1"/>
    <col min="8" max="8" width="9.109375" style="403" bestFit="1" customWidth="1"/>
    <col min="9" max="9" width="9.44140625" style="403" bestFit="1" customWidth="1"/>
    <col min="10" max="12" width="9.109375" style="403" bestFit="1" customWidth="1"/>
    <col min="13" max="13" width="9.44140625" style="403" bestFit="1" customWidth="1"/>
    <col min="14" max="14" width="7.6640625" style="403" customWidth="1"/>
    <col min="15" max="15" width="15.109375" style="403" customWidth="1"/>
    <col min="16" max="16" width="13.5546875" style="403" customWidth="1"/>
    <col min="17" max="16384" width="11.44140625" style="403"/>
  </cols>
  <sheetData>
    <row r="1" spans="1:16">
      <c r="A1" s="320" t="s">
        <v>1447</v>
      </c>
    </row>
    <row r="2" spans="1:16" ht="18">
      <c r="B2" s="2819" t="s">
        <v>2820</v>
      </c>
      <c r="C2" s="2819"/>
      <c r="D2" s="2819"/>
      <c r="E2" s="2819"/>
      <c r="F2" s="2819"/>
      <c r="G2" s="2819"/>
      <c r="H2" s="2819"/>
      <c r="I2" s="2819"/>
      <c r="J2" s="2819"/>
      <c r="K2" s="2819"/>
      <c r="L2" s="2819"/>
      <c r="M2" s="2819"/>
      <c r="N2" s="2819"/>
      <c r="O2" s="410"/>
      <c r="P2" s="411"/>
    </row>
    <row r="3" spans="1:16" ht="15.6">
      <c r="B3" s="880"/>
      <c r="C3" s="880"/>
      <c r="D3" s="880"/>
      <c r="E3" s="880"/>
      <c r="F3" s="880"/>
      <c r="G3" s="880"/>
      <c r="H3" s="880"/>
      <c r="I3" s="880"/>
      <c r="J3" s="880"/>
      <c r="K3" s="880"/>
      <c r="L3" s="880"/>
      <c r="M3" s="880"/>
      <c r="N3" s="880"/>
      <c r="O3" s="410"/>
      <c r="P3" s="411"/>
    </row>
    <row r="4" spans="1:16">
      <c r="B4" s="2820" t="s">
        <v>0</v>
      </c>
      <c r="C4" s="2820" t="s">
        <v>14</v>
      </c>
      <c r="D4" s="2823" t="s">
        <v>1857</v>
      </c>
      <c r="E4" s="2824"/>
      <c r="F4" s="2824"/>
      <c r="G4" s="2824"/>
      <c r="H4" s="2824"/>
      <c r="I4" s="2824"/>
      <c r="J4" s="2824"/>
      <c r="K4" s="2825"/>
      <c r="L4" s="2826" t="s">
        <v>4</v>
      </c>
      <c r="M4" s="2827"/>
      <c r="N4" s="2828"/>
      <c r="O4" s="2811" t="s">
        <v>1858</v>
      </c>
      <c r="P4" s="2812"/>
    </row>
    <row r="5" spans="1:16">
      <c r="B5" s="2821"/>
      <c r="C5" s="2821"/>
      <c r="D5" s="2813" t="s">
        <v>1859</v>
      </c>
      <c r="E5" s="2814"/>
      <c r="F5" s="2813" t="s">
        <v>1860</v>
      </c>
      <c r="G5" s="2814"/>
      <c r="H5" s="2813" t="s">
        <v>1861</v>
      </c>
      <c r="I5" s="2814"/>
      <c r="J5" s="2815" t="s">
        <v>1862</v>
      </c>
      <c r="K5" s="2815"/>
      <c r="L5" s="2829"/>
      <c r="M5" s="2830"/>
      <c r="N5" s="2831"/>
      <c r="O5" s="2816" t="s">
        <v>1557</v>
      </c>
      <c r="P5" s="2818" t="s">
        <v>1558</v>
      </c>
    </row>
    <row r="6" spans="1:16">
      <c r="B6" s="2822"/>
      <c r="C6" s="2822"/>
      <c r="D6" s="413" t="s">
        <v>32</v>
      </c>
      <c r="E6" s="413" t="s">
        <v>33</v>
      </c>
      <c r="F6" s="413" t="s">
        <v>32</v>
      </c>
      <c r="G6" s="413" t="s">
        <v>33</v>
      </c>
      <c r="H6" s="413" t="s">
        <v>32</v>
      </c>
      <c r="I6" s="413" t="s">
        <v>33</v>
      </c>
      <c r="J6" s="413" t="s">
        <v>32</v>
      </c>
      <c r="K6" s="413" t="s">
        <v>33</v>
      </c>
      <c r="L6" s="413" t="s">
        <v>32</v>
      </c>
      <c r="M6" s="413" t="s">
        <v>33</v>
      </c>
      <c r="N6" s="414" t="s">
        <v>8</v>
      </c>
      <c r="O6" s="2817"/>
      <c r="P6" s="2817"/>
    </row>
    <row r="7" spans="1:16">
      <c r="B7" s="887" t="s">
        <v>1</v>
      </c>
      <c r="C7" s="888" t="s">
        <v>19</v>
      </c>
      <c r="D7" s="1073">
        <v>2</v>
      </c>
      <c r="E7" s="1073">
        <v>4</v>
      </c>
      <c r="F7" s="1073"/>
      <c r="G7" s="1073"/>
      <c r="H7" s="1073"/>
      <c r="I7" s="1073"/>
      <c r="J7" s="1073">
        <v>4</v>
      </c>
      <c r="K7" s="1073">
        <v>2</v>
      </c>
      <c r="L7" s="1073">
        <f>SUM(D7,F7,H7)</f>
        <v>2</v>
      </c>
      <c r="M7" s="1073">
        <f>SUM(E7,G7,I7)</f>
        <v>4</v>
      </c>
      <c r="N7" s="895">
        <f>SUM(D7:K7)</f>
        <v>12</v>
      </c>
      <c r="O7" s="417">
        <v>0</v>
      </c>
      <c r="P7" s="417">
        <v>0</v>
      </c>
    </row>
    <row r="8" spans="1:16">
      <c r="B8" s="887" t="s">
        <v>3</v>
      </c>
      <c r="C8" s="888" t="s">
        <v>21</v>
      </c>
      <c r="D8" s="1073">
        <v>3</v>
      </c>
      <c r="E8" s="1073">
        <v>4</v>
      </c>
      <c r="F8" s="1073"/>
      <c r="G8" s="1073"/>
      <c r="H8" s="1073"/>
      <c r="I8" s="1073"/>
      <c r="J8" s="1073">
        <v>8</v>
      </c>
      <c r="K8" s="1073">
        <v>4</v>
      </c>
      <c r="L8" s="1073">
        <f t="shared" ref="L8:L10" si="0">SUM(D8,F8,H8)</f>
        <v>3</v>
      </c>
      <c r="M8" s="1073">
        <f t="shared" ref="M8:M10" si="1">SUM(E8,G8,I8)</f>
        <v>4</v>
      </c>
      <c r="N8" s="895">
        <f t="shared" ref="N8:N10" si="2">SUM(D8:K8)</f>
        <v>19</v>
      </c>
      <c r="O8" s="421">
        <v>0</v>
      </c>
      <c r="P8" s="421">
        <v>0</v>
      </c>
    </row>
    <row r="9" spans="1:16">
      <c r="B9" s="2809" t="s">
        <v>2</v>
      </c>
      <c r="C9" s="888" t="s">
        <v>23</v>
      </c>
      <c r="D9" s="1073">
        <v>5</v>
      </c>
      <c r="E9" s="1073">
        <v>2</v>
      </c>
      <c r="F9" s="1073"/>
      <c r="G9" s="1073"/>
      <c r="H9" s="1073"/>
      <c r="I9" s="1073"/>
      <c r="J9" s="1073">
        <v>1</v>
      </c>
      <c r="K9" s="1073">
        <v>2</v>
      </c>
      <c r="L9" s="1073">
        <f t="shared" si="0"/>
        <v>5</v>
      </c>
      <c r="M9" s="1073">
        <f t="shared" si="1"/>
        <v>2</v>
      </c>
      <c r="N9" s="895">
        <f t="shared" si="2"/>
        <v>10</v>
      </c>
      <c r="O9" s="886">
        <v>0</v>
      </c>
      <c r="P9" s="886">
        <v>0</v>
      </c>
    </row>
    <row r="10" spans="1:16">
      <c r="B10" s="2810"/>
      <c r="C10" s="888" t="s">
        <v>20</v>
      </c>
      <c r="D10" s="1073">
        <v>9</v>
      </c>
      <c r="E10" s="1073">
        <v>2</v>
      </c>
      <c r="F10" s="1073"/>
      <c r="G10" s="1073"/>
      <c r="H10" s="1073">
        <v>1</v>
      </c>
      <c r="I10" s="1073"/>
      <c r="J10" s="1073">
        <v>7</v>
      </c>
      <c r="K10" s="1073">
        <v>7</v>
      </c>
      <c r="L10" s="1073">
        <f t="shared" si="0"/>
        <v>10</v>
      </c>
      <c r="M10" s="1073">
        <f t="shared" si="1"/>
        <v>2</v>
      </c>
      <c r="N10" s="895">
        <f t="shared" si="2"/>
        <v>26</v>
      </c>
      <c r="O10" s="417">
        <v>0</v>
      </c>
      <c r="P10" s="417">
        <v>0</v>
      </c>
    </row>
    <row r="11" spans="1:16">
      <c r="B11" s="890"/>
      <c r="C11" s="891" t="s">
        <v>8</v>
      </c>
      <c r="D11" s="892">
        <f t="shared" ref="D11:K11" si="3">SUM(D7:D10)</f>
        <v>19</v>
      </c>
      <c r="E11" s="892">
        <f t="shared" si="3"/>
        <v>12</v>
      </c>
      <c r="F11" s="892">
        <f t="shared" si="3"/>
        <v>0</v>
      </c>
      <c r="G11" s="892">
        <f t="shared" si="3"/>
        <v>0</v>
      </c>
      <c r="H11" s="892">
        <f t="shared" si="3"/>
        <v>1</v>
      </c>
      <c r="I11" s="892">
        <f t="shared" si="3"/>
        <v>0</v>
      </c>
      <c r="J11" s="892">
        <f t="shared" si="3"/>
        <v>20</v>
      </c>
      <c r="K11" s="892">
        <f t="shared" si="3"/>
        <v>15</v>
      </c>
      <c r="L11" s="2499">
        <f>SUM(D11,F11,H11)</f>
        <v>20</v>
      </c>
      <c r="M11" s="2499">
        <f>SUM(E11,G11,I11)</f>
        <v>12</v>
      </c>
      <c r="N11" s="892">
        <f>SUM(N7:N10)</f>
        <v>67</v>
      </c>
      <c r="O11" s="892">
        <f>SUM(O7:O10)</f>
        <v>0</v>
      </c>
      <c r="P11" s="892">
        <f>SUM(P7:P10)</f>
        <v>0</v>
      </c>
    </row>
    <row r="12" spans="1:16" ht="15.6">
      <c r="B12" s="1152" t="s">
        <v>2845</v>
      </c>
      <c r="C12" s="880"/>
      <c r="D12" s="880"/>
      <c r="E12" s="880"/>
      <c r="F12" s="880"/>
      <c r="G12" s="880"/>
      <c r="H12" s="880"/>
      <c r="I12" s="880"/>
      <c r="J12" s="880"/>
      <c r="K12" s="880"/>
      <c r="L12" s="880"/>
      <c r="M12" s="880"/>
      <c r="N12" s="880"/>
      <c r="O12" s="410"/>
      <c r="P12" s="411"/>
    </row>
    <row r="15" spans="1:16" ht="16.5" customHeight="1">
      <c r="B15" s="2819" t="s">
        <v>2329</v>
      </c>
      <c r="C15" s="2819"/>
      <c r="D15" s="2819"/>
      <c r="E15" s="2819"/>
      <c r="F15" s="2819"/>
      <c r="G15" s="2819"/>
      <c r="H15" s="2819"/>
      <c r="I15" s="2819"/>
      <c r="J15" s="2819"/>
      <c r="K15" s="2819"/>
      <c r="L15" s="2819"/>
      <c r="M15" s="2819"/>
      <c r="N15" s="2819"/>
      <c r="O15" s="410"/>
      <c r="P15" s="411"/>
    </row>
    <row r="16" spans="1:16" ht="16.5" customHeight="1">
      <c r="B16" s="880"/>
      <c r="C16" s="880"/>
      <c r="D16" s="880"/>
      <c r="E16" s="880"/>
      <c r="F16" s="880"/>
      <c r="G16" s="880"/>
      <c r="H16" s="880"/>
      <c r="I16" s="880"/>
      <c r="J16" s="880"/>
      <c r="K16" s="880"/>
      <c r="L16" s="880"/>
      <c r="M16" s="880"/>
      <c r="N16" s="880"/>
      <c r="O16" s="410"/>
      <c r="P16" s="411"/>
    </row>
    <row r="17" spans="2:16">
      <c r="B17" s="2820" t="s">
        <v>0</v>
      </c>
      <c r="C17" s="2820" t="s">
        <v>14</v>
      </c>
      <c r="D17" s="2823" t="s">
        <v>1857</v>
      </c>
      <c r="E17" s="2824"/>
      <c r="F17" s="2824"/>
      <c r="G17" s="2824"/>
      <c r="H17" s="2824"/>
      <c r="I17" s="2824"/>
      <c r="J17" s="2824"/>
      <c r="K17" s="2825"/>
      <c r="L17" s="2826" t="s">
        <v>4</v>
      </c>
      <c r="M17" s="2827"/>
      <c r="N17" s="2828"/>
      <c r="O17" s="2811" t="s">
        <v>1858</v>
      </c>
      <c r="P17" s="2812"/>
    </row>
    <row r="18" spans="2:16" ht="14.25" customHeight="1">
      <c r="B18" s="2821"/>
      <c r="C18" s="2821"/>
      <c r="D18" s="2813" t="s">
        <v>1859</v>
      </c>
      <c r="E18" s="2814"/>
      <c r="F18" s="2813" t="s">
        <v>1860</v>
      </c>
      <c r="G18" s="2814"/>
      <c r="H18" s="2813" t="s">
        <v>1861</v>
      </c>
      <c r="I18" s="2814"/>
      <c r="J18" s="2815" t="s">
        <v>1862</v>
      </c>
      <c r="K18" s="2815"/>
      <c r="L18" s="2829"/>
      <c r="M18" s="2830"/>
      <c r="N18" s="2831"/>
      <c r="O18" s="2816" t="s">
        <v>1557</v>
      </c>
      <c r="P18" s="2818" t="s">
        <v>1558</v>
      </c>
    </row>
    <row r="19" spans="2:16">
      <c r="B19" s="2822"/>
      <c r="C19" s="2822"/>
      <c r="D19" s="413" t="s">
        <v>32</v>
      </c>
      <c r="E19" s="413" t="s">
        <v>33</v>
      </c>
      <c r="F19" s="413" t="s">
        <v>32</v>
      </c>
      <c r="G19" s="413" t="s">
        <v>33</v>
      </c>
      <c r="H19" s="413" t="s">
        <v>32</v>
      </c>
      <c r="I19" s="413" t="s">
        <v>33</v>
      </c>
      <c r="J19" s="413" t="s">
        <v>32</v>
      </c>
      <c r="K19" s="413" t="s">
        <v>33</v>
      </c>
      <c r="L19" s="413" t="s">
        <v>32</v>
      </c>
      <c r="M19" s="413" t="s">
        <v>33</v>
      </c>
      <c r="N19" s="414" t="s">
        <v>8</v>
      </c>
      <c r="O19" s="2817"/>
      <c r="P19" s="2817"/>
    </row>
    <row r="20" spans="2:16">
      <c r="B20" s="887" t="s">
        <v>1</v>
      </c>
      <c r="C20" s="888" t="s">
        <v>19</v>
      </c>
      <c r="D20" s="1073">
        <v>12</v>
      </c>
      <c r="E20" s="1073">
        <v>14</v>
      </c>
      <c r="F20" s="1073">
        <v>0</v>
      </c>
      <c r="G20" s="1073">
        <v>0</v>
      </c>
      <c r="H20" s="1073">
        <v>1</v>
      </c>
      <c r="I20" s="1073">
        <v>2</v>
      </c>
      <c r="J20" s="1073">
        <v>6</v>
      </c>
      <c r="K20" s="1073">
        <v>13</v>
      </c>
      <c r="L20" s="1073">
        <f t="shared" ref="L20:M23" si="4">SUM(D20,F20,H20,J20)</f>
        <v>19</v>
      </c>
      <c r="M20" s="1073">
        <f t="shared" si="4"/>
        <v>29</v>
      </c>
      <c r="N20" s="1675">
        <f>SUM(D20:K20)</f>
        <v>48</v>
      </c>
      <c r="O20" s="417">
        <v>0</v>
      </c>
      <c r="P20" s="417">
        <v>0</v>
      </c>
    </row>
    <row r="21" spans="2:16">
      <c r="B21" s="887" t="s">
        <v>3</v>
      </c>
      <c r="C21" s="888" t="s">
        <v>21</v>
      </c>
      <c r="D21" s="1073">
        <v>7</v>
      </c>
      <c r="E21" s="1073">
        <v>0</v>
      </c>
      <c r="F21" s="1073">
        <v>0</v>
      </c>
      <c r="G21" s="1073">
        <v>0</v>
      </c>
      <c r="H21" s="1073">
        <v>0</v>
      </c>
      <c r="I21" s="1073">
        <v>0</v>
      </c>
      <c r="J21" s="1073">
        <v>1</v>
      </c>
      <c r="K21" s="1073">
        <v>2</v>
      </c>
      <c r="L21" s="1073">
        <f t="shared" si="4"/>
        <v>8</v>
      </c>
      <c r="M21" s="1073">
        <f t="shared" si="4"/>
        <v>2</v>
      </c>
      <c r="N21" s="1675">
        <f>SUM(D21:K21)</f>
        <v>10</v>
      </c>
      <c r="O21" s="421">
        <v>0</v>
      </c>
      <c r="P21" s="421">
        <v>0</v>
      </c>
    </row>
    <row r="22" spans="2:16">
      <c r="B22" s="2809" t="s">
        <v>2</v>
      </c>
      <c r="C22" s="888" t="s">
        <v>23</v>
      </c>
      <c r="D22" s="1073">
        <v>2</v>
      </c>
      <c r="E22" s="1073">
        <v>1</v>
      </c>
      <c r="F22" s="1073">
        <v>0</v>
      </c>
      <c r="G22" s="1073">
        <v>0</v>
      </c>
      <c r="H22" s="1073">
        <v>0</v>
      </c>
      <c r="I22" s="1073">
        <v>1</v>
      </c>
      <c r="J22" s="1073">
        <v>0</v>
      </c>
      <c r="K22" s="1073">
        <v>0</v>
      </c>
      <c r="L22" s="1073">
        <f t="shared" si="4"/>
        <v>2</v>
      </c>
      <c r="M22" s="1073">
        <f t="shared" si="4"/>
        <v>2</v>
      </c>
      <c r="N22" s="1675">
        <f>SUM(D22:K22)</f>
        <v>4</v>
      </c>
      <c r="O22" s="886">
        <v>0</v>
      </c>
      <c r="P22" s="886">
        <v>0</v>
      </c>
    </row>
    <row r="23" spans="2:16">
      <c r="B23" s="2810"/>
      <c r="C23" s="888" t="s">
        <v>20</v>
      </c>
      <c r="D23" s="1073">
        <v>33</v>
      </c>
      <c r="E23" s="1073">
        <v>17</v>
      </c>
      <c r="F23" s="1073">
        <v>2</v>
      </c>
      <c r="G23" s="1073">
        <v>5</v>
      </c>
      <c r="H23" s="1073">
        <v>1</v>
      </c>
      <c r="I23" s="1073">
        <v>1</v>
      </c>
      <c r="J23" s="1073">
        <v>21</v>
      </c>
      <c r="K23" s="1073">
        <v>7</v>
      </c>
      <c r="L23" s="1073">
        <f t="shared" si="4"/>
        <v>57</v>
      </c>
      <c r="M23" s="1073">
        <f t="shared" si="4"/>
        <v>30</v>
      </c>
      <c r="N23" s="1675">
        <f>SUM(D23:K23)</f>
        <v>87</v>
      </c>
      <c r="O23" s="417">
        <v>0</v>
      </c>
      <c r="P23" s="417">
        <v>0</v>
      </c>
    </row>
    <row r="24" spans="2:16">
      <c r="B24" s="890"/>
      <c r="C24" s="891" t="s">
        <v>8</v>
      </c>
      <c r="D24" s="892">
        <f t="shared" ref="D24:K24" si="5">SUM(D20:D23)</f>
        <v>54</v>
      </c>
      <c r="E24" s="892">
        <f t="shared" si="5"/>
        <v>32</v>
      </c>
      <c r="F24" s="892">
        <f t="shared" si="5"/>
        <v>2</v>
      </c>
      <c r="G24" s="892">
        <f t="shared" si="5"/>
        <v>5</v>
      </c>
      <c r="H24" s="892">
        <f t="shared" si="5"/>
        <v>2</v>
      </c>
      <c r="I24" s="892">
        <f t="shared" si="5"/>
        <v>4</v>
      </c>
      <c r="J24" s="892">
        <f t="shared" si="5"/>
        <v>28</v>
      </c>
      <c r="K24" s="892">
        <f t="shared" si="5"/>
        <v>22</v>
      </c>
      <c r="L24" s="2499">
        <f>SUM(D24,F24,H24)</f>
        <v>58</v>
      </c>
      <c r="M24" s="893">
        <f>SUM(E24,G24,I24)</f>
        <v>41</v>
      </c>
      <c r="N24" s="892">
        <f>SUM(N20:N23)</f>
        <v>149</v>
      </c>
      <c r="O24" s="892">
        <f>SUM(O20:O23)</f>
        <v>0</v>
      </c>
      <c r="P24" s="892">
        <f>SUM(P20:P23)</f>
        <v>0</v>
      </c>
    </row>
    <row r="25" spans="2:16" ht="16.5" customHeight="1">
      <c r="B25" s="1152" t="s">
        <v>2675</v>
      </c>
      <c r="C25" s="880"/>
      <c r="D25" s="880"/>
      <c r="E25" s="880"/>
      <c r="F25" s="880"/>
      <c r="G25" s="880"/>
      <c r="H25" s="880"/>
      <c r="I25" s="880"/>
      <c r="J25" s="880"/>
      <c r="K25" s="880"/>
      <c r="L25" s="880"/>
      <c r="M25" s="880"/>
      <c r="N25" s="880"/>
      <c r="O25" s="410"/>
      <c r="P25" s="411"/>
    </row>
    <row r="26" spans="2:16" ht="16.5" customHeight="1">
      <c r="B26" s="2819" t="s">
        <v>2330</v>
      </c>
      <c r="C26" s="2819"/>
      <c r="D26" s="2819"/>
      <c r="E26" s="2819"/>
      <c r="F26" s="2819"/>
      <c r="G26" s="2819"/>
      <c r="H26" s="2819"/>
      <c r="I26" s="2819"/>
      <c r="J26" s="2819"/>
      <c r="K26" s="2819"/>
      <c r="L26" s="2819"/>
      <c r="M26" s="2819"/>
      <c r="N26" s="2819"/>
      <c r="O26" s="410"/>
      <c r="P26" s="411"/>
    </row>
    <row r="27" spans="2:16" ht="15.75" customHeight="1">
      <c r="B27" s="411"/>
      <c r="C27" s="412"/>
      <c r="D27" s="412"/>
      <c r="E27" s="412"/>
      <c r="F27" s="412"/>
      <c r="G27" s="412"/>
      <c r="H27" s="411"/>
      <c r="I27" s="411"/>
      <c r="J27" s="411"/>
      <c r="K27" s="411"/>
      <c r="L27" s="411"/>
      <c r="M27" s="411"/>
      <c r="N27" s="411"/>
      <c r="O27" s="411"/>
      <c r="P27" s="411"/>
    </row>
    <row r="28" spans="2:16">
      <c r="B28" s="2820" t="s">
        <v>0</v>
      </c>
      <c r="C28" s="2820" t="s">
        <v>14</v>
      </c>
      <c r="D28" s="2832" t="s">
        <v>1857</v>
      </c>
      <c r="E28" s="2833"/>
      <c r="F28" s="2833"/>
      <c r="G28" s="2833"/>
      <c r="H28" s="2833"/>
      <c r="I28" s="2833"/>
      <c r="J28" s="2833"/>
      <c r="K28" s="2834"/>
      <c r="L28" s="2826" t="s">
        <v>4</v>
      </c>
      <c r="M28" s="2827"/>
      <c r="N28" s="2828"/>
      <c r="O28" s="2811" t="s">
        <v>1858</v>
      </c>
      <c r="P28" s="2812"/>
    </row>
    <row r="29" spans="2:16" ht="14.25" customHeight="1">
      <c r="B29" s="2821"/>
      <c r="C29" s="2821"/>
      <c r="D29" s="2813" t="s">
        <v>1859</v>
      </c>
      <c r="E29" s="2814"/>
      <c r="F29" s="2813" t="s">
        <v>1860</v>
      </c>
      <c r="G29" s="2814"/>
      <c r="H29" s="2813" t="s">
        <v>1861</v>
      </c>
      <c r="I29" s="2814"/>
      <c r="J29" s="2815" t="s">
        <v>1862</v>
      </c>
      <c r="K29" s="2815"/>
      <c r="L29" s="2829"/>
      <c r="M29" s="2830"/>
      <c r="N29" s="2831"/>
      <c r="O29" s="2816" t="s">
        <v>1557</v>
      </c>
      <c r="P29" s="2818" t="s">
        <v>1558</v>
      </c>
    </row>
    <row r="30" spans="2:16">
      <c r="B30" s="2822"/>
      <c r="C30" s="2822"/>
      <c r="D30" s="413" t="s">
        <v>32</v>
      </c>
      <c r="E30" s="413" t="s">
        <v>33</v>
      </c>
      <c r="F30" s="413" t="s">
        <v>32</v>
      </c>
      <c r="G30" s="413" t="s">
        <v>33</v>
      </c>
      <c r="H30" s="413" t="s">
        <v>32</v>
      </c>
      <c r="I30" s="413" t="s">
        <v>33</v>
      </c>
      <c r="J30" s="413" t="s">
        <v>32</v>
      </c>
      <c r="K30" s="413" t="s">
        <v>33</v>
      </c>
      <c r="L30" s="413" t="s">
        <v>32</v>
      </c>
      <c r="M30" s="413" t="s">
        <v>33</v>
      </c>
      <c r="N30" s="414" t="s">
        <v>8</v>
      </c>
      <c r="O30" s="2817"/>
      <c r="P30" s="2817"/>
    </row>
    <row r="31" spans="2:16">
      <c r="B31" s="415" t="s">
        <v>2</v>
      </c>
      <c r="C31" s="415" t="s">
        <v>1863</v>
      </c>
      <c r="D31" s="416">
        <v>31</v>
      </c>
      <c r="E31" s="416">
        <v>15</v>
      </c>
      <c r="F31" s="416">
        <v>0</v>
      </c>
      <c r="G31" s="416">
        <v>0</v>
      </c>
      <c r="H31" s="416">
        <v>1</v>
      </c>
      <c r="I31" s="416">
        <v>2</v>
      </c>
      <c r="J31" s="416">
        <v>15</v>
      </c>
      <c r="K31" s="416">
        <v>4</v>
      </c>
      <c r="L31" s="416">
        <v>32</v>
      </c>
      <c r="M31" s="416">
        <v>17</v>
      </c>
      <c r="N31" s="421">
        <v>49</v>
      </c>
      <c r="O31" s="417">
        <v>0</v>
      </c>
      <c r="P31" s="417">
        <v>0</v>
      </c>
    </row>
    <row r="32" spans="2:16">
      <c r="B32" s="418" t="s">
        <v>1</v>
      </c>
      <c r="C32" s="419" t="s">
        <v>1864</v>
      </c>
      <c r="D32" s="420">
        <v>3</v>
      </c>
      <c r="E32" s="420">
        <v>3</v>
      </c>
      <c r="F32" s="420">
        <v>0</v>
      </c>
      <c r="G32" s="420">
        <v>0</v>
      </c>
      <c r="H32" s="420">
        <v>1</v>
      </c>
      <c r="I32" s="420">
        <v>2</v>
      </c>
      <c r="J32" s="420">
        <v>6</v>
      </c>
      <c r="K32" s="420">
        <v>7</v>
      </c>
      <c r="L32" s="420">
        <v>10</v>
      </c>
      <c r="M32" s="420">
        <v>12</v>
      </c>
      <c r="N32" s="421">
        <v>22</v>
      </c>
      <c r="O32" s="421">
        <v>0</v>
      </c>
      <c r="P32" s="421">
        <v>0</v>
      </c>
    </row>
    <row r="33" spans="1:16">
      <c r="B33" s="415" t="s">
        <v>3</v>
      </c>
      <c r="C33" s="415" t="s">
        <v>1865</v>
      </c>
      <c r="D33" s="416">
        <v>2</v>
      </c>
      <c r="E33" s="416">
        <v>2</v>
      </c>
      <c r="F33" s="416">
        <v>0</v>
      </c>
      <c r="G33" s="416">
        <v>0</v>
      </c>
      <c r="H33" s="416">
        <v>1</v>
      </c>
      <c r="I33" s="416">
        <v>2</v>
      </c>
      <c r="J33" s="416">
        <v>6</v>
      </c>
      <c r="K33" s="416">
        <v>4</v>
      </c>
      <c r="L33" s="416">
        <v>9</v>
      </c>
      <c r="M33" s="416">
        <v>8</v>
      </c>
      <c r="N33" s="421">
        <v>17</v>
      </c>
      <c r="O33" s="417">
        <v>0</v>
      </c>
      <c r="P33" s="417">
        <v>0</v>
      </c>
    </row>
    <row r="34" spans="1:16">
      <c r="B34" s="422"/>
      <c r="C34" s="891" t="s">
        <v>8</v>
      </c>
      <c r="D34" s="892">
        <f t="shared" ref="D34:K34" si="6">SUM(D31:D33)</f>
        <v>36</v>
      </c>
      <c r="E34" s="892">
        <f t="shared" si="6"/>
        <v>20</v>
      </c>
      <c r="F34" s="892">
        <f t="shared" si="6"/>
        <v>0</v>
      </c>
      <c r="G34" s="892">
        <f t="shared" si="6"/>
        <v>0</v>
      </c>
      <c r="H34" s="892">
        <f t="shared" si="6"/>
        <v>3</v>
      </c>
      <c r="I34" s="892">
        <f t="shared" si="6"/>
        <v>6</v>
      </c>
      <c r="J34" s="892">
        <f t="shared" si="6"/>
        <v>27</v>
      </c>
      <c r="K34" s="892">
        <f t="shared" si="6"/>
        <v>15</v>
      </c>
      <c r="L34" s="893">
        <f>SUM(D34,F34,H34)</f>
        <v>39</v>
      </c>
      <c r="M34" s="893">
        <f>SUM(E34,G34,I34)</f>
        <v>26</v>
      </c>
      <c r="N34" s="892">
        <f>SUM(N31:N33)</f>
        <v>88</v>
      </c>
      <c r="O34" s="892">
        <f>SUM(O31:O33)</f>
        <v>0</v>
      </c>
      <c r="P34" s="892">
        <f>SUM(P31:P33)</f>
        <v>0</v>
      </c>
    </row>
    <row r="35" spans="1:16" ht="14.4">
      <c r="B35" s="411"/>
      <c r="C35" s="411"/>
      <c r="D35" s="424"/>
      <c r="E35" s="425"/>
      <c r="F35" s="425"/>
      <c r="G35" s="425"/>
      <c r="H35" s="411"/>
      <c r="I35" s="411"/>
      <c r="J35" s="411"/>
      <c r="K35" s="411"/>
      <c r="L35" s="411"/>
      <c r="M35" s="411"/>
      <c r="N35" s="411"/>
      <c r="O35" s="411"/>
      <c r="P35" s="411"/>
    </row>
    <row r="36" spans="1:16" ht="18" customHeight="1">
      <c r="B36" s="426" t="s">
        <v>1561</v>
      </c>
      <c r="C36" s="411" t="s">
        <v>1866</v>
      </c>
      <c r="D36" s="425"/>
      <c r="E36" s="425"/>
      <c r="F36" s="425"/>
      <c r="G36" s="425"/>
      <c r="H36" s="425"/>
      <c r="I36" s="425"/>
      <c r="J36" s="425"/>
      <c r="K36" s="425"/>
      <c r="L36" s="425"/>
      <c r="M36" s="425"/>
      <c r="N36" s="411"/>
      <c r="O36" s="411"/>
      <c r="P36" s="411"/>
    </row>
    <row r="37" spans="1:16" ht="14.4">
      <c r="B37" s="411"/>
      <c r="C37" s="427"/>
      <c r="D37" s="428"/>
      <c r="E37" s="428"/>
      <c r="F37" s="428"/>
      <c r="G37" s="428"/>
      <c r="H37" s="411"/>
      <c r="I37" s="411"/>
      <c r="J37" s="411"/>
      <c r="K37" s="411"/>
      <c r="L37" s="411"/>
      <c r="M37" s="411"/>
      <c r="N37" s="411"/>
      <c r="O37" s="411"/>
      <c r="P37" s="411"/>
    </row>
    <row r="38" spans="1:16">
      <c r="C38" s="408"/>
    </row>
    <row r="39" spans="1:16">
      <c r="C39" s="406"/>
    </row>
    <row r="47" spans="1:16" ht="15">
      <c r="A47" s="409"/>
      <c r="B47" s="409"/>
      <c r="C47" s="409"/>
      <c r="D47" s="409"/>
      <c r="E47" s="409"/>
      <c r="F47" s="409"/>
      <c r="G47" s="409"/>
    </row>
    <row r="65" spans="1:7" ht="15">
      <c r="A65" s="409"/>
      <c r="B65" s="409"/>
      <c r="C65" s="409"/>
      <c r="D65" s="409"/>
      <c r="E65" s="409"/>
      <c r="F65" s="409"/>
      <c r="G65" s="409"/>
    </row>
    <row r="75" spans="1:7" ht="15">
      <c r="A75" s="409"/>
      <c r="B75" s="409"/>
      <c r="C75" s="409"/>
      <c r="D75" s="409"/>
      <c r="E75" s="409"/>
      <c r="F75" s="409"/>
      <c r="G75" s="409"/>
    </row>
    <row r="98" spans="1:7" ht="15">
      <c r="A98" s="409"/>
      <c r="B98" s="409"/>
      <c r="C98" s="409"/>
      <c r="D98" s="409"/>
      <c r="E98" s="409"/>
      <c r="F98" s="409"/>
      <c r="G98" s="409"/>
    </row>
  </sheetData>
  <mergeCells count="38">
    <mergeCell ref="B26:N26"/>
    <mergeCell ref="B22:B23"/>
    <mergeCell ref="O17:P17"/>
    <mergeCell ref="D18:E18"/>
    <mergeCell ref="F18:G18"/>
    <mergeCell ref="H18:I18"/>
    <mergeCell ref="J18:K18"/>
    <mergeCell ref="O18:O19"/>
    <mergeCell ref="P18:P19"/>
    <mergeCell ref="O29:O30"/>
    <mergeCell ref="P29:P30"/>
    <mergeCell ref="B15:N15"/>
    <mergeCell ref="B28:B30"/>
    <mergeCell ref="C28:C30"/>
    <mergeCell ref="D28:K28"/>
    <mergeCell ref="L28:N29"/>
    <mergeCell ref="O28:P28"/>
    <mergeCell ref="D29:E29"/>
    <mergeCell ref="F29:G29"/>
    <mergeCell ref="H29:I29"/>
    <mergeCell ref="J29:K29"/>
    <mergeCell ref="B17:B19"/>
    <mergeCell ref="C17:C19"/>
    <mergeCell ref="D17:K17"/>
    <mergeCell ref="L17:N18"/>
    <mergeCell ref="B2:N2"/>
    <mergeCell ref="B4:B6"/>
    <mergeCell ref="C4:C6"/>
    <mergeCell ref="D4:K4"/>
    <mergeCell ref="L4:N5"/>
    <mergeCell ref="B9:B10"/>
    <mergeCell ref="O4:P4"/>
    <mergeCell ref="D5:E5"/>
    <mergeCell ref="F5:G5"/>
    <mergeCell ref="H5:I5"/>
    <mergeCell ref="J5:K5"/>
    <mergeCell ref="O5:O6"/>
    <mergeCell ref="P5:P6"/>
  </mergeCells>
  <hyperlinks>
    <hyperlink ref="A1" location="Índice!A1" display="ÍNDICE" xr:uid="{00000000-0004-0000-2300-000000000000}"/>
  </hyperlinks>
  <pageMargins left="0.70866141732283472" right="0.70866141732283472" top="0.74803149606299213" bottom="0.74803149606299213" header="0.31496062992125984" footer="0.31496062992125984"/>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AD25A8"/>
  </sheetPr>
  <dimension ref="A1:V98"/>
  <sheetViews>
    <sheetView showGridLines="0" zoomScaleNormal="100" workbookViewId="0">
      <selection activeCell="K12" sqref="K12"/>
    </sheetView>
  </sheetViews>
  <sheetFormatPr baseColWidth="10" defaultColWidth="11.44140625" defaultRowHeight="13.8"/>
  <cols>
    <col min="1" max="1" width="6" style="403" customWidth="1"/>
    <col min="2" max="2" width="11.44140625" style="403" customWidth="1"/>
    <col min="3" max="3" width="31.109375" style="403" customWidth="1"/>
    <col min="4" max="4" width="9.109375" style="403" bestFit="1" customWidth="1"/>
    <col min="5" max="5" width="9.44140625" style="403" bestFit="1" customWidth="1"/>
    <col min="6" max="6" width="9.109375" style="403" bestFit="1" customWidth="1"/>
    <col min="7" max="7" width="9.44140625" style="403" bestFit="1" customWidth="1"/>
    <col min="8" max="8" width="9.109375" style="403" bestFit="1" customWidth="1"/>
    <col min="9" max="9" width="9.44140625" style="403" bestFit="1" customWidth="1"/>
    <col min="10" max="10" width="9.109375" style="403" bestFit="1" customWidth="1"/>
    <col min="11" max="11" width="12" style="403" customWidth="1"/>
    <col min="12" max="12" width="9.109375" style="403" bestFit="1" customWidth="1"/>
    <col min="13" max="13" width="9.44140625" style="403" bestFit="1" customWidth="1"/>
    <col min="14" max="14" width="7.6640625" style="403" customWidth="1"/>
    <col min="15" max="15" width="16.5546875" style="403" customWidth="1"/>
    <col min="16" max="16" width="14" style="403" customWidth="1"/>
    <col min="17" max="16384" width="11.44140625" style="403"/>
  </cols>
  <sheetData>
    <row r="1" spans="1:16">
      <c r="A1" s="320" t="s">
        <v>1447</v>
      </c>
    </row>
    <row r="2" spans="1:16" ht="18">
      <c r="A2" s="320"/>
      <c r="B2" s="2819" t="s">
        <v>2821</v>
      </c>
      <c r="C2" s="2819"/>
      <c r="D2" s="2819"/>
      <c r="E2" s="2819"/>
      <c r="F2" s="2819"/>
      <c r="G2" s="2819"/>
      <c r="H2" s="2819"/>
      <c r="I2" s="2819"/>
      <c r="J2" s="2819"/>
      <c r="K2" s="2819"/>
      <c r="L2" s="2819"/>
      <c r="M2" s="2819"/>
      <c r="N2" s="2819"/>
      <c r="O2" s="410"/>
      <c r="P2" s="411"/>
    </row>
    <row r="3" spans="1:16" ht="15.6">
      <c r="A3" s="320"/>
      <c r="B3" s="411"/>
      <c r="C3" s="412"/>
      <c r="D3" s="412"/>
      <c r="E3" s="412"/>
      <c r="F3" s="412"/>
      <c r="G3" s="412"/>
      <c r="H3" s="411"/>
      <c r="I3" s="411"/>
      <c r="J3" s="411"/>
      <c r="K3" s="411"/>
      <c r="L3" s="411"/>
      <c r="M3" s="411"/>
      <c r="N3" s="411"/>
      <c r="O3" s="411"/>
      <c r="P3" s="411"/>
    </row>
    <row r="4" spans="1:16">
      <c r="A4" s="320"/>
      <c r="B4" s="2820" t="s">
        <v>0</v>
      </c>
      <c r="C4" s="2820" t="s">
        <v>14</v>
      </c>
      <c r="D4" s="2832" t="s">
        <v>1857</v>
      </c>
      <c r="E4" s="2833"/>
      <c r="F4" s="2833"/>
      <c r="G4" s="2833"/>
      <c r="H4" s="2833"/>
      <c r="I4" s="2833"/>
      <c r="J4" s="2833"/>
      <c r="K4" s="2834"/>
      <c r="L4" s="2826" t="s">
        <v>4</v>
      </c>
      <c r="M4" s="2827"/>
      <c r="N4" s="2828"/>
      <c r="O4" s="2811" t="s">
        <v>1858</v>
      </c>
      <c r="P4" s="2812"/>
    </row>
    <row r="5" spans="1:16">
      <c r="A5" s="320"/>
      <c r="B5" s="2821"/>
      <c r="C5" s="2821"/>
      <c r="D5" s="2813" t="s">
        <v>1859</v>
      </c>
      <c r="E5" s="2814"/>
      <c r="F5" s="2813" t="s">
        <v>1860</v>
      </c>
      <c r="G5" s="2814"/>
      <c r="H5" s="2813" t="s">
        <v>1861</v>
      </c>
      <c r="I5" s="2814"/>
      <c r="J5" s="2835" t="s">
        <v>1862</v>
      </c>
      <c r="K5" s="2835"/>
      <c r="L5" s="2829"/>
      <c r="M5" s="2830"/>
      <c r="N5" s="2831"/>
      <c r="O5" s="2816" t="s">
        <v>1557</v>
      </c>
      <c r="P5" s="2818" t="s">
        <v>1558</v>
      </c>
    </row>
    <row r="6" spans="1:16">
      <c r="A6" s="320"/>
      <c r="B6" s="2822"/>
      <c r="C6" s="2822"/>
      <c r="D6" s="423" t="s">
        <v>32</v>
      </c>
      <c r="E6" s="423" t="s">
        <v>33</v>
      </c>
      <c r="F6" s="423" t="s">
        <v>32</v>
      </c>
      <c r="G6" s="423" t="s">
        <v>33</v>
      </c>
      <c r="H6" s="423" t="s">
        <v>32</v>
      </c>
      <c r="I6" s="423" t="s">
        <v>33</v>
      </c>
      <c r="J6" s="423" t="s">
        <v>32</v>
      </c>
      <c r="K6" s="423" t="s">
        <v>33</v>
      </c>
      <c r="L6" s="423" t="s">
        <v>32</v>
      </c>
      <c r="M6" s="423" t="s">
        <v>33</v>
      </c>
      <c r="N6" s="430" t="s">
        <v>8</v>
      </c>
      <c r="O6" s="2817"/>
      <c r="P6" s="2817"/>
    </row>
    <row r="7" spans="1:16">
      <c r="A7" s="320"/>
      <c r="B7" s="431" t="s">
        <v>1</v>
      </c>
      <c r="C7" s="432" t="s">
        <v>1864</v>
      </c>
      <c r="D7" s="1064"/>
      <c r="E7" s="1064">
        <v>1</v>
      </c>
      <c r="F7" s="1064">
        <v>1</v>
      </c>
      <c r="G7" s="1064"/>
      <c r="H7" s="1064"/>
      <c r="I7" s="1064"/>
      <c r="J7" s="1064"/>
      <c r="K7" s="1064"/>
      <c r="L7" s="1064">
        <f>SUM(D7,F7,H7)</f>
        <v>1</v>
      </c>
      <c r="M7" s="1064">
        <f>SUM(E7,G7,I7)</f>
        <v>1</v>
      </c>
      <c r="N7" s="1068">
        <f>L7+M7</f>
        <v>2</v>
      </c>
      <c r="O7" s="1069">
        <v>0</v>
      </c>
      <c r="P7" s="1069">
        <v>0</v>
      </c>
    </row>
    <row r="8" spans="1:16">
      <c r="A8" s="320"/>
      <c r="B8" s="431" t="s">
        <v>3</v>
      </c>
      <c r="C8" s="431" t="s">
        <v>1865</v>
      </c>
      <c r="D8" s="1064">
        <v>2</v>
      </c>
      <c r="E8" s="1064">
        <v>2</v>
      </c>
      <c r="F8" s="1064"/>
      <c r="G8" s="1064"/>
      <c r="H8" s="1064"/>
      <c r="I8" s="1064"/>
      <c r="J8" s="1070"/>
      <c r="K8" s="1070"/>
      <c r="L8" s="1064">
        <f t="shared" ref="L8:L11" si="0">SUM(D8,F8,H8)</f>
        <v>2</v>
      </c>
      <c r="M8" s="1064">
        <f t="shared" ref="M8:M11" si="1">SUM(E8,G8,I8)</f>
        <v>2</v>
      </c>
      <c r="N8" s="1068">
        <f t="shared" ref="N8:N10" si="2">L8+M8</f>
        <v>4</v>
      </c>
      <c r="O8" s="1069">
        <v>0</v>
      </c>
      <c r="P8" s="1069">
        <v>0</v>
      </c>
    </row>
    <row r="9" spans="1:16">
      <c r="A9" s="320"/>
      <c r="B9" s="2836" t="s">
        <v>2</v>
      </c>
      <c r="C9" s="431" t="s">
        <v>1863</v>
      </c>
      <c r="D9" s="1064"/>
      <c r="E9" s="1064"/>
      <c r="F9" s="1064"/>
      <c r="G9" s="1064"/>
      <c r="H9" s="1064"/>
      <c r="I9" s="1064"/>
      <c r="J9" s="1070"/>
      <c r="K9" s="1070"/>
      <c r="L9" s="1064">
        <f t="shared" si="0"/>
        <v>0</v>
      </c>
      <c r="M9" s="1064">
        <f t="shared" si="1"/>
        <v>0</v>
      </c>
      <c r="N9" s="1068">
        <f t="shared" si="2"/>
        <v>0</v>
      </c>
      <c r="O9" s="1069">
        <v>0</v>
      </c>
      <c r="P9" s="1069">
        <v>0</v>
      </c>
    </row>
    <row r="10" spans="1:16">
      <c r="A10" s="320"/>
      <c r="B10" s="2837"/>
      <c r="C10" s="1066" t="s">
        <v>2370</v>
      </c>
      <c r="D10" s="1067"/>
      <c r="E10" s="1067"/>
      <c r="F10" s="1067"/>
      <c r="G10" s="1067"/>
      <c r="H10" s="1067"/>
      <c r="I10" s="1067"/>
      <c r="J10" s="1071">
        <v>2</v>
      </c>
      <c r="K10" s="1071">
        <v>3</v>
      </c>
      <c r="L10" s="1064">
        <f>SUM(D10,F10,H10)</f>
        <v>0</v>
      </c>
      <c r="M10" s="1064">
        <f t="shared" si="1"/>
        <v>0</v>
      </c>
      <c r="N10" s="1068">
        <f t="shared" si="2"/>
        <v>0</v>
      </c>
      <c r="O10" s="1072">
        <v>0</v>
      </c>
      <c r="P10" s="1072">
        <v>0</v>
      </c>
    </row>
    <row r="11" spans="1:16">
      <c r="A11" s="320"/>
      <c r="B11" s="422"/>
      <c r="C11" s="891" t="s">
        <v>8</v>
      </c>
      <c r="D11" s="894">
        <f t="shared" ref="D11:G11" si="3">SUM(D7:D9)</f>
        <v>2</v>
      </c>
      <c r="E11" s="892">
        <f t="shared" si="3"/>
        <v>3</v>
      </c>
      <c r="F11" s="892">
        <f t="shared" si="3"/>
        <v>1</v>
      </c>
      <c r="G11" s="892">
        <f t="shared" si="3"/>
        <v>0</v>
      </c>
      <c r="H11" s="892">
        <f>SUM(H7:H10)</f>
        <v>0</v>
      </c>
      <c r="I11" s="892">
        <f>SUM(I7:I10)</f>
        <v>0</v>
      </c>
      <c r="J11" s="892">
        <f>SUM(J7:J10)</f>
        <v>2</v>
      </c>
      <c r="K11" s="892">
        <f>SUM(K7:K10)</f>
        <v>3</v>
      </c>
      <c r="L11" s="893">
        <f t="shared" si="0"/>
        <v>3</v>
      </c>
      <c r="M11" s="893">
        <f t="shared" si="1"/>
        <v>3</v>
      </c>
      <c r="N11" s="892">
        <f>SUM(N7:N9)</f>
        <v>6</v>
      </c>
      <c r="O11" s="892">
        <f>SUM(O7:O10)</f>
        <v>0</v>
      </c>
      <c r="P11" s="892">
        <f>SUM(P7:P10)</f>
        <v>0</v>
      </c>
    </row>
    <row r="12" spans="1:16" ht="14.4">
      <c r="A12" s="320"/>
      <c r="B12" s="1152" t="s">
        <v>2845</v>
      </c>
      <c r="C12" s="411"/>
      <c r="D12" s="424"/>
      <c r="E12" s="425"/>
      <c r="F12" s="425"/>
      <c r="G12" s="425"/>
      <c r="H12" s="411"/>
      <c r="I12" s="411"/>
      <c r="J12" s="411"/>
      <c r="K12" s="411"/>
      <c r="L12" s="411"/>
      <c r="M12" s="411"/>
      <c r="N12" s="411"/>
      <c r="O12" s="411"/>
      <c r="P12" s="411"/>
    </row>
    <row r="13" spans="1:16">
      <c r="A13" s="320"/>
    </row>
    <row r="14" spans="1:16" ht="16.5" customHeight="1">
      <c r="B14" s="2819" t="s">
        <v>2333</v>
      </c>
      <c r="C14" s="2819"/>
      <c r="D14" s="2819"/>
      <c r="E14" s="2819"/>
      <c r="F14" s="2819"/>
      <c r="G14" s="2819"/>
      <c r="H14" s="2819"/>
      <c r="I14" s="2819"/>
      <c r="J14" s="2819"/>
      <c r="K14" s="2819"/>
      <c r="L14" s="2819"/>
      <c r="M14" s="2819"/>
      <c r="N14" s="2819"/>
      <c r="O14" s="410"/>
      <c r="P14" s="411"/>
    </row>
    <row r="15" spans="1:16" ht="15.6">
      <c r="B15" s="411"/>
      <c r="C15" s="412"/>
      <c r="D15" s="412"/>
      <c r="E15" s="412"/>
      <c r="F15" s="412"/>
      <c r="G15" s="412"/>
      <c r="H15" s="411"/>
      <c r="I15" s="411"/>
      <c r="J15" s="411"/>
      <c r="K15" s="411"/>
      <c r="L15" s="411"/>
      <c r="M15" s="411"/>
      <c r="N15" s="411"/>
      <c r="O15" s="411"/>
      <c r="P15" s="411"/>
    </row>
    <row r="16" spans="1:16" ht="16.5" customHeight="1">
      <c r="B16" s="2820" t="s">
        <v>0</v>
      </c>
      <c r="C16" s="2820" t="s">
        <v>14</v>
      </c>
      <c r="D16" s="2832" t="s">
        <v>1857</v>
      </c>
      <c r="E16" s="2833"/>
      <c r="F16" s="2833"/>
      <c r="G16" s="2833"/>
      <c r="H16" s="2833"/>
      <c r="I16" s="2833"/>
      <c r="J16" s="2833"/>
      <c r="K16" s="2834"/>
      <c r="L16" s="2826" t="s">
        <v>4</v>
      </c>
      <c r="M16" s="2827"/>
      <c r="N16" s="2828"/>
      <c r="O16" s="2811" t="s">
        <v>1858</v>
      </c>
      <c r="P16" s="2812"/>
    </row>
    <row r="17" spans="1:22" ht="16.5" customHeight="1">
      <c r="B17" s="2821"/>
      <c r="C17" s="2821"/>
      <c r="D17" s="2813" t="s">
        <v>1859</v>
      </c>
      <c r="E17" s="2814"/>
      <c r="F17" s="2813" t="s">
        <v>1860</v>
      </c>
      <c r="G17" s="2814"/>
      <c r="H17" s="2813" t="s">
        <v>1861</v>
      </c>
      <c r="I17" s="2814"/>
      <c r="J17" s="2835" t="s">
        <v>1862</v>
      </c>
      <c r="K17" s="2835"/>
      <c r="L17" s="2829"/>
      <c r="M17" s="2830"/>
      <c r="N17" s="2831"/>
      <c r="O17" s="2816" t="s">
        <v>1557</v>
      </c>
      <c r="P17" s="2818" t="s">
        <v>1558</v>
      </c>
    </row>
    <row r="18" spans="1:22">
      <c r="B18" s="2822"/>
      <c r="C18" s="2822"/>
      <c r="D18" s="423" t="s">
        <v>32</v>
      </c>
      <c r="E18" s="423" t="s">
        <v>33</v>
      </c>
      <c r="F18" s="423" t="s">
        <v>32</v>
      </c>
      <c r="G18" s="423" t="s">
        <v>33</v>
      </c>
      <c r="H18" s="423" t="s">
        <v>32</v>
      </c>
      <c r="I18" s="423" t="s">
        <v>33</v>
      </c>
      <c r="J18" s="423" t="s">
        <v>32</v>
      </c>
      <c r="K18" s="423" t="s">
        <v>33</v>
      </c>
      <c r="L18" s="423" t="s">
        <v>32</v>
      </c>
      <c r="M18" s="423" t="s">
        <v>33</v>
      </c>
      <c r="N18" s="430" t="s">
        <v>8</v>
      </c>
      <c r="O18" s="2817"/>
      <c r="P18" s="2817"/>
    </row>
    <row r="19" spans="1:22">
      <c r="B19" s="431" t="s">
        <v>1</v>
      </c>
      <c r="C19" s="432" t="s">
        <v>1864</v>
      </c>
      <c r="D19" s="1064"/>
      <c r="E19" s="1064"/>
      <c r="F19" s="1064"/>
      <c r="G19" s="1064"/>
      <c r="H19" s="1064">
        <v>2</v>
      </c>
      <c r="I19" s="1064">
        <v>3</v>
      </c>
      <c r="J19" s="1064"/>
      <c r="K19" s="1064"/>
      <c r="L19" s="1064">
        <f t="shared" ref="L19:M23" si="4">SUM(D19,F19,H19)</f>
        <v>2</v>
      </c>
      <c r="M19" s="1064">
        <f t="shared" si="4"/>
        <v>3</v>
      </c>
      <c r="N19" s="1072">
        <f>SUM(D19:I19)</f>
        <v>5</v>
      </c>
      <c r="O19" s="1069">
        <v>0</v>
      </c>
      <c r="P19" s="1069">
        <v>0</v>
      </c>
    </row>
    <row r="20" spans="1:22">
      <c r="B20" s="431" t="s">
        <v>3</v>
      </c>
      <c r="C20" s="431" t="s">
        <v>1865</v>
      </c>
      <c r="D20" s="1064">
        <v>1</v>
      </c>
      <c r="E20" s="1064">
        <v>2</v>
      </c>
      <c r="F20" s="1064"/>
      <c r="G20" s="1064"/>
      <c r="H20" s="1064">
        <v>2</v>
      </c>
      <c r="I20" s="1064">
        <v>5</v>
      </c>
      <c r="J20" s="1070"/>
      <c r="K20" s="1070"/>
      <c r="L20" s="1064">
        <f t="shared" si="4"/>
        <v>3</v>
      </c>
      <c r="M20" s="1064">
        <f t="shared" si="4"/>
        <v>7</v>
      </c>
      <c r="N20" s="1072">
        <f>SUM(D20:I20)</f>
        <v>10</v>
      </c>
      <c r="O20" s="1069">
        <v>0</v>
      </c>
      <c r="P20" s="1069">
        <v>0</v>
      </c>
    </row>
    <row r="21" spans="1:22">
      <c r="B21" s="2836" t="s">
        <v>2</v>
      </c>
      <c r="C21" s="431" t="s">
        <v>1863</v>
      </c>
      <c r="D21" s="1064"/>
      <c r="E21" s="1064"/>
      <c r="F21" s="1064"/>
      <c r="G21" s="1064"/>
      <c r="H21" s="1064">
        <v>8</v>
      </c>
      <c r="I21" s="1064">
        <v>4</v>
      </c>
      <c r="J21" s="1070"/>
      <c r="K21" s="1070"/>
      <c r="L21" s="1064">
        <f t="shared" si="4"/>
        <v>8</v>
      </c>
      <c r="M21" s="1064">
        <f t="shared" si="4"/>
        <v>4</v>
      </c>
      <c r="N21" s="1072">
        <f>SUM(D21:I21)</f>
        <v>12</v>
      </c>
      <c r="O21" s="1069">
        <v>0</v>
      </c>
      <c r="P21" s="1069">
        <v>0</v>
      </c>
    </row>
    <row r="22" spans="1:22" s="1065" customFormat="1">
      <c r="B22" s="2837"/>
      <c r="C22" s="1066" t="s">
        <v>2370</v>
      </c>
      <c r="D22" s="1067"/>
      <c r="E22" s="1067"/>
      <c r="F22" s="1067"/>
      <c r="G22" s="1067"/>
      <c r="H22" s="1067">
        <v>5</v>
      </c>
      <c r="I22" s="1067">
        <v>3</v>
      </c>
      <c r="J22" s="1071"/>
      <c r="K22" s="1071"/>
      <c r="L22" s="1064">
        <f t="shared" si="4"/>
        <v>5</v>
      </c>
      <c r="M22" s="1064">
        <f t="shared" si="4"/>
        <v>3</v>
      </c>
      <c r="N22" s="1072">
        <f>SUM(D22:I22)</f>
        <v>8</v>
      </c>
      <c r="O22" s="1072">
        <v>0</v>
      </c>
      <c r="P22" s="1072">
        <v>0</v>
      </c>
    </row>
    <row r="23" spans="1:22">
      <c r="B23" s="422"/>
      <c r="C23" s="891" t="s">
        <v>8</v>
      </c>
      <c r="D23" s="894">
        <f t="shared" ref="D23:K23" si="5">SUM(D19:D21)</f>
        <v>1</v>
      </c>
      <c r="E23" s="892">
        <f t="shared" si="5"/>
        <v>2</v>
      </c>
      <c r="F23" s="892">
        <f t="shared" si="5"/>
        <v>0</v>
      </c>
      <c r="G23" s="892">
        <f t="shared" si="5"/>
        <v>0</v>
      </c>
      <c r="H23" s="892">
        <f>SUM(H19:H22)</f>
        <v>17</v>
      </c>
      <c r="I23" s="892">
        <f>SUM(I19:I22)</f>
        <v>15</v>
      </c>
      <c r="J23" s="892">
        <f t="shared" si="5"/>
        <v>0</v>
      </c>
      <c r="K23" s="892">
        <f t="shared" si="5"/>
        <v>0</v>
      </c>
      <c r="L23" s="893">
        <f t="shared" si="4"/>
        <v>18</v>
      </c>
      <c r="M23" s="893">
        <f t="shared" si="4"/>
        <v>17</v>
      </c>
      <c r="N23" s="892">
        <f>SUM(N19:N21)</f>
        <v>27</v>
      </c>
      <c r="O23" s="892">
        <f>SUM(O19:O22)</f>
        <v>0</v>
      </c>
      <c r="P23" s="892">
        <f>SUM(P19:P22)</f>
        <v>0</v>
      </c>
    </row>
    <row r="24" spans="1:22" ht="14.4">
      <c r="B24" s="1152" t="s">
        <v>2675</v>
      </c>
      <c r="C24" s="411"/>
      <c r="D24" s="424"/>
      <c r="E24" s="425"/>
      <c r="F24" s="425"/>
      <c r="G24" s="425"/>
      <c r="H24" s="411"/>
      <c r="I24" s="411"/>
      <c r="J24" s="411"/>
      <c r="K24" s="411"/>
      <c r="L24" s="411"/>
      <c r="M24" s="411"/>
      <c r="N24" s="411"/>
      <c r="O24" s="411"/>
      <c r="P24" s="411"/>
      <c r="Q24" s="404"/>
      <c r="R24" s="404"/>
      <c r="S24" s="404"/>
      <c r="T24" s="404"/>
      <c r="U24" s="404"/>
      <c r="V24" s="404"/>
    </row>
    <row r="25" spans="1:22">
      <c r="A25" s="320"/>
    </row>
    <row r="26" spans="1:22" ht="16.5" customHeight="1">
      <c r="B26" s="2819" t="s">
        <v>2332</v>
      </c>
      <c r="C26" s="2819"/>
      <c r="D26" s="2819"/>
      <c r="E26" s="2819"/>
      <c r="F26" s="2819"/>
      <c r="G26" s="2819"/>
      <c r="H26" s="2819"/>
      <c r="I26" s="2819"/>
      <c r="J26" s="2819"/>
      <c r="K26" s="2819"/>
      <c r="L26" s="2819"/>
      <c r="M26" s="2819"/>
      <c r="N26" s="2819"/>
      <c r="O26" s="410"/>
      <c r="P26" s="411"/>
    </row>
    <row r="27" spans="1:22" ht="15.6">
      <c r="B27" s="411"/>
      <c r="C27" s="412"/>
      <c r="D27" s="412"/>
      <c r="E27" s="412"/>
      <c r="F27" s="412"/>
      <c r="G27" s="412"/>
      <c r="H27" s="411"/>
      <c r="I27" s="411"/>
      <c r="J27" s="411"/>
      <c r="K27" s="411"/>
      <c r="L27" s="411"/>
      <c r="M27" s="411"/>
      <c r="N27" s="411"/>
      <c r="O27" s="411"/>
      <c r="P27" s="411"/>
    </row>
    <row r="28" spans="1:22" ht="16.5" customHeight="1">
      <c r="B28" s="2820" t="s">
        <v>0</v>
      </c>
      <c r="C28" s="2820" t="s">
        <v>14</v>
      </c>
      <c r="D28" s="2832" t="s">
        <v>1857</v>
      </c>
      <c r="E28" s="2833"/>
      <c r="F28" s="2833"/>
      <c r="G28" s="2833"/>
      <c r="H28" s="2833"/>
      <c r="I28" s="2833"/>
      <c r="J28" s="2833"/>
      <c r="K28" s="2834"/>
      <c r="L28" s="2826" t="s">
        <v>4</v>
      </c>
      <c r="M28" s="2827"/>
      <c r="N28" s="2828"/>
      <c r="O28" s="2811" t="s">
        <v>1858</v>
      </c>
      <c r="P28" s="2812"/>
    </row>
    <row r="29" spans="1:22" ht="16.5" customHeight="1">
      <c r="B29" s="2821"/>
      <c r="C29" s="2821"/>
      <c r="D29" s="2813" t="s">
        <v>1859</v>
      </c>
      <c r="E29" s="2814"/>
      <c r="F29" s="2813" t="s">
        <v>1860</v>
      </c>
      <c r="G29" s="2814"/>
      <c r="H29" s="2813" t="s">
        <v>1861</v>
      </c>
      <c r="I29" s="2814"/>
      <c r="J29" s="2835" t="s">
        <v>1862</v>
      </c>
      <c r="K29" s="2835"/>
      <c r="L29" s="2829"/>
      <c r="M29" s="2830"/>
      <c r="N29" s="2831"/>
      <c r="O29" s="2816" t="s">
        <v>1557</v>
      </c>
      <c r="P29" s="2818" t="s">
        <v>1558</v>
      </c>
    </row>
    <row r="30" spans="1:22">
      <c r="B30" s="2822"/>
      <c r="C30" s="2822"/>
      <c r="D30" s="423" t="s">
        <v>32</v>
      </c>
      <c r="E30" s="423" t="s">
        <v>33</v>
      </c>
      <c r="F30" s="423" t="s">
        <v>32</v>
      </c>
      <c r="G30" s="423" t="s">
        <v>33</v>
      </c>
      <c r="H30" s="423" t="s">
        <v>32</v>
      </c>
      <c r="I30" s="423" t="s">
        <v>33</v>
      </c>
      <c r="J30" s="423" t="s">
        <v>32</v>
      </c>
      <c r="K30" s="423" t="s">
        <v>33</v>
      </c>
      <c r="L30" s="423" t="s">
        <v>32</v>
      </c>
      <c r="M30" s="423" t="s">
        <v>33</v>
      </c>
      <c r="N30" s="430" t="s">
        <v>8</v>
      </c>
      <c r="O30" s="2817"/>
      <c r="P30" s="2817"/>
    </row>
    <row r="31" spans="1:22">
      <c r="B31" s="431" t="s">
        <v>1</v>
      </c>
      <c r="C31" s="432" t="s">
        <v>1864</v>
      </c>
      <c r="D31" s="433">
        <v>2</v>
      </c>
      <c r="E31" s="433">
        <v>3</v>
      </c>
      <c r="F31" s="433">
        <v>0</v>
      </c>
      <c r="G31" s="433">
        <v>1</v>
      </c>
      <c r="H31" s="433"/>
      <c r="I31" s="433"/>
      <c r="J31" s="433"/>
      <c r="K31" s="433"/>
      <c r="L31" s="433">
        <f>SUM(D31,F31,H31)</f>
        <v>2</v>
      </c>
      <c r="M31" s="433">
        <f>SUM(E31,G31,I31)</f>
        <v>4</v>
      </c>
      <c r="N31" s="1676">
        <f>SUM(D31:I31)</f>
        <v>6</v>
      </c>
      <c r="O31" s="434">
        <v>0</v>
      </c>
      <c r="P31" s="434">
        <v>0</v>
      </c>
    </row>
    <row r="32" spans="1:22">
      <c r="B32" s="431" t="s">
        <v>3</v>
      </c>
      <c r="C32" s="431" t="s">
        <v>1865</v>
      </c>
      <c r="D32" s="433">
        <v>1</v>
      </c>
      <c r="E32" s="433">
        <v>0</v>
      </c>
      <c r="F32" s="433">
        <v>1</v>
      </c>
      <c r="G32" s="433">
        <v>0</v>
      </c>
      <c r="H32" s="435"/>
      <c r="I32" s="435"/>
      <c r="J32" s="435"/>
      <c r="K32" s="435"/>
      <c r="L32" s="433">
        <f t="shared" ref="L32:M34" si="6">SUM(D32,F32,H32)</f>
        <v>2</v>
      </c>
      <c r="M32" s="433">
        <f t="shared" si="6"/>
        <v>0</v>
      </c>
      <c r="N32" s="1676">
        <f>SUM(D32:I32)</f>
        <v>2</v>
      </c>
      <c r="O32" s="434">
        <v>0</v>
      </c>
      <c r="P32" s="434">
        <v>0</v>
      </c>
    </row>
    <row r="33" spans="1:22">
      <c r="B33" s="431" t="s">
        <v>2</v>
      </c>
      <c r="C33" s="431" t="s">
        <v>1863</v>
      </c>
      <c r="D33" s="433">
        <v>2</v>
      </c>
      <c r="E33" s="433">
        <v>0</v>
      </c>
      <c r="F33" s="433">
        <v>0</v>
      </c>
      <c r="G33" s="433">
        <v>0</v>
      </c>
      <c r="H33" s="435"/>
      <c r="I33" s="435"/>
      <c r="J33" s="435"/>
      <c r="K33" s="435"/>
      <c r="L33" s="433">
        <f t="shared" si="6"/>
        <v>2</v>
      </c>
      <c r="M33" s="433">
        <f t="shared" si="6"/>
        <v>0</v>
      </c>
      <c r="N33" s="1676">
        <f>SUM(D33:I33)</f>
        <v>2</v>
      </c>
      <c r="O33" s="434">
        <v>0</v>
      </c>
      <c r="P33" s="434">
        <v>0</v>
      </c>
    </row>
    <row r="34" spans="1:22">
      <c r="B34" s="422"/>
      <c r="C34" s="891" t="s">
        <v>8</v>
      </c>
      <c r="D34" s="894">
        <f t="shared" ref="D34:K34" si="7">SUM(D31:D33)</f>
        <v>5</v>
      </c>
      <c r="E34" s="892">
        <f t="shared" si="7"/>
        <v>3</v>
      </c>
      <c r="F34" s="892">
        <f t="shared" si="7"/>
        <v>1</v>
      </c>
      <c r="G34" s="892">
        <f t="shared" si="7"/>
        <v>1</v>
      </c>
      <c r="H34" s="892">
        <f t="shared" si="7"/>
        <v>0</v>
      </c>
      <c r="I34" s="892">
        <f t="shared" si="7"/>
        <v>0</v>
      </c>
      <c r="J34" s="892">
        <f t="shared" si="7"/>
        <v>0</v>
      </c>
      <c r="K34" s="892">
        <f t="shared" si="7"/>
        <v>0</v>
      </c>
      <c r="L34" s="893">
        <f t="shared" si="6"/>
        <v>6</v>
      </c>
      <c r="M34" s="893">
        <f t="shared" si="6"/>
        <v>4</v>
      </c>
      <c r="N34" s="892">
        <f>SUM(N31:N33)</f>
        <v>10</v>
      </c>
      <c r="O34" s="892">
        <f>SUM(O31:O33)</f>
        <v>0</v>
      </c>
      <c r="P34" s="892">
        <f>SUM(P31:P33)</f>
        <v>0</v>
      </c>
    </row>
    <row r="35" spans="1:22" ht="14.4">
      <c r="B35" s="411" t="s">
        <v>2331</v>
      </c>
      <c r="C35" s="411"/>
      <c r="D35" s="424"/>
      <c r="E35" s="425"/>
      <c r="F35" s="425"/>
      <c r="G35" s="425"/>
      <c r="H35" s="411"/>
      <c r="I35" s="411"/>
      <c r="J35" s="411"/>
      <c r="K35" s="411"/>
      <c r="L35" s="411"/>
      <c r="M35" s="411"/>
      <c r="N35" s="411"/>
      <c r="O35" s="411"/>
      <c r="P35" s="411"/>
      <c r="Q35" s="404"/>
      <c r="R35" s="404"/>
      <c r="S35" s="404"/>
      <c r="T35" s="404"/>
      <c r="U35" s="404"/>
      <c r="V35" s="404"/>
    </row>
    <row r="36" spans="1:22" ht="18" customHeight="1">
      <c r="D36" s="405"/>
      <c r="E36" s="405"/>
      <c r="F36" s="405"/>
      <c r="G36" s="405"/>
      <c r="H36" s="405"/>
      <c r="I36" s="405"/>
      <c r="J36" s="405"/>
      <c r="K36" s="405"/>
      <c r="L36" s="405"/>
      <c r="M36" s="405"/>
    </row>
    <row r="37" spans="1:22">
      <c r="C37" s="407"/>
      <c r="D37" s="407"/>
      <c r="E37" s="407"/>
      <c r="F37" s="407"/>
      <c r="G37" s="407"/>
    </row>
    <row r="38" spans="1:22">
      <c r="C38" s="429"/>
    </row>
    <row r="47" spans="1:22" ht="15">
      <c r="A47" s="409"/>
      <c r="B47" s="409"/>
      <c r="C47" s="409"/>
      <c r="D47" s="409"/>
      <c r="E47" s="409"/>
      <c r="F47" s="409"/>
      <c r="G47" s="409"/>
    </row>
    <row r="65" spans="1:7" ht="15">
      <c r="A65" s="409"/>
      <c r="B65" s="409"/>
      <c r="C65" s="409"/>
      <c r="D65" s="409"/>
      <c r="E65" s="409"/>
      <c r="F65" s="409"/>
      <c r="G65" s="409"/>
    </row>
    <row r="75" spans="1:7" ht="15">
      <c r="A75" s="409"/>
      <c r="B75" s="409"/>
      <c r="C75" s="409"/>
      <c r="D75" s="409"/>
      <c r="E75" s="409"/>
      <c r="F75" s="409"/>
      <c r="G75" s="409"/>
    </row>
    <row r="98" spans="1:7" ht="15">
      <c r="A98" s="409"/>
      <c r="B98" s="409"/>
      <c r="C98" s="409"/>
      <c r="D98" s="409"/>
      <c r="E98" s="409"/>
      <c r="F98" s="409"/>
      <c r="G98" s="409"/>
    </row>
  </sheetData>
  <mergeCells count="38">
    <mergeCell ref="O16:P16"/>
    <mergeCell ref="D17:E17"/>
    <mergeCell ref="F17:G17"/>
    <mergeCell ref="H17:I17"/>
    <mergeCell ref="J17:K17"/>
    <mergeCell ref="O17:O18"/>
    <mergeCell ref="P17:P18"/>
    <mergeCell ref="D16:K16"/>
    <mergeCell ref="L16:N17"/>
    <mergeCell ref="O29:O30"/>
    <mergeCell ref="P29:P30"/>
    <mergeCell ref="B26:N26"/>
    <mergeCell ref="B28:B30"/>
    <mergeCell ref="C28:C30"/>
    <mergeCell ref="D28:K28"/>
    <mergeCell ref="L28:N29"/>
    <mergeCell ref="O28:P28"/>
    <mergeCell ref="D29:E29"/>
    <mergeCell ref="F29:G29"/>
    <mergeCell ref="H29:I29"/>
    <mergeCell ref="J29:K29"/>
    <mergeCell ref="B21:B22"/>
    <mergeCell ref="B2:N2"/>
    <mergeCell ref="B4:B6"/>
    <mergeCell ref="C4:C6"/>
    <mergeCell ref="D4:K4"/>
    <mergeCell ref="L4:N5"/>
    <mergeCell ref="B9:B10"/>
    <mergeCell ref="B14:N14"/>
    <mergeCell ref="B16:B18"/>
    <mergeCell ref="C16:C18"/>
    <mergeCell ref="O4:P4"/>
    <mergeCell ref="D5:E5"/>
    <mergeCell ref="F5:G5"/>
    <mergeCell ref="H5:I5"/>
    <mergeCell ref="J5:K5"/>
    <mergeCell ref="O5:O6"/>
    <mergeCell ref="P5:P6"/>
  </mergeCells>
  <hyperlinks>
    <hyperlink ref="A1" location="Índice!A1" display="ÍNDICE" xr:uid="{00000000-0004-0000-2400-000000000000}"/>
  </hyperlinks>
  <pageMargins left="0.70866141732283472" right="0.70866141732283472" top="0.74803149606299213" bottom="0.74803149606299213" header="0.31496062992125984" footer="0.31496062992125984"/>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9">
    <tabColor rgb="FFAD25A8"/>
  </sheetPr>
  <dimension ref="A1:BN23"/>
  <sheetViews>
    <sheetView showGridLines="0" topLeftCell="AT1" zoomScaleNormal="100" workbookViewId="0">
      <selection activeCell="A4" sqref="A4:J8"/>
    </sheetView>
  </sheetViews>
  <sheetFormatPr baseColWidth="10" defaultColWidth="11.44140625" defaultRowHeight="14.4"/>
  <cols>
    <col min="1" max="1" width="7.109375" style="114" customWidth="1"/>
    <col min="2" max="4" width="5" style="114" bestFit="1" customWidth="1"/>
    <col min="5" max="8" width="5" style="113" bestFit="1" customWidth="1"/>
    <col min="9" max="9" width="5.109375" style="113" bestFit="1" customWidth="1"/>
    <col min="10" max="11" width="6.88671875" style="113" customWidth="1"/>
    <col min="12" max="12" width="9.88671875" style="113" customWidth="1"/>
    <col min="13" max="14" width="11.44140625" style="113"/>
    <col min="15" max="15" width="24.88671875" style="113" bestFit="1" customWidth="1"/>
    <col min="16" max="16" width="4.109375" style="113" bestFit="1" customWidth="1"/>
    <col min="17" max="17" width="3.109375" style="113" bestFit="1" customWidth="1"/>
    <col min="18" max="18" width="5.21875" style="113" bestFit="1" customWidth="1"/>
    <col min="19" max="19" width="4.109375" style="113" bestFit="1" customWidth="1"/>
    <col min="20" max="20" width="3.109375" style="113" bestFit="1" customWidth="1"/>
    <col min="21" max="21" width="5.21875" style="113" bestFit="1" customWidth="1"/>
    <col min="22" max="22" width="4.109375" style="113" bestFit="1" customWidth="1"/>
    <col min="23" max="23" width="3.109375" style="113" bestFit="1" customWidth="1"/>
    <col min="24" max="24" width="5.21875" style="113" bestFit="1" customWidth="1"/>
    <col min="25" max="25" width="4.109375" style="113" bestFit="1" customWidth="1"/>
    <col min="26" max="26" width="3.109375" style="113" bestFit="1" customWidth="1"/>
    <col min="27" max="27" width="5.21875" style="113" bestFit="1" customWidth="1"/>
    <col min="28" max="28" width="4.109375" style="113" bestFit="1" customWidth="1"/>
    <col min="29" max="29" width="3.109375" style="113" bestFit="1" customWidth="1"/>
    <col min="30" max="30" width="5.21875" style="113" bestFit="1" customWidth="1"/>
    <col min="31" max="31" width="4.109375" style="113" bestFit="1" customWidth="1"/>
    <col min="32" max="32" width="3.109375" style="113" bestFit="1" customWidth="1"/>
    <col min="33" max="33" width="5.21875" style="113" bestFit="1" customWidth="1"/>
    <col min="34" max="34" width="4.109375" style="113" bestFit="1" customWidth="1"/>
    <col min="35" max="35" width="3.109375" style="113" bestFit="1" customWidth="1"/>
    <col min="36" max="36" width="5.21875" style="113" bestFit="1" customWidth="1"/>
    <col min="37" max="39" width="5.44140625" style="113" customWidth="1"/>
    <col min="40" max="41" width="11.44140625" style="113"/>
    <col min="42" max="42" width="29.44140625" style="113" bestFit="1" customWidth="1"/>
    <col min="43" max="43" width="7.109375" style="113" bestFit="1" customWidth="1"/>
    <col min="44" max="64" width="11.44140625" style="113"/>
    <col min="65" max="65" width="5.5546875" style="113" customWidth="1"/>
    <col min="66" max="66" width="44.33203125" style="113" customWidth="1"/>
    <col min="67" max="16384" width="11.44140625" style="113"/>
  </cols>
  <sheetData>
    <row r="1" spans="1:66" s="3" customFormat="1" ht="13.2">
      <c r="A1" s="265" t="s">
        <v>1447</v>
      </c>
      <c r="M1" s="248"/>
      <c r="AH1" s="248"/>
      <c r="AI1" s="248"/>
      <c r="AJ1" s="248"/>
      <c r="AK1" s="248"/>
      <c r="AL1" s="248"/>
      <c r="AM1" s="248"/>
      <c r="AW1" s="248"/>
    </row>
    <row r="2" spans="1:66" ht="21.6" thickBot="1">
      <c r="A2" s="973" t="s">
        <v>705</v>
      </c>
      <c r="B2" s="115"/>
      <c r="C2" s="115"/>
      <c r="D2" s="115"/>
      <c r="N2" s="3"/>
      <c r="O2" s="3"/>
      <c r="P2" s="3"/>
      <c r="Q2" s="3"/>
      <c r="R2" s="3"/>
      <c r="S2" s="3"/>
      <c r="T2" s="3"/>
      <c r="U2" s="3"/>
      <c r="V2" s="3"/>
      <c r="W2" s="3"/>
      <c r="X2" s="3"/>
      <c r="Y2" s="3"/>
      <c r="Z2" s="3"/>
      <c r="AA2" s="3"/>
      <c r="AB2" s="3"/>
      <c r="AC2" s="3"/>
      <c r="AD2" s="3"/>
      <c r="AE2" s="3"/>
      <c r="AF2" s="3"/>
      <c r="AG2" s="3"/>
      <c r="AH2" s="248"/>
      <c r="AI2" s="248"/>
      <c r="AJ2" s="248"/>
      <c r="AK2" s="248"/>
      <c r="AL2" s="248"/>
      <c r="AM2" s="248"/>
      <c r="AO2" s="169" t="s">
        <v>860</v>
      </c>
    </row>
    <row r="3" spans="1:66" ht="15" thickBot="1">
      <c r="N3" s="103"/>
      <c r="O3" s="103"/>
      <c r="P3" s="2848">
        <v>2011</v>
      </c>
      <c r="Q3" s="2848"/>
      <c r="R3" s="2848"/>
      <c r="S3" s="2848">
        <v>2012</v>
      </c>
      <c r="T3" s="2848"/>
      <c r="U3" s="2848"/>
      <c r="V3" s="2848">
        <v>2013</v>
      </c>
      <c r="W3" s="2848"/>
      <c r="X3" s="2848"/>
      <c r="Y3" s="2848">
        <v>2014</v>
      </c>
      <c r="Z3" s="2848"/>
      <c r="AA3" s="2848"/>
      <c r="AB3" s="2848">
        <v>2015</v>
      </c>
      <c r="AC3" s="2848"/>
      <c r="AD3" s="2848"/>
      <c r="AE3" s="2848">
        <v>2016</v>
      </c>
      <c r="AF3" s="2848"/>
      <c r="AG3" s="2848"/>
      <c r="AH3" s="2848">
        <v>2017</v>
      </c>
      <c r="AI3" s="2848"/>
      <c r="AJ3" s="2848"/>
      <c r="AK3" s="2848">
        <v>2018</v>
      </c>
      <c r="AL3" s="2848"/>
      <c r="AM3" s="2848"/>
      <c r="AO3" s="103"/>
      <c r="AP3" s="103"/>
      <c r="AQ3" s="181">
        <f>P3</f>
        <v>2011</v>
      </c>
      <c r="AR3" s="182">
        <f>S3</f>
        <v>2012</v>
      </c>
      <c r="AS3" s="182">
        <f>V3</f>
        <v>2013</v>
      </c>
      <c r="AT3" s="182">
        <f>Y3</f>
        <v>2014</v>
      </c>
      <c r="AU3" s="188">
        <f>AB3</f>
        <v>2015</v>
      </c>
      <c r="AV3" s="218">
        <v>2016</v>
      </c>
      <c r="AW3" s="848">
        <v>2017</v>
      </c>
      <c r="AX3" s="848">
        <v>2018</v>
      </c>
    </row>
    <row r="4" spans="1:66" ht="15" thickBot="1">
      <c r="A4" s="1677" t="s">
        <v>360</v>
      </c>
      <c r="B4" s="1677">
        <v>2010</v>
      </c>
      <c r="C4" s="1677">
        <v>2011</v>
      </c>
      <c r="D4" s="1677">
        <v>2012</v>
      </c>
      <c r="E4" s="1677">
        <v>2013</v>
      </c>
      <c r="F4" s="1677">
        <v>2014</v>
      </c>
      <c r="G4" s="1677">
        <v>2015</v>
      </c>
      <c r="H4" s="1677">
        <v>2016</v>
      </c>
      <c r="I4" s="1677">
        <v>2017</v>
      </c>
      <c r="J4" s="1677">
        <v>2018</v>
      </c>
      <c r="N4" s="1677" t="s">
        <v>37</v>
      </c>
      <c r="O4" s="1677" t="s">
        <v>758</v>
      </c>
      <c r="P4" s="1677" t="s">
        <v>856</v>
      </c>
      <c r="Q4" s="1677" t="s">
        <v>857</v>
      </c>
      <c r="R4" s="1677" t="s">
        <v>8</v>
      </c>
      <c r="S4" s="1677" t="s">
        <v>856</v>
      </c>
      <c r="T4" s="1677" t="s">
        <v>857</v>
      </c>
      <c r="U4" s="1677" t="s">
        <v>8</v>
      </c>
      <c r="V4" s="1677" t="s">
        <v>856</v>
      </c>
      <c r="W4" s="1677" t="s">
        <v>857</v>
      </c>
      <c r="X4" s="1677" t="s">
        <v>8</v>
      </c>
      <c r="Y4" s="1677" t="s">
        <v>856</v>
      </c>
      <c r="Z4" s="1677" t="s">
        <v>857</v>
      </c>
      <c r="AA4" s="1677" t="s">
        <v>8</v>
      </c>
      <c r="AB4" s="1677" t="s">
        <v>856</v>
      </c>
      <c r="AC4" s="1677" t="s">
        <v>857</v>
      </c>
      <c r="AD4" s="1677" t="s">
        <v>8</v>
      </c>
      <c r="AE4" s="1677" t="s">
        <v>856</v>
      </c>
      <c r="AF4" s="1677" t="s">
        <v>857</v>
      </c>
      <c r="AG4" s="1677" t="s">
        <v>8</v>
      </c>
      <c r="AH4" s="1677" t="s">
        <v>856</v>
      </c>
      <c r="AI4" s="1677" t="s">
        <v>857</v>
      </c>
      <c r="AJ4" s="1677" t="s">
        <v>8</v>
      </c>
      <c r="AK4" s="1677" t="s">
        <v>856</v>
      </c>
      <c r="AL4" s="1677" t="s">
        <v>857</v>
      </c>
      <c r="AM4" s="1677" t="s">
        <v>8</v>
      </c>
      <c r="AO4" s="181" t="s">
        <v>37</v>
      </c>
      <c r="AP4" s="182" t="s">
        <v>758</v>
      </c>
      <c r="AQ4" s="192" t="s">
        <v>8</v>
      </c>
      <c r="AR4" s="192" t="s">
        <v>8</v>
      </c>
      <c r="AS4" s="192" t="s">
        <v>8</v>
      </c>
      <c r="AT4" s="192" t="s">
        <v>8</v>
      </c>
      <c r="AU4" s="183" t="s">
        <v>8</v>
      </c>
      <c r="AV4" s="183" t="s">
        <v>8</v>
      </c>
      <c r="AW4" s="183" t="s">
        <v>8</v>
      </c>
      <c r="AX4" s="183" t="s">
        <v>8</v>
      </c>
    </row>
    <row r="5" spans="1:66">
      <c r="A5" s="1678" t="s">
        <v>1</v>
      </c>
      <c r="B5" s="1679">
        <v>5</v>
      </c>
      <c r="C5" s="1679">
        <v>8</v>
      </c>
      <c r="D5" s="1679">
        <v>16</v>
      </c>
      <c r="E5" s="1679">
        <v>19</v>
      </c>
      <c r="F5" s="1679">
        <v>19</v>
      </c>
      <c r="G5" s="1679">
        <v>19</v>
      </c>
      <c r="H5" s="1679">
        <v>23</v>
      </c>
      <c r="I5" s="1680">
        <v>23</v>
      </c>
      <c r="J5" s="1681">
        <v>27</v>
      </c>
      <c r="K5" s="2006"/>
      <c r="N5" s="2849" t="s">
        <v>1</v>
      </c>
      <c r="O5" s="1689" t="s">
        <v>158</v>
      </c>
      <c r="P5" s="1684">
        <v>1</v>
      </c>
      <c r="Q5" s="1684"/>
      <c r="R5" s="1685">
        <f t="shared" ref="R5:R19" si="0">SUM(P5:Q5)</f>
        <v>1</v>
      </c>
      <c r="S5" s="1684">
        <v>3</v>
      </c>
      <c r="T5" s="1684"/>
      <c r="U5" s="1685">
        <f t="shared" ref="U5:U19" si="1">SUM(S5:T5)</f>
        <v>3</v>
      </c>
      <c r="V5" s="1684">
        <v>3</v>
      </c>
      <c r="W5" s="1684"/>
      <c r="X5" s="1685">
        <f t="shared" ref="X5:X19" si="2">SUM(V5:W5)</f>
        <v>3</v>
      </c>
      <c r="Y5" s="1684">
        <v>3</v>
      </c>
      <c r="Z5" s="1684"/>
      <c r="AA5" s="1685">
        <f t="shared" ref="AA5:AA19" si="3">SUM(Y5:Z5)</f>
        <v>3</v>
      </c>
      <c r="AB5" s="1684">
        <v>3</v>
      </c>
      <c r="AC5" s="1684"/>
      <c r="AD5" s="1685">
        <f t="shared" ref="AD5:AD19" si="4">SUM(AB5:AC5)</f>
        <v>3</v>
      </c>
      <c r="AE5" s="1684">
        <v>3</v>
      </c>
      <c r="AF5" s="1684">
        <v>3</v>
      </c>
      <c r="AG5" s="1685">
        <f t="shared" ref="AG5:AG19" si="5">SUM(AE5:AF5)</f>
        <v>6</v>
      </c>
      <c r="AH5" s="1684">
        <v>3</v>
      </c>
      <c r="AI5" s="1684">
        <v>3</v>
      </c>
      <c r="AJ5" s="1685">
        <f t="shared" ref="AJ5:AJ19" si="6">SUM(AH5:AI5)</f>
        <v>6</v>
      </c>
      <c r="AK5" s="1690">
        <v>5</v>
      </c>
      <c r="AL5" s="1690">
        <v>2</v>
      </c>
      <c r="AM5" s="1686">
        <f>SUM(AK5:AL5)</f>
        <v>7</v>
      </c>
      <c r="AN5" s="2006"/>
      <c r="AO5" s="2842" t="s">
        <v>1</v>
      </c>
      <c r="AP5" s="194" t="s">
        <v>158</v>
      </c>
      <c r="AQ5" s="195">
        <f>R5</f>
        <v>1</v>
      </c>
      <c r="AR5" s="195">
        <f>U5-R5</f>
        <v>2</v>
      </c>
      <c r="AS5" s="195">
        <f>X5-U5</f>
        <v>0</v>
      </c>
      <c r="AT5" s="195">
        <f>AA5-X5</f>
        <v>0</v>
      </c>
      <c r="AU5" s="185">
        <f>AD5-AA5</f>
        <v>0</v>
      </c>
      <c r="AV5" s="185">
        <f>AG5-AD5</f>
        <v>3</v>
      </c>
      <c r="AW5" s="185">
        <f>AJ5-AG5</f>
        <v>0</v>
      </c>
      <c r="AX5" s="185">
        <f>AM5-AJ5</f>
        <v>1</v>
      </c>
      <c r="BL5" s="1136" t="s">
        <v>37</v>
      </c>
      <c r="BM5" s="2841" t="s">
        <v>758</v>
      </c>
      <c r="BN5" s="2841"/>
    </row>
    <row r="6" spans="1:66">
      <c r="A6" s="1678" t="s">
        <v>3</v>
      </c>
      <c r="B6" s="1679">
        <v>7</v>
      </c>
      <c r="C6" s="1679">
        <v>10</v>
      </c>
      <c r="D6" s="1679">
        <v>18</v>
      </c>
      <c r="E6" s="1679">
        <v>21</v>
      </c>
      <c r="F6" s="1679">
        <v>21</v>
      </c>
      <c r="G6" s="1679">
        <v>20</v>
      </c>
      <c r="H6" s="1679">
        <v>22</v>
      </c>
      <c r="I6" s="1680">
        <v>22</v>
      </c>
      <c r="J6" s="1681">
        <v>22</v>
      </c>
      <c r="K6" s="2006"/>
      <c r="N6" s="2849"/>
      <c r="O6" s="1689" t="s">
        <v>141</v>
      </c>
      <c r="P6" s="1684">
        <v>2</v>
      </c>
      <c r="Q6" s="1684">
        <v>2</v>
      </c>
      <c r="R6" s="1685">
        <f t="shared" si="0"/>
        <v>4</v>
      </c>
      <c r="S6" s="1684">
        <v>4</v>
      </c>
      <c r="T6" s="1684">
        <v>4</v>
      </c>
      <c r="U6" s="1685">
        <f t="shared" si="1"/>
        <v>8</v>
      </c>
      <c r="V6" s="1684">
        <v>5</v>
      </c>
      <c r="W6" s="1684">
        <v>4</v>
      </c>
      <c r="X6" s="1685">
        <f t="shared" si="2"/>
        <v>9</v>
      </c>
      <c r="Y6" s="1684">
        <v>5</v>
      </c>
      <c r="Z6" s="1684">
        <v>4</v>
      </c>
      <c r="AA6" s="1685">
        <f t="shared" si="3"/>
        <v>9</v>
      </c>
      <c r="AB6" s="1684">
        <v>5</v>
      </c>
      <c r="AC6" s="1684">
        <v>4</v>
      </c>
      <c r="AD6" s="1685">
        <f t="shared" si="4"/>
        <v>9</v>
      </c>
      <c r="AE6" s="1684">
        <v>6</v>
      </c>
      <c r="AF6" s="1684">
        <v>5</v>
      </c>
      <c r="AG6" s="1685">
        <f t="shared" si="5"/>
        <v>11</v>
      </c>
      <c r="AH6" s="1684">
        <v>6</v>
      </c>
      <c r="AI6" s="1684">
        <v>5</v>
      </c>
      <c r="AJ6" s="1685">
        <f t="shared" si="6"/>
        <v>11</v>
      </c>
      <c r="AK6" s="1690">
        <v>7</v>
      </c>
      <c r="AL6" s="1690">
        <v>5</v>
      </c>
      <c r="AM6" s="1686">
        <f t="shared" ref="AM6:AM19" si="7">SUM(AK6:AL6)</f>
        <v>12</v>
      </c>
      <c r="AN6" s="2006"/>
      <c r="AO6" s="2843"/>
      <c r="AP6" s="164" t="s">
        <v>141</v>
      </c>
      <c r="AQ6" s="165">
        <f>R6</f>
        <v>4</v>
      </c>
      <c r="AR6" s="165">
        <f>U6-R6</f>
        <v>4</v>
      </c>
      <c r="AS6" s="165">
        <f>X6-U6</f>
        <v>1</v>
      </c>
      <c r="AT6" s="165">
        <f>AA6-X6</f>
        <v>0</v>
      </c>
      <c r="AU6" s="177">
        <f>AD6-AA6</f>
        <v>0</v>
      </c>
      <c r="AV6" s="177">
        <f>AG6-AD6</f>
        <v>2</v>
      </c>
      <c r="AW6" s="177">
        <f t="shared" ref="AW6:AW8" si="8">AJ6-AG6</f>
        <v>0</v>
      </c>
      <c r="AX6" s="177">
        <f t="shared" ref="AX6:AX18" si="9">AM6-AJ6</f>
        <v>1</v>
      </c>
      <c r="BL6" s="2838" t="s">
        <v>1</v>
      </c>
      <c r="BM6" s="1138" t="s">
        <v>259</v>
      </c>
      <c r="BN6" s="1137" t="s">
        <v>128</v>
      </c>
    </row>
    <row r="7" spans="1:66">
      <c r="A7" s="1678" t="s">
        <v>2</v>
      </c>
      <c r="B7" s="1679">
        <v>5</v>
      </c>
      <c r="C7" s="1679">
        <v>8</v>
      </c>
      <c r="D7" s="1679">
        <v>16</v>
      </c>
      <c r="E7" s="1679">
        <v>25</v>
      </c>
      <c r="F7" s="1679">
        <v>25</v>
      </c>
      <c r="G7" s="1679">
        <v>25</v>
      </c>
      <c r="H7" s="1679">
        <v>29</v>
      </c>
      <c r="I7" s="1680">
        <v>33</v>
      </c>
      <c r="J7" s="1681">
        <v>33</v>
      </c>
      <c r="K7" s="2006"/>
      <c r="N7" s="2849"/>
      <c r="O7" s="1689" t="s">
        <v>854</v>
      </c>
      <c r="P7" s="1684"/>
      <c r="Q7" s="1684">
        <v>1</v>
      </c>
      <c r="R7" s="1685">
        <f t="shared" si="0"/>
        <v>1</v>
      </c>
      <c r="S7" s="1684">
        <v>1</v>
      </c>
      <c r="T7" s="1684">
        <v>2</v>
      </c>
      <c r="U7" s="1685">
        <f t="shared" si="1"/>
        <v>3</v>
      </c>
      <c r="V7" s="1684">
        <v>1</v>
      </c>
      <c r="W7" s="1684">
        <v>2</v>
      </c>
      <c r="X7" s="1685">
        <f t="shared" si="2"/>
        <v>3</v>
      </c>
      <c r="Y7" s="1684">
        <v>1</v>
      </c>
      <c r="Z7" s="1684">
        <v>2</v>
      </c>
      <c r="AA7" s="1685">
        <f t="shared" si="3"/>
        <v>3</v>
      </c>
      <c r="AB7" s="1684">
        <v>1</v>
      </c>
      <c r="AC7" s="1684">
        <v>2</v>
      </c>
      <c r="AD7" s="1685">
        <f t="shared" si="4"/>
        <v>3</v>
      </c>
      <c r="AE7" s="1684">
        <v>4</v>
      </c>
      <c r="AF7" s="1684">
        <v>2</v>
      </c>
      <c r="AG7" s="1685">
        <f t="shared" si="5"/>
        <v>6</v>
      </c>
      <c r="AH7" s="1684">
        <v>4</v>
      </c>
      <c r="AI7" s="1684">
        <v>2</v>
      </c>
      <c r="AJ7" s="1685">
        <f t="shared" si="6"/>
        <v>6</v>
      </c>
      <c r="AK7" s="1690">
        <v>6</v>
      </c>
      <c r="AL7" s="1690">
        <v>2</v>
      </c>
      <c r="AM7" s="1686">
        <f t="shared" si="7"/>
        <v>8</v>
      </c>
      <c r="AN7" s="2006"/>
      <c r="AO7" s="2843"/>
      <c r="AP7" s="164" t="s">
        <v>854</v>
      </c>
      <c r="AQ7" s="165">
        <f>R7</f>
        <v>1</v>
      </c>
      <c r="AR7" s="165">
        <f>U7-R7</f>
        <v>2</v>
      </c>
      <c r="AS7" s="165">
        <f>X7-U7</f>
        <v>0</v>
      </c>
      <c r="AT7" s="165">
        <f>AA7-X7</f>
        <v>0</v>
      </c>
      <c r="AU7" s="177">
        <f>AD7-AA7</f>
        <v>0</v>
      </c>
      <c r="AV7" s="177">
        <f>AG7-AD7</f>
        <v>3</v>
      </c>
      <c r="AW7" s="177">
        <f t="shared" si="8"/>
        <v>0</v>
      </c>
      <c r="AX7" s="177">
        <f t="shared" si="9"/>
        <v>2</v>
      </c>
      <c r="BL7" s="2839"/>
      <c r="BM7" s="1138" t="s">
        <v>261</v>
      </c>
      <c r="BN7" s="1137" t="s">
        <v>141</v>
      </c>
    </row>
    <row r="8" spans="1:66">
      <c r="A8" s="1682" t="s">
        <v>8</v>
      </c>
      <c r="B8" s="1683">
        <f t="shared" ref="B8:G8" si="10">SUM(B5:B7)</f>
        <v>17</v>
      </c>
      <c r="C8" s="1683">
        <f t="shared" si="10"/>
        <v>26</v>
      </c>
      <c r="D8" s="1683">
        <f t="shared" si="10"/>
        <v>50</v>
      </c>
      <c r="E8" s="1683">
        <f t="shared" si="10"/>
        <v>65</v>
      </c>
      <c r="F8" s="1683">
        <f t="shared" si="10"/>
        <v>65</v>
      </c>
      <c r="G8" s="1683">
        <f t="shared" si="10"/>
        <v>64</v>
      </c>
      <c r="H8" s="1683">
        <f>SUM(H5:H7)</f>
        <v>74</v>
      </c>
      <c r="I8" s="1683">
        <f>SUM(I5:I7)</f>
        <v>78</v>
      </c>
      <c r="J8" s="1683">
        <f>SUM(J5:J7)</f>
        <v>82</v>
      </c>
      <c r="N8" s="2849"/>
      <c r="O8" s="1689" t="s">
        <v>855</v>
      </c>
      <c r="P8" s="1684"/>
      <c r="Q8" s="1684">
        <v>2</v>
      </c>
      <c r="R8" s="1685">
        <f t="shared" si="0"/>
        <v>2</v>
      </c>
      <c r="S8" s="1684"/>
      <c r="T8" s="1684">
        <v>2</v>
      </c>
      <c r="U8" s="1685">
        <f t="shared" si="1"/>
        <v>2</v>
      </c>
      <c r="V8" s="1684"/>
      <c r="W8" s="1684">
        <v>4</v>
      </c>
      <c r="X8" s="1685">
        <f t="shared" si="2"/>
        <v>4</v>
      </c>
      <c r="Y8" s="1684"/>
      <c r="Z8" s="1684">
        <v>4</v>
      </c>
      <c r="AA8" s="1685">
        <f t="shared" si="3"/>
        <v>4</v>
      </c>
      <c r="AB8" s="1684"/>
      <c r="AC8" s="1684">
        <v>4</v>
      </c>
      <c r="AD8" s="1685">
        <f t="shared" si="4"/>
        <v>4</v>
      </c>
      <c r="AE8" s="1684"/>
      <c r="AF8" s="1684"/>
      <c r="AG8" s="1685">
        <f>SUM(AE8:AF8)</f>
        <v>0</v>
      </c>
      <c r="AH8" s="1684"/>
      <c r="AI8" s="1684"/>
      <c r="AJ8" s="1685">
        <f t="shared" si="6"/>
        <v>0</v>
      </c>
      <c r="AK8" s="1690">
        <v>0</v>
      </c>
      <c r="AL8" s="1690">
        <v>0</v>
      </c>
      <c r="AM8" s="1686">
        <f t="shared" si="7"/>
        <v>0</v>
      </c>
      <c r="AN8" s="2006"/>
      <c r="AO8" s="2843"/>
      <c r="AP8" s="164" t="s">
        <v>855</v>
      </c>
      <c r="AQ8" s="165">
        <f>R8</f>
        <v>2</v>
      </c>
      <c r="AR8" s="165">
        <f>U8-R8</f>
        <v>0</v>
      </c>
      <c r="AS8" s="165">
        <f>X8-U8</f>
        <v>2</v>
      </c>
      <c r="AT8" s="165">
        <f>AA8-X8</f>
        <v>0</v>
      </c>
      <c r="AU8" s="177">
        <f>AD8-AA8</f>
        <v>0</v>
      </c>
      <c r="AV8" s="177">
        <v>0</v>
      </c>
      <c r="AW8" s="177">
        <f t="shared" si="8"/>
        <v>0</v>
      </c>
      <c r="AX8" s="177">
        <f t="shared" si="9"/>
        <v>0</v>
      </c>
      <c r="BL8" s="2840"/>
      <c r="BM8" s="1138" t="s">
        <v>260</v>
      </c>
      <c r="BN8" s="1137" t="s">
        <v>203</v>
      </c>
    </row>
    <row r="9" spans="1:66" ht="15" thickBot="1">
      <c r="N9" s="2849"/>
      <c r="O9" s="1685" t="s">
        <v>8</v>
      </c>
      <c r="P9" s="1685">
        <f>SUM(P5:P8)</f>
        <v>3</v>
      </c>
      <c r="Q9" s="1685">
        <f>SUM(Q5:Q8)</f>
        <v>5</v>
      </c>
      <c r="R9" s="1685">
        <f t="shared" si="0"/>
        <v>8</v>
      </c>
      <c r="S9" s="1685">
        <f>SUM(S5:S8)</f>
        <v>8</v>
      </c>
      <c r="T9" s="1685">
        <f>SUM(T5:T8)</f>
        <v>8</v>
      </c>
      <c r="U9" s="1685">
        <f t="shared" si="1"/>
        <v>16</v>
      </c>
      <c r="V9" s="1685">
        <f>SUM(V5:V8)</f>
        <v>9</v>
      </c>
      <c r="W9" s="1685">
        <f>SUM(W5:W8)</f>
        <v>10</v>
      </c>
      <c r="X9" s="1685">
        <f>SUM(V9:W9)</f>
        <v>19</v>
      </c>
      <c r="Y9" s="1685">
        <f>SUM(Y5:Y8)</f>
        <v>9</v>
      </c>
      <c r="Z9" s="1685">
        <f>SUM(Z5:Z8)</f>
        <v>10</v>
      </c>
      <c r="AA9" s="1685">
        <f t="shared" si="3"/>
        <v>19</v>
      </c>
      <c r="AB9" s="1685">
        <f>SUM(AB5:AB8)</f>
        <v>9</v>
      </c>
      <c r="AC9" s="1685">
        <f>SUM(AC5:AC8)</f>
        <v>10</v>
      </c>
      <c r="AD9" s="1685">
        <f t="shared" ref="AD9:AD14" si="11">SUM(AB9:AC9)</f>
        <v>19</v>
      </c>
      <c r="AE9" s="1685">
        <f>SUM(AE5:AE8)</f>
        <v>13</v>
      </c>
      <c r="AF9" s="1685">
        <f>SUM(AF5:AF8)</f>
        <v>10</v>
      </c>
      <c r="AG9" s="1685">
        <f>SUM(AE9:AF9)</f>
        <v>23</v>
      </c>
      <c r="AH9" s="1685">
        <f>SUM(AH5:AH8)</f>
        <v>13</v>
      </c>
      <c r="AI9" s="1685">
        <f>SUM(AI5:AI8)</f>
        <v>10</v>
      </c>
      <c r="AJ9" s="1685">
        <f>SUM(AH9:AI9)</f>
        <v>23</v>
      </c>
      <c r="AK9" s="1685">
        <f>SUM(AK5:AK8)</f>
        <v>18</v>
      </c>
      <c r="AL9" s="1685">
        <f>SUM(AL5:AL8)</f>
        <v>9</v>
      </c>
      <c r="AM9" s="1686">
        <f>SUM(AK9:AL9)</f>
        <v>27</v>
      </c>
      <c r="AN9" s="2006"/>
      <c r="AO9" s="2844"/>
      <c r="AP9" s="178"/>
      <c r="AQ9" s="179"/>
      <c r="AR9" s="179"/>
      <c r="AS9" s="179"/>
      <c r="AT9" s="179"/>
      <c r="AU9" s="180"/>
      <c r="AV9" s="180"/>
      <c r="AW9" s="180"/>
      <c r="AX9" s="180"/>
      <c r="BL9" s="2838" t="s">
        <v>3</v>
      </c>
      <c r="BM9" s="1138" t="s">
        <v>957</v>
      </c>
      <c r="BN9" s="1137" t="s">
        <v>145</v>
      </c>
    </row>
    <row r="10" spans="1:66">
      <c r="A10" s="2010" t="s">
        <v>3470</v>
      </c>
      <c r="N10" s="2849" t="s">
        <v>3</v>
      </c>
      <c r="O10" s="1689" t="s">
        <v>145</v>
      </c>
      <c r="P10" s="1684"/>
      <c r="Q10" s="1684">
        <v>5</v>
      </c>
      <c r="R10" s="1685">
        <f>SUM(Q10)</f>
        <v>5</v>
      </c>
      <c r="S10" s="1684"/>
      <c r="T10" s="1684">
        <v>7</v>
      </c>
      <c r="U10" s="1685">
        <f>SUM(T10)</f>
        <v>7</v>
      </c>
      <c r="V10" s="1684"/>
      <c r="W10" s="1684">
        <v>7</v>
      </c>
      <c r="X10" s="1685">
        <f>SUM(W10)</f>
        <v>7</v>
      </c>
      <c r="Y10" s="1684"/>
      <c r="Z10" s="1684">
        <v>7</v>
      </c>
      <c r="AA10" s="1685">
        <f>SUM(Z10)</f>
        <v>7</v>
      </c>
      <c r="AB10" s="1684"/>
      <c r="AC10" s="1684">
        <v>7</v>
      </c>
      <c r="AD10" s="1685">
        <f t="shared" si="11"/>
        <v>7</v>
      </c>
      <c r="AE10" s="1684"/>
      <c r="AF10" s="1684">
        <v>11</v>
      </c>
      <c r="AG10" s="1685">
        <f t="shared" si="5"/>
        <v>11</v>
      </c>
      <c r="AH10" s="1684"/>
      <c r="AI10" s="1684">
        <v>11</v>
      </c>
      <c r="AJ10" s="1685">
        <f t="shared" si="6"/>
        <v>11</v>
      </c>
      <c r="AK10" s="1690">
        <v>0</v>
      </c>
      <c r="AL10" s="1690">
        <v>11</v>
      </c>
      <c r="AM10" s="1686">
        <f>SUM(AK10:AL10)</f>
        <v>11</v>
      </c>
      <c r="AN10" s="2006"/>
      <c r="AO10" s="2842" t="s">
        <v>3</v>
      </c>
      <c r="AP10" s="194" t="s">
        <v>145</v>
      </c>
      <c r="AQ10" s="195">
        <f>R10</f>
        <v>5</v>
      </c>
      <c r="AR10" s="195">
        <f>U10-R10</f>
        <v>2</v>
      </c>
      <c r="AS10" s="195">
        <f>X10-U10</f>
        <v>0</v>
      </c>
      <c r="AT10" s="195">
        <f>AA10-X10</f>
        <v>0</v>
      </c>
      <c r="AU10" s="185">
        <f>AD10-AA10</f>
        <v>0</v>
      </c>
      <c r="AV10" s="185">
        <f>AG10-AD10</f>
        <v>4</v>
      </c>
      <c r="AW10" s="185">
        <f t="shared" ref="AW10:AW11" si="12">AJ10-AG10</f>
        <v>0</v>
      </c>
      <c r="AX10" s="185">
        <f t="shared" si="9"/>
        <v>0</v>
      </c>
      <c r="BL10" s="2839"/>
      <c r="BM10" s="1138" t="s">
        <v>959</v>
      </c>
      <c r="BN10" s="1137" t="s">
        <v>172</v>
      </c>
    </row>
    <row r="11" spans="1:66">
      <c r="N11" s="2849"/>
      <c r="O11" s="1689" t="s">
        <v>172</v>
      </c>
      <c r="P11" s="1684"/>
      <c r="Q11" s="1684">
        <v>1</v>
      </c>
      <c r="R11" s="1685">
        <f>SUM(Q11)</f>
        <v>1</v>
      </c>
      <c r="S11" s="1684"/>
      <c r="T11" s="1684">
        <v>2</v>
      </c>
      <c r="U11" s="1685">
        <f>SUM(T11)</f>
        <v>2</v>
      </c>
      <c r="V11" s="1684"/>
      <c r="W11" s="1684">
        <v>2</v>
      </c>
      <c r="X11" s="1685">
        <f>SUM(W11)</f>
        <v>2</v>
      </c>
      <c r="Y11" s="1684"/>
      <c r="Z11" s="1684">
        <v>2</v>
      </c>
      <c r="AA11" s="1685">
        <f>SUM(Z11)</f>
        <v>2</v>
      </c>
      <c r="AB11" s="1684"/>
      <c r="AC11" s="1684">
        <v>2</v>
      </c>
      <c r="AD11" s="1685">
        <f t="shared" si="11"/>
        <v>2</v>
      </c>
      <c r="AE11" s="1684">
        <v>1</v>
      </c>
      <c r="AF11" s="1684">
        <v>4</v>
      </c>
      <c r="AG11" s="1685">
        <f t="shared" si="5"/>
        <v>5</v>
      </c>
      <c r="AH11" s="1684">
        <v>1</v>
      </c>
      <c r="AI11" s="1684">
        <v>4</v>
      </c>
      <c r="AJ11" s="1685">
        <f t="shared" si="6"/>
        <v>5</v>
      </c>
      <c r="AK11" s="1690">
        <v>1</v>
      </c>
      <c r="AL11" s="1690">
        <v>4</v>
      </c>
      <c r="AM11" s="1686">
        <f t="shared" si="7"/>
        <v>5</v>
      </c>
      <c r="AN11" s="2006"/>
      <c r="AO11" s="2843"/>
      <c r="AP11" s="164" t="s">
        <v>172</v>
      </c>
      <c r="AQ11" s="165">
        <f>R11</f>
        <v>1</v>
      </c>
      <c r="AR11" s="165">
        <f>U11-R11</f>
        <v>1</v>
      </c>
      <c r="AS11" s="165">
        <f>X11-U11</f>
        <v>0</v>
      </c>
      <c r="AT11" s="165">
        <f>AA11-X11</f>
        <v>0</v>
      </c>
      <c r="AU11" s="177">
        <f>AD11-AA11</f>
        <v>0</v>
      </c>
      <c r="AV11" s="177">
        <f>AG11-AD11</f>
        <v>3</v>
      </c>
      <c r="AW11" s="177">
        <f t="shared" si="12"/>
        <v>0</v>
      </c>
      <c r="AX11" s="177">
        <f t="shared" si="9"/>
        <v>0</v>
      </c>
      <c r="BL11" s="2840"/>
      <c r="BM11" s="1138" t="s">
        <v>421</v>
      </c>
      <c r="BN11" s="1137" t="s">
        <v>149</v>
      </c>
    </row>
    <row r="12" spans="1:66">
      <c r="N12" s="2849"/>
      <c r="O12" s="1689" t="s">
        <v>149</v>
      </c>
      <c r="P12" s="1684"/>
      <c r="Q12" s="1684">
        <v>2</v>
      </c>
      <c r="R12" s="1685">
        <f>SUM(Q12)</f>
        <v>2</v>
      </c>
      <c r="S12" s="1684"/>
      <c r="T12" s="1684">
        <v>4</v>
      </c>
      <c r="U12" s="1685">
        <f>SUM(T12)</f>
        <v>4</v>
      </c>
      <c r="V12" s="1684"/>
      <c r="W12" s="1684">
        <v>4</v>
      </c>
      <c r="X12" s="1685">
        <f>SUM(W12)</f>
        <v>4</v>
      </c>
      <c r="Y12" s="1684"/>
      <c r="Z12" s="1684">
        <v>4</v>
      </c>
      <c r="AA12" s="1685">
        <f>SUM(Z12)</f>
        <v>4</v>
      </c>
      <c r="AB12" s="1684"/>
      <c r="AC12" s="1684">
        <v>4</v>
      </c>
      <c r="AD12" s="1685">
        <f t="shared" si="11"/>
        <v>4</v>
      </c>
      <c r="AE12" s="1684">
        <v>3</v>
      </c>
      <c r="AF12" s="1684">
        <v>2</v>
      </c>
      <c r="AG12" s="1685">
        <f t="shared" si="5"/>
        <v>5</v>
      </c>
      <c r="AH12" s="1684">
        <v>4</v>
      </c>
      <c r="AI12" s="1684">
        <v>2</v>
      </c>
      <c r="AJ12" s="1685">
        <f t="shared" si="6"/>
        <v>6</v>
      </c>
      <c r="AK12" s="1690">
        <v>3</v>
      </c>
      <c r="AL12" s="1690">
        <v>3</v>
      </c>
      <c r="AM12" s="1686">
        <f t="shared" si="7"/>
        <v>6</v>
      </c>
      <c r="AN12" s="2006"/>
      <c r="AO12" s="2843"/>
      <c r="AP12" s="164" t="s">
        <v>149</v>
      </c>
      <c r="AQ12" s="165">
        <f>R12</f>
        <v>2</v>
      </c>
      <c r="AR12" s="165">
        <f>U12-R12</f>
        <v>2</v>
      </c>
      <c r="AS12" s="165">
        <f>X12-U12</f>
        <v>0</v>
      </c>
      <c r="AT12" s="165">
        <f>AA12-X12</f>
        <v>0</v>
      </c>
      <c r="AU12" s="177">
        <f>AD12-AA12</f>
        <v>0</v>
      </c>
      <c r="AV12" s="177">
        <f>AG12-AD12</f>
        <v>1</v>
      </c>
      <c r="AW12" s="177">
        <f>AJ12-AG12</f>
        <v>1</v>
      </c>
      <c r="AX12" s="177">
        <f t="shared" si="9"/>
        <v>0</v>
      </c>
      <c r="BL12" s="2838" t="s">
        <v>2</v>
      </c>
      <c r="BM12" s="1138" t="s">
        <v>265</v>
      </c>
      <c r="BN12" s="1137" t="s">
        <v>2042</v>
      </c>
    </row>
    <row r="13" spans="1:66">
      <c r="N13" s="2849"/>
      <c r="O13" s="1689" t="s">
        <v>855</v>
      </c>
      <c r="P13" s="1684"/>
      <c r="Q13" s="1684">
        <v>1</v>
      </c>
      <c r="R13" s="1685">
        <f>SUM(Q13)</f>
        <v>1</v>
      </c>
      <c r="S13" s="1684"/>
      <c r="T13" s="1684">
        <v>4</v>
      </c>
      <c r="U13" s="1685">
        <f>SUM(T13)</f>
        <v>4</v>
      </c>
      <c r="V13" s="1684"/>
      <c r="W13" s="1684">
        <v>7</v>
      </c>
      <c r="X13" s="1685">
        <f>SUM(W13)</f>
        <v>7</v>
      </c>
      <c r="Y13" s="1684"/>
      <c r="Z13" s="1684">
        <v>7</v>
      </c>
      <c r="AA13" s="1685">
        <f>SUM(Z13)</f>
        <v>7</v>
      </c>
      <c r="AB13" s="1684"/>
      <c r="AC13" s="1684">
        <v>7</v>
      </c>
      <c r="AD13" s="1685">
        <f t="shared" si="11"/>
        <v>7</v>
      </c>
      <c r="AE13" s="1684">
        <v>1</v>
      </c>
      <c r="AF13" s="1684"/>
      <c r="AG13" s="1685">
        <f t="shared" si="5"/>
        <v>1</v>
      </c>
      <c r="AH13" s="1684"/>
      <c r="AI13" s="1684"/>
      <c r="AJ13" s="1685">
        <f t="shared" si="6"/>
        <v>0</v>
      </c>
      <c r="AK13" s="1690">
        <v>0</v>
      </c>
      <c r="AL13" s="1690">
        <v>0</v>
      </c>
      <c r="AM13" s="1686">
        <f t="shared" si="7"/>
        <v>0</v>
      </c>
      <c r="AN13" s="2006"/>
      <c r="AO13" s="2843"/>
      <c r="AP13" s="164" t="s">
        <v>855</v>
      </c>
      <c r="AQ13" s="165">
        <f>R13</f>
        <v>1</v>
      </c>
      <c r="AR13" s="165">
        <f>U13-R13</f>
        <v>3</v>
      </c>
      <c r="AS13" s="165">
        <f>X13-U13</f>
        <v>3</v>
      </c>
      <c r="AT13" s="165">
        <f>AA13-X13</f>
        <v>0</v>
      </c>
      <c r="AU13" s="177">
        <f>AD13-AA13</f>
        <v>0</v>
      </c>
      <c r="AV13" s="177">
        <v>1</v>
      </c>
      <c r="AW13" s="177">
        <v>0</v>
      </c>
      <c r="AX13" s="177">
        <f t="shared" si="9"/>
        <v>0</v>
      </c>
      <c r="BL13" s="2839"/>
      <c r="BM13" s="1138" t="s">
        <v>266</v>
      </c>
      <c r="BN13" s="1137" t="s">
        <v>175</v>
      </c>
    </row>
    <row r="14" spans="1:66" ht="15" thickBot="1">
      <c r="N14" s="2849"/>
      <c r="O14" s="1685" t="s">
        <v>258</v>
      </c>
      <c r="P14" s="1685"/>
      <c r="Q14" s="1685">
        <f>SUM(Q10:Q13)</f>
        <v>9</v>
      </c>
      <c r="R14" s="1685">
        <f>SUM(Q14)</f>
        <v>9</v>
      </c>
      <c r="S14" s="1685"/>
      <c r="T14" s="1685">
        <f>SUM(T10:T13)</f>
        <v>17</v>
      </c>
      <c r="U14" s="1685">
        <f>SUM(T14)</f>
        <v>17</v>
      </c>
      <c r="V14" s="1685"/>
      <c r="W14" s="1685">
        <f>SUM(W10:W13)</f>
        <v>20</v>
      </c>
      <c r="X14" s="1685">
        <f>SUM(W14)</f>
        <v>20</v>
      </c>
      <c r="Y14" s="1685"/>
      <c r="Z14" s="1685">
        <f>SUM(Z10:Z13)</f>
        <v>20</v>
      </c>
      <c r="AA14" s="1685">
        <f>SUM(Z14)</f>
        <v>20</v>
      </c>
      <c r="AB14" s="1685">
        <f>SUM(AB10:AB13)</f>
        <v>0</v>
      </c>
      <c r="AC14" s="1685">
        <f>SUM(AC10:AC13)</f>
        <v>20</v>
      </c>
      <c r="AD14" s="1685">
        <f t="shared" si="11"/>
        <v>20</v>
      </c>
      <c r="AE14" s="1685">
        <f>SUM(AE10:AE13)</f>
        <v>5</v>
      </c>
      <c r="AF14" s="1685">
        <f>SUM(AF10:AF13)</f>
        <v>17</v>
      </c>
      <c r="AG14" s="1685">
        <f t="shared" si="5"/>
        <v>22</v>
      </c>
      <c r="AH14" s="1685">
        <f>SUM(AH10:AH13)</f>
        <v>5</v>
      </c>
      <c r="AI14" s="1685">
        <f>SUM(AI10:AI13)</f>
        <v>17</v>
      </c>
      <c r="AJ14" s="1685">
        <f t="shared" si="6"/>
        <v>22</v>
      </c>
      <c r="AK14" s="1685">
        <f>SUM(AK10:AK13)</f>
        <v>4</v>
      </c>
      <c r="AL14" s="1685">
        <f>SUM(AL10:AL13)</f>
        <v>18</v>
      </c>
      <c r="AM14" s="1686">
        <f t="shared" si="7"/>
        <v>22</v>
      </c>
      <c r="AN14" s="2006"/>
      <c r="AO14" s="2844"/>
      <c r="AP14" s="178"/>
      <c r="AQ14" s="179"/>
      <c r="AR14" s="179"/>
      <c r="AS14" s="179"/>
      <c r="AT14" s="179"/>
      <c r="AU14" s="180"/>
      <c r="AV14" s="180"/>
      <c r="AW14" s="180"/>
      <c r="AX14" s="180"/>
      <c r="BL14" s="2840"/>
      <c r="BM14" s="1138" t="s">
        <v>267</v>
      </c>
      <c r="BN14" s="1137" t="s">
        <v>2671</v>
      </c>
    </row>
    <row r="15" spans="1:66">
      <c r="N15" s="2849" t="s">
        <v>2</v>
      </c>
      <c r="O15" s="1689" t="s">
        <v>179</v>
      </c>
      <c r="P15" s="1684"/>
      <c r="Q15" s="1684">
        <v>1</v>
      </c>
      <c r="R15" s="1685">
        <f t="shared" si="0"/>
        <v>1</v>
      </c>
      <c r="S15" s="1684"/>
      <c r="T15" s="1684">
        <v>1</v>
      </c>
      <c r="U15" s="1685">
        <f t="shared" si="1"/>
        <v>1</v>
      </c>
      <c r="V15" s="1684"/>
      <c r="W15" s="1684">
        <v>1</v>
      </c>
      <c r="X15" s="1685">
        <f t="shared" si="2"/>
        <v>1</v>
      </c>
      <c r="Y15" s="1684"/>
      <c r="Z15" s="1684">
        <v>1</v>
      </c>
      <c r="AA15" s="1685">
        <f t="shared" si="3"/>
        <v>1</v>
      </c>
      <c r="AB15" s="1684"/>
      <c r="AC15" s="1684">
        <v>1</v>
      </c>
      <c r="AD15" s="1685">
        <f t="shared" si="4"/>
        <v>1</v>
      </c>
      <c r="AE15" s="1684">
        <v>1</v>
      </c>
      <c r="AF15" s="1684">
        <v>7</v>
      </c>
      <c r="AG15" s="1685">
        <f t="shared" si="5"/>
        <v>8</v>
      </c>
      <c r="AH15" s="1684">
        <v>2</v>
      </c>
      <c r="AI15" s="1684">
        <v>8</v>
      </c>
      <c r="AJ15" s="1685">
        <f t="shared" si="6"/>
        <v>10</v>
      </c>
      <c r="AK15" s="1690">
        <v>2</v>
      </c>
      <c r="AL15" s="1690">
        <v>8</v>
      </c>
      <c r="AM15" s="1686">
        <f t="shared" si="7"/>
        <v>10</v>
      </c>
      <c r="AN15" s="2006"/>
      <c r="AO15" s="2845" t="s">
        <v>2</v>
      </c>
      <c r="AP15" s="219" t="s">
        <v>179</v>
      </c>
      <c r="AQ15" s="193">
        <f>R15</f>
        <v>1</v>
      </c>
      <c r="AR15" s="193">
        <f>U15-R15</f>
        <v>0</v>
      </c>
      <c r="AS15" s="193">
        <f>X15-U15</f>
        <v>0</v>
      </c>
      <c r="AT15" s="193">
        <f>AA15-X15</f>
        <v>0</v>
      </c>
      <c r="AU15" s="184">
        <f>AD15-AA15</f>
        <v>0</v>
      </c>
      <c r="AV15" s="184">
        <f>AG15-AD15</f>
        <v>7</v>
      </c>
      <c r="AW15" s="184">
        <f t="shared" ref="AW15:AW17" si="13">AJ15-AG15</f>
        <v>2</v>
      </c>
      <c r="AX15" s="184">
        <f t="shared" si="9"/>
        <v>0</v>
      </c>
    </row>
    <row r="16" spans="1:66">
      <c r="N16" s="2849"/>
      <c r="O16" s="1689" t="s">
        <v>175</v>
      </c>
      <c r="P16" s="1684"/>
      <c r="Q16" s="1684">
        <v>1</v>
      </c>
      <c r="R16" s="1685">
        <f t="shared" si="0"/>
        <v>1</v>
      </c>
      <c r="S16" s="1684"/>
      <c r="T16" s="1684">
        <v>1</v>
      </c>
      <c r="U16" s="1685">
        <f t="shared" si="1"/>
        <v>1</v>
      </c>
      <c r="V16" s="1684"/>
      <c r="W16" s="1684">
        <v>1</v>
      </c>
      <c r="X16" s="1685">
        <f t="shared" si="2"/>
        <v>1</v>
      </c>
      <c r="Y16" s="1684"/>
      <c r="Z16" s="1684">
        <v>1</v>
      </c>
      <c r="AA16" s="1685">
        <f t="shared" si="3"/>
        <v>1</v>
      </c>
      <c r="AB16" s="1684"/>
      <c r="AC16" s="1684">
        <v>1</v>
      </c>
      <c r="AD16" s="1685">
        <f t="shared" si="4"/>
        <v>1</v>
      </c>
      <c r="AE16" s="1684">
        <v>3</v>
      </c>
      <c r="AF16" s="1684">
        <v>3</v>
      </c>
      <c r="AG16" s="1685">
        <f t="shared" si="5"/>
        <v>6</v>
      </c>
      <c r="AH16" s="1684">
        <v>2</v>
      </c>
      <c r="AI16" s="1684">
        <v>4</v>
      </c>
      <c r="AJ16" s="1685">
        <f t="shared" si="6"/>
        <v>6</v>
      </c>
      <c r="AK16" s="1690">
        <v>2</v>
      </c>
      <c r="AL16" s="1690">
        <v>4</v>
      </c>
      <c r="AM16" s="1686">
        <f t="shared" si="7"/>
        <v>6</v>
      </c>
      <c r="AN16" s="2006"/>
      <c r="AO16" s="2846"/>
      <c r="AP16" s="220" t="s">
        <v>175</v>
      </c>
      <c r="AQ16" s="165">
        <f>R16</f>
        <v>1</v>
      </c>
      <c r="AR16" s="165">
        <f>U16-R16</f>
        <v>0</v>
      </c>
      <c r="AS16" s="165">
        <f>X16-U16</f>
        <v>0</v>
      </c>
      <c r="AT16" s="165">
        <f>AA16-X16</f>
        <v>0</v>
      </c>
      <c r="AU16" s="177">
        <f>AD16-AA16</f>
        <v>0</v>
      </c>
      <c r="AV16" s="177">
        <f>AG16-AD16</f>
        <v>5</v>
      </c>
      <c r="AW16" s="184">
        <f t="shared" si="13"/>
        <v>0</v>
      </c>
      <c r="AX16" s="184">
        <f t="shared" si="9"/>
        <v>0</v>
      </c>
    </row>
    <row r="17" spans="14:50">
      <c r="N17" s="2849"/>
      <c r="O17" s="1689" t="s">
        <v>128</v>
      </c>
      <c r="P17" s="1684">
        <v>4</v>
      </c>
      <c r="Q17" s="1684">
        <v>1</v>
      </c>
      <c r="R17" s="1685">
        <f t="shared" si="0"/>
        <v>5</v>
      </c>
      <c r="S17" s="1684">
        <v>8</v>
      </c>
      <c r="T17" s="1684">
        <v>3</v>
      </c>
      <c r="U17" s="1685">
        <f t="shared" si="1"/>
        <v>11</v>
      </c>
      <c r="V17" s="1684">
        <v>11</v>
      </c>
      <c r="W17" s="1684">
        <v>3</v>
      </c>
      <c r="X17" s="1685">
        <f t="shared" si="2"/>
        <v>14</v>
      </c>
      <c r="Y17" s="1684">
        <v>11</v>
      </c>
      <c r="Z17" s="1684">
        <v>3</v>
      </c>
      <c r="AA17" s="1685">
        <f t="shared" si="3"/>
        <v>14</v>
      </c>
      <c r="AB17" s="1684">
        <v>11</v>
      </c>
      <c r="AC17" s="1684">
        <v>3</v>
      </c>
      <c r="AD17" s="1685">
        <f t="shared" si="4"/>
        <v>14</v>
      </c>
      <c r="AE17" s="1684">
        <v>9</v>
      </c>
      <c r="AF17" s="1684">
        <v>6</v>
      </c>
      <c r="AG17" s="1685">
        <f t="shared" si="5"/>
        <v>15</v>
      </c>
      <c r="AH17" s="1684">
        <v>10</v>
      </c>
      <c r="AI17" s="1684">
        <v>7</v>
      </c>
      <c r="AJ17" s="1685">
        <f t="shared" si="6"/>
        <v>17</v>
      </c>
      <c r="AK17" s="1690">
        <v>7</v>
      </c>
      <c r="AL17" s="1690">
        <v>10</v>
      </c>
      <c r="AM17" s="1686">
        <f t="shared" si="7"/>
        <v>17</v>
      </c>
      <c r="AN17" s="2006"/>
      <c r="AO17" s="2846"/>
      <c r="AP17" s="220" t="s">
        <v>128</v>
      </c>
      <c r="AQ17" s="165">
        <f>R17</f>
        <v>5</v>
      </c>
      <c r="AR17" s="165">
        <f>U17-R17</f>
        <v>6</v>
      </c>
      <c r="AS17" s="165">
        <f>X17-U17</f>
        <v>3</v>
      </c>
      <c r="AT17" s="165">
        <f>AA17-X17</f>
        <v>0</v>
      </c>
      <c r="AU17" s="177">
        <f>AD17-AA17</f>
        <v>0</v>
      </c>
      <c r="AV17" s="177">
        <f>AG17-AD17</f>
        <v>1</v>
      </c>
      <c r="AW17" s="184">
        <f t="shared" si="13"/>
        <v>2</v>
      </c>
      <c r="AX17" s="184">
        <f t="shared" si="9"/>
        <v>0</v>
      </c>
    </row>
    <row r="18" spans="14:50">
      <c r="N18" s="2849"/>
      <c r="O18" s="1689" t="s">
        <v>855</v>
      </c>
      <c r="P18" s="1684"/>
      <c r="Q18" s="1684">
        <v>1</v>
      </c>
      <c r="R18" s="1685">
        <f t="shared" si="0"/>
        <v>1</v>
      </c>
      <c r="S18" s="1684"/>
      <c r="T18" s="1684">
        <v>3</v>
      </c>
      <c r="U18" s="1685">
        <f t="shared" si="1"/>
        <v>3</v>
      </c>
      <c r="V18" s="1684"/>
      <c r="W18" s="1684">
        <v>9</v>
      </c>
      <c r="X18" s="1685">
        <f t="shared" si="2"/>
        <v>9</v>
      </c>
      <c r="Y18" s="1684"/>
      <c r="Z18" s="1684">
        <v>9</v>
      </c>
      <c r="AA18" s="1685">
        <f t="shared" si="3"/>
        <v>9</v>
      </c>
      <c r="AB18" s="1684"/>
      <c r="AC18" s="1684">
        <v>9</v>
      </c>
      <c r="AD18" s="1685">
        <f t="shared" si="4"/>
        <v>9</v>
      </c>
      <c r="AE18" s="1684">
        <v>1</v>
      </c>
      <c r="AF18" s="1684"/>
      <c r="AG18" s="1685">
        <f t="shared" si="5"/>
        <v>1</v>
      </c>
      <c r="AH18" s="1684"/>
      <c r="AI18" s="1684"/>
      <c r="AJ18" s="1685">
        <f t="shared" si="6"/>
        <v>0</v>
      </c>
      <c r="AK18" s="1690">
        <v>0</v>
      </c>
      <c r="AL18" s="1690">
        <v>0</v>
      </c>
      <c r="AM18" s="1686">
        <f t="shared" si="7"/>
        <v>0</v>
      </c>
      <c r="AN18" s="2006"/>
      <c r="AO18" s="2846"/>
      <c r="AP18" s="220" t="s">
        <v>855</v>
      </c>
      <c r="AQ18" s="165">
        <f>R18</f>
        <v>1</v>
      </c>
      <c r="AR18" s="165">
        <f>U18-R18</f>
        <v>2</v>
      </c>
      <c r="AS18" s="165"/>
      <c r="AT18" s="165"/>
      <c r="AU18" s="177"/>
      <c r="AV18" s="177"/>
      <c r="AW18" s="184">
        <f>AJ18-AG18</f>
        <v>-1</v>
      </c>
      <c r="AX18" s="184">
        <f t="shared" si="9"/>
        <v>0</v>
      </c>
    </row>
    <row r="19" spans="14:50" ht="15" thickBot="1">
      <c r="N19" s="2849"/>
      <c r="O19" s="1685" t="s">
        <v>8</v>
      </c>
      <c r="P19" s="1685">
        <f>SUM(P15:P18)</f>
        <v>4</v>
      </c>
      <c r="Q19" s="1685">
        <f>SUM(Q15:Q18)</f>
        <v>4</v>
      </c>
      <c r="R19" s="1685">
        <f t="shared" si="0"/>
        <v>8</v>
      </c>
      <c r="S19" s="1685">
        <f>SUM(S15:S18)</f>
        <v>8</v>
      </c>
      <c r="T19" s="1685">
        <f>SUM(T15:T18)</f>
        <v>8</v>
      </c>
      <c r="U19" s="1685">
        <f t="shared" si="1"/>
        <v>16</v>
      </c>
      <c r="V19" s="1685">
        <f>SUM(V15:V18)</f>
        <v>11</v>
      </c>
      <c r="W19" s="1685">
        <f>SUM(W15:W18)</f>
        <v>14</v>
      </c>
      <c r="X19" s="1685">
        <f t="shared" si="2"/>
        <v>25</v>
      </c>
      <c r="Y19" s="1685">
        <f>SUM(Y15:Y18)</f>
        <v>11</v>
      </c>
      <c r="Z19" s="1685">
        <f>SUM(Z15:Z18)</f>
        <v>14</v>
      </c>
      <c r="AA19" s="1685">
        <f t="shared" si="3"/>
        <v>25</v>
      </c>
      <c r="AB19" s="1685">
        <f>SUM(AB15:AB18)</f>
        <v>11</v>
      </c>
      <c r="AC19" s="1685">
        <f>SUM(AC15:AC18)</f>
        <v>14</v>
      </c>
      <c r="AD19" s="1685">
        <f t="shared" si="4"/>
        <v>25</v>
      </c>
      <c r="AE19" s="1685">
        <f>SUM(AE15:AE18)</f>
        <v>14</v>
      </c>
      <c r="AF19" s="1685">
        <f>SUM(AF15:AF18)</f>
        <v>16</v>
      </c>
      <c r="AG19" s="1685">
        <f t="shared" si="5"/>
        <v>30</v>
      </c>
      <c r="AH19" s="1685">
        <f>SUM(AH15:AH18)</f>
        <v>14</v>
      </c>
      <c r="AI19" s="1685">
        <f>SUM(AI15:AI18)</f>
        <v>19</v>
      </c>
      <c r="AJ19" s="1685">
        <f t="shared" si="6"/>
        <v>33</v>
      </c>
      <c r="AK19" s="1685">
        <f>SUM(AK15:AK18)</f>
        <v>11</v>
      </c>
      <c r="AL19" s="1685">
        <f>SUM(AL15:AL18)</f>
        <v>22</v>
      </c>
      <c r="AM19" s="1686">
        <f t="shared" si="7"/>
        <v>33</v>
      </c>
      <c r="AN19" s="2006"/>
      <c r="AO19" s="2847"/>
      <c r="AP19" s="221"/>
      <c r="AQ19" s="186"/>
      <c r="AR19" s="186"/>
      <c r="AS19" s="186"/>
      <c r="AT19" s="186"/>
      <c r="AU19" s="187"/>
      <c r="AV19" s="187"/>
      <c r="AW19" s="187"/>
      <c r="AX19" s="187"/>
    </row>
    <row r="20" spans="14:50" ht="16.2" thickBot="1">
      <c r="N20" s="103"/>
      <c r="O20" s="1687" t="s">
        <v>18</v>
      </c>
      <c r="P20" s="1687">
        <f t="shared" ref="P20:AF20" si="14">P9+P19+P14</f>
        <v>7</v>
      </c>
      <c r="Q20" s="1687">
        <f t="shared" si="14"/>
        <v>18</v>
      </c>
      <c r="R20" s="1688">
        <f t="shared" si="14"/>
        <v>25</v>
      </c>
      <c r="S20" s="1687">
        <f t="shared" si="14"/>
        <v>16</v>
      </c>
      <c r="T20" s="1687">
        <f t="shared" si="14"/>
        <v>33</v>
      </c>
      <c r="U20" s="1688">
        <f t="shared" si="14"/>
        <v>49</v>
      </c>
      <c r="V20" s="1687">
        <f t="shared" si="14"/>
        <v>20</v>
      </c>
      <c r="W20" s="1687">
        <f t="shared" si="14"/>
        <v>44</v>
      </c>
      <c r="X20" s="1688">
        <f t="shared" si="14"/>
        <v>64</v>
      </c>
      <c r="Y20" s="1687">
        <f t="shared" si="14"/>
        <v>20</v>
      </c>
      <c r="Z20" s="1687">
        <f t="shared" si="14"/>
        <v>44</v>
      </c>
      <c r="AA20" s="1688">
        <f t="shared" si="14"/>
        <v>64</v>
      </c>
      <c r="AB20" s="1687">
        <f t="shared" si="14"/>
        <v>20</v>
      </c>
      <c r="AC20" s="1687">
        <f t="shared" si="14"/>
        <v>44</v>
      </c>
      <c r="AD20" s="1688">
        <f t="shared" si="14"/>
        <v>64</v>
      </c>
      <c r="AE20" s="1687">
        <f t="shared" si="14"/>
        <v>32</v>
      </c>
      <c r="AF20" s="1687">
        <f t="shared" si="14"/>
        <v>43</v>
      </c>
      <c r="AG20" s="1688">
        <f>AG9+AG19+AG14</f>
        <v>75</v>
      </c>
      <c r="AH20" s="1687">
        <f>AH9+AH19+AH14</f>
        <v>32</v>
      </c>
      <c r="AI20" s="1687">
        <f>AI9+AI19+AI14</f>
        <v>46</v>
      </c>
      <c r="AJ20" s="1688">
        <f>AJ9+AJ19+AJ14</f>
        <v>78</v>
      </c>
      <c r="AK20" s="1688">
        <f>AK9+AK14+AK19</f>
        <v>33</v>
      </c>
      <c r="AL20" s="1688">
        <f>AL9+AL14+AL19</f>
        <v>49</v>
      </c>
      <c r="AM20" s="1688">
        <f>AM9+AM19+AM14</f>
        <v>82</v>
      </c>
      <c r="AN20" s="2006"/>
      <c r="AO20" s="103"/>
      <c r="AP20" s="189" t="s">
        <v>18</v>
      </c>
      <c r="AQ20" s="190">
        <f t="shared" ref="AQ20:AV20" si="15">SUM(AQ5:AQ19)</f>
        <v>25</v>
      </c>
      <c r="AR20" s="190">
        <f t="shared" si="15"/>
        <v>24</v>
      </c>
      <c r="AS20" s="190">
        <f t="shared" si="15"/>
        <v>9</v>
      </c>
      <c r="AT20" s="190">
        <f t="shared" si="15"/>
        <v>0</v>
      </c>
      <c r="AU20" s="191">
        <f t="shared" si="15"/>
        <v>0</v>
      </c>
      <c r="AV20" s="191">
        <f t="shared" si="15"/>
        <v>30</v>
      </c>
      <c r="AW20" s="191">
        <f>SUM(AW5:AW19)</f>
        <v>4</v>
      </c>
      <c r="AX20" s="191">
        <f>SUM(AX5:AX19)</f>
        <v>4</v>
      </c>
    </row>
    <row r="22" spans="14:50">
      <c r="O22" s="167" t="s">
        <v>858</v>
      </c>
    </row>
    <row r="23" spans="14:50">
      <c r="O23" s="167" t="s">
        <v>859</v>
      </c>
    </row>
  </sheetData>
  <mergeCells count="18">
    <mergeCell ref="AO15:AO19"/>
    <mergeCell ref="AO10:AO14"/>
    <mergeCell ref="AB3:AD3"/>
    <mergeCell ref="N5:N9"/>
    <mergeCell ref="N15:N19"/>
    <mergeCell ref="N10:N14"/>
    <mergeCell ref="P3:R3"/>
    <mergeCell ref="S3:U3"/>
    <mergeCell ref="V3:X3"/>
    <mergeCell ref="Y3:AA3"/>
    <mergeCell ref="AE3:AG3"/>
    <mergeCell ref="AH3:AJ3"/>
    <mergeCell ref="AK3:AM3"/>
    <mergeCell ref="BL6:BL8"/>
    <mergeCell ref="BL9:BL11"/>
    <mergeCell ref="BL12:BL14"/>
    <mergeCell ref="BM5:BN5"/>
    <mergeCell ref="AO5:AO9"/>
  </mergeCells>
  <hyperlinks>
    <hyperlink ref="A1" location="Índice!A1" display="ÍNDICE" xr:uid="{00000000-0004-0000-2500-000000000000}"/>
  </hyperlinks>
  <pageMargins left="0.25" right="0.25" top="0.75" bottom="0.75" header="0.3" footer="0.3"/>
  <pageSetup paperSize="163" orientation="landscape" r:id="rId1"/>
  <ignoredErrors>
    <ignoredError sqref="B8:J8" formulaRange="1"/>
    <ignoredError sqref="R10:AG14 R9:AC9 AE9:AF9 R16:AG19 R15:AE15 AG15"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AD25A8"/>
  </sheetPr>
  <dimension ref="A1:W12"/>
  <sheetViews>
    <sheetView showGridLines="0" topLeftCell="G1" zoomScaleNormal="100" workbookViewId="0"/>
  </sheetViews>
  <sheetFormatPr baseColWidth="10" defaultRowHeight="13.2"/>
  <cols>
    <col min="9" max="9" width="12.33203125" bestFit="1" customWidth="1"/>
    <col min="10" max="11" width="12.33203125" customWidth="1"/>
  </cols>
  <sheetData>
    <row r="1" spans="1:23">
      <c r="A1" s="320" t="s">
        <v>1447</v>
      </c>
    </row>
    <row r="3" spans="1:23" ht="18">
      <c r="B3" s="974" t="s">
        <v>1877</v>
      </c>
      <c r="C3" s="437"/>
      <c r="D3" s="437"/>
      <c r="E3" s="437"/>
      <c r="F3" s="437"/>
      <c r="G3" s="437"/>
      <c r="H3" s="437"/>
      <c r="I3" s="437"/>
      <c r="J3" s="437"/>
      <c r="K3" s="437"/>
      <c r="M3" s="974" t="s">
        <v>1940</v>
      </c>
      <c r="N3" s="975"/>
    </row>
    <row r="4" spans="1:23" ht="14.4">
      <c r="B4" s="1677" t="s">
        <v>37</v>
      </c>
      <c r="C4" s="1677">
        <v>2010</v>
      </c>
      <c r="D4" s="1677">
        <v>2011</v>
      </c>
      <c r="E4" s="1677">
        <v>2012</v>
      </c>
      <c r="F4" s="1677">
        <v>2013</v>
      </c>
      <c r="G4" s="1677">
        <v>2014</v>
      </c>
      <c r="H4" s="1677">
        <v>2015</v>
      </c>
      <c r="I4" s="1677">
        <v>2016</v>
      </c>
      <c r="J4" s="1677">
        <v>2017</v>
      </c>
      <c r="K4" s="1677">
        <v>2018</v>
      </c>
      <c r="M4" s="1677" t="s">
        <v>37</v>
      </c>
      <c r="N4" s="1677">
        <v>2010</v>
      </c>
      <c r="O4" s="1677">
        <v>2011</v>
      </c>
      <c r="P4" s="1677">
        <v>2012</v>
      </c>
      <c r="Q4" s="1677">
        <v>2013</v>
      </c>
      <c r="R4" s="1677">
        <v>2014</v>
      </c>
      <c r="S4" s="1677">
        <v>2015</v>
      </c>
      <c r="T4" s="1677">
        <v>2016</v>
      </c>
      <c r="U4" s="1677">
        <v>2017</v>
      </c>
      <c r="V4" s="1677">
        <v>2018</v>
      </c>
    </row>
    <row r="5" spans="1:23" ht="14.4">
      <c r="B5" s="2377" t="s">
        <v>1</v>
      </c>
      <c r="C5" s="2378">
        <v>3</v>
      </c>
      <c r="D5" s="2378">
        <v>4</v>
      </c>
      <c r="E5" s="2378">
        <v>7</v>
      </c>
      <c r="F5" s="2378">
        <v>8</v>
      </c>
      <c r="G5" s="2378">
        <v>10</v>
      </c>
      <c r="H5" s="2378">
        <v>15</v>
      </c>
      <c r="I5" s="2378">
        <v>17</v>
      </c>
      <c r="J5" s="2383">
        <v>19</v>
      </c>
      <c r="K5" s="2379">
        <v>22</v>
      </c>
      <c r="M5" s="2377" t="s">
        <v>1</v>
      </c>
      <c r="N5" s="1303">
        <f>C5/'Plazas Div x Depto'!B5</f>
        <v>0.6</v>
      </c>
      <c r="O5" s="1303">
        <f>D5/'Plazas Div x Depto'!C5</f>
        <v>0.5</v>
      </c>
      <c r="P5" s="1303">
        <f>E5/'Plazas Div x Depto'!D5</f>
        <v>0.4375</v>
      </c>
      <c r="Q5" s="1303">
        <f>F5/'Plazas Div x Depto'!E5</f>
        <v>0.42105263157894735</v>
      </c>
      <c r="R5" s="1303">
        <f>G5/'Plazas Div x Depto'!F5</f>
        <v>0.52631578947368418</v>
      </c>
      <c r="S5" s="1303">
        <f>H5/'Plazas Div x Depto'!G5</f>
        <v>0.78947368421052633</v>
      </c>
      <c r="T5" s="1303">
        <f>I5/'Plazas Div x Depto'!H5</f>
        <v>0.73913043478260865</v>
      </c>
      <c r="U5" s="1304">
        <f>J5/'Plazas Div x Depto'!I5</f>
        <v>0.82608695652173914</v>
      </c>
      <c r="V5" s="1297">
        <f>K5/'Plazas Div x Depto'!J5</f>
        <v>0.81481481481481477</v>
      </c>
    </row>
    <row r="6" spans="1:23" ht="14.4">
      <c r="B6" s="2377" t="s">
        <v>3</v>
      </c>
      <c r="C6" s="2378">
        <v>5</v>
      </c>
      <c r="D6" s="2378">
        <v>6</v>
      </c>
      <c r="E6" s="2378">
        <v>9</v>
      </c>
      <c r="F6" s="2378">
        <v>13</v>
      </c>
      <c r="G6" s="2378">
        <v>13</v>
      </c>
      <c r="H6" s="2378">
        <v>14</v>
      </c>
      <c r="I6" s="2378">
        <v>16</v>
      </c>
      <c r="J6" s="2383">
        <v>18</v>
      </c>
      <c r="K6" s="2379">
        <v>19</v>
      </c>
      <c r="M6" s="2377" t="s">
        <v>3</v>
      </c>
      <c r="N6" s="1303">
        <f>C6/'Plazas Div x Depto'!B6</f>
        <v>0.7142857142857143</v>
      </c>
      <c r="O6" s="1303">
        <f>D6/'Plazas Div x Depto'!C6</f>
        <v>0.6</v>
      </c>
      <c r="P6" s="1303">
        <f>E6/'Plazas Div x Depto'!D6</f>
        <v>0.5</v>
      </c>
      <c r="Q6" s="1303">
        <f>F6/'Plazas Div x Depto'!E6</f>
        <v>0.61904761904761907</v>
      </c>
      <c r="R6" s="1303">
        <f>G6/'Plazas Div x Depto'!F6</f>
        <v>0.61904761904761907</v>
      </c>
      <c r="S6" s="1303">
        <f>H6/'Plazas Div x Depto'!G6</f>
        <v>0.7</v>
      </c>
      <c r="T6" s="1303">
        <f>I6/'Plazas Div x Depto'!H6</f>
        <v>0.72727272727272729</v>
      </c>
      <c r="U6" s="1304">
        <f>J6/'Plazas Div x Depto'!I6</f>
        <v>0.81818181818181823</v>
      </c>
      <c r="V6" s="1297">
        <f>K6/'Plazas Div x Depto'!J6</f>
        <v>0.86363636363636365</v>
      </c>
    </row>
    <row r="7" spans="1:23" ht="14.4">
      <c r="B7" s="2377" t="s">
        <v>2</v>
      </c>
      <c r="C7" s="2378">
        <v>2</v>
      </c>
      <c r="D7" s="2378">
        <v>3</v>
      </c>
      <c r="E7" s="2378">
        <v>6</v>
      </c>
      <c r="F7" s="2378">
        <v>7</v>
      </c>
      <c r="G7" s="2378">
        <v>13</v>
      </c>
      <c r="H7" s="2378">
        <v>13</v>
      </c>
      <c r="I7" s="2378">
        <v>21</v>
      </c>
      <c r="J7" s="2383">
        <v>28</v>
      </c>
      <c r="K7" s="2379">
        <v>31</v>
      </c>
      <c r="M7" s="2377" t="s">
        <v>2</v>
      </c>
      <c r="N7" s="1303">
        <f>C7/'Plazas Div x Depto'!B7</f>
        <v>0.4</v>
      </c>
      <c r="O7" s="1303">
        <f>D7/'Plazas Div x Depto'!C7</f>
        <v>0.375</v>
      </c>
      <c r="P7" s="1303">
        <f>E7/'Plazas Div x Depto'!D7</f>
        <v>0.375</v>
      </c>
      <c r="Q7" s="1303">
        <f>F7/'Plazas Div x Depto'!E7</f>
        <v>0.28000000000000003</v>
      </c>
      <c r="R7" s="1303">
        <f>G7/'Plazas Div x Depto'!F7</f>
        <v>0.52</v>
      </c>
      <c r="S7" s="1303">
        <f>H7/'Plazas Div x Depto'!G7</f>
        <v>0.52</v>
      </c>
      <c r="T7" s="1303">
        <f>I7/'Plazas Div x Depto'!H7</f>
        <v>0.72413793103448276</v>
      </c>
      <c r="U7" s="1304">
        <f>J7/'Plazas Div x Depto'!I7</f>
        <v>0.84848484848484851</v>
      </c>
      <c r="V7" s="1297">
        <f>K7/'Plazas Div x Depto'!J7</f>
        <v>0.93939393939393945</v>
      </c>
    </row>
    <row r="8" spans="1:23" ht="14.4">
      <c r="B8" s="2380" t="s">
        <v>867</v>
      </c>
      <c r="C8" s="2381">
        <f t="shared" ref="C8:J8" si="0">SUM(C5:C7)</f>
        <v>10</v>
      </c>
      <c r="D8" s="2381">
        <f t="shared" si="0"/>
        <v>13</v>
      </c>
      <c r="E8" s="2381">
        <f t="shared" si="0"/>
        <v>22</v>
      </c>
      <c r="F8" s="2381">
        <f t="shared" si="0"/>
        <v>28</v>
      </c>
      <c r="G8" s="2381">
        <f t="shared" si="0"/>
        <v>36</v>
      </c>
      <c r="H8" s="2381">
        <f t="shared" si="0"/>
        <v>42</v>
      </c>
      <c r="I8" s="2381">
        <f t="shared" si="0"/>
        <v>54</v>
      </c>
      <c r="J8" s="2381">
        <f t="shared" si="0"/>
        <v>65</v>
      </c>
      <c r="K8" s="2381">
        <f t="shared" ref="K8" si="1">SUM(K5:K7)</f>
        <v>72</v>
      </c>
      <c r="M8" s="2380" t="s">
        <v>867</v>
      </c>
      <c r="N8" s="2382">
        <f>C8/'Plazas Div x Depto'!B8</f>
        <v>0.58823529411764708</v>
      </c>
      <c r="O8" s="2382">
        <f>D8/'Plazas Div x Depto'!C8</f>
        <v>0.5</v>
      </c>
      <c r="P8" s="2382">
        <f>E8/'Plazas Div x Depto'!D8</f>
        <v>0.44</v>
      </c>
      <c r="Q8" s="2382">
        <f>F8/'Plazas Div x Depto'!E8</f>
        <v>0.43076923076923079</v>
      </c>
      <c r="R8" s="2382">
        <f>G8/'Plazas Div x Depto'!F8</f>
        <v>0.55384615384615388</v>
      </c>
      <c r="S8" s="2382">
        <f>H8/'Plazas Div x Depto'!G8</f>
        <v>0.65625</v>
      </c>
      <c r="T8" s="2382">
        <f>I8/'Plazas Div x Depto'!H8</f>
        <v>0.72972972972972971</v>
      </c>
      <c r="U8" s="2382">
        <f>J8/'Plazas Div x Depto'!I8</f>
        <v>0.83333333333333337</v>
      </c>
      <c r="V8" s="2382">
        <f>K8/'Plazas Div x Depto'!J8</f>
        <v>0.87804878048780488</v>
      </c>
    </row>
    <row r="9" spans="1:23" ht="14.4">
      <c r="B9" s="2009" t="s">
        <v>3471</v>
      </c>
    </row>
    <row r="12" spans="1:23">
      <c r="W12" s="2031"/>
    </row>
  </sheetData>
  <hyperlinks>
    <hyperlink ref="A1" location="Índice!A1" display="ÍNDICE" xr:uid="{00000000-0004-0000-2600-000000000000}"/>
  </hyperlinks>
  <pageMargins left="0.7" right="0.7" top="0.75" bottom="0.75" header="0.3" footer="0.3"/>
  <ignoredErrors>
    <ignoredError sqref="C8:J8" formulaRange="1"/>
  </ignoredError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AD25A8"/>
  </sheetPr>
  <dimension ref="A1:BM13"/>
  <sheetViews>
    <sheetView showGridLines="0" workbookViewId="0"/>
  </sheetViews>
  <sheetFormatPr baseColWidth="10" defaultColWidth="12.5546875" defaultRowHeight="14.4"/>
  <cols>
    <col min="1" max="1" width="9.6640625" style="81" customWidth="1"/>
    <col min="2" max="2" width="7.5546875" style="81" bestFit="1" customWidth="1"/>
    <col min="3" max="3" width="8" style="81" bestFit="1" customWidth="1"/>
    <col min="4" max="4" width="8" style="81" customWidth="1"/>
    <col min="5" max="5" width="7.5546875" style="81" bestFit="1" customWidth="1"/>
    <col min="6" max="8" width="6.33203125" style="81" customWidth="1"/>
    <col min="9" max="9" width="7.5546875" style="81" bestFit="1" customWidth="1"/>
    <col min="10" max="10" width="7.5546875" style="81" customWidth="1"/>
    <col min="11" max="11" width="7.6640625" style="81" bestFit="1" customWidth="1"/>
    <col min="12" max="12" width="6.33203125" style="81" bestFit="1" customWidth="1"/>
    <col min="13" max="14" width="6.33203125" style="81" customWidth="1"/>
    <col min="15" max="15" width="7.5546875" style="81" bestFit="1" customWidth="1"/>
    <col min="16" max="16" width="7.5546875" style="81" customWidth="1"/>
    <col min="17" max="17" width="7.6640625" style="81" bestFit="1" customWidth="1"/>
    <col min="18" max="18" width="6.33203125" style="81" bestFit="1" customWidth="1"/>
    <col min="19" max="20" width="6.33203125" style="81" customWidth="1"/>
    <col min="21" max="21" width="7.5546875" style="81" bestFit="1" customWidth="1"/>
    <col min="22" max="22" width="7.5546875" style="81" customWidth="1"/>
    <col min="23" max="23" width="7.6640625" style="81" bestFit="1" customWidth="1"/>
    <col min="24" max="24" width="6.33203125" style="81" bestFit="1" customWidth="1"/>
    <col min="25" max="26" width="6.33203125" style="81" customWidth="1"/>
    <col min="27" max="27" width="7.5546875" style="81" bestFit="1" customWidth="1"/>
    <col min="28" max="28" width="7.5546875" style="81" customWidth="1"/>
    <col min="29" max="29" width="7.6640625" style="81" bestFit="1" customWidth="1"/>
    <col min="30" max="30" width="6.33203125" style="81" bestFit="1" customWidth="1"/>
    <col min="31" max="32" width="6.33203125" style="81" customWidth="1"/>
    <col min="33" max="33" width="7.5546875" style="81" bestFit="1" customWidth="1"/>
    <col min="34" max="34" width="7.5546875" style="81" customWidth="1"/>
    <col min="35" max="35" width="7.6640625" style="81" bestFit="1" customWidth="1"/>
    <col min="36" max="36" width="6.33203125" style="81" bestFit="1" customWidth="1"/>
    <col min="37" max="37" width="8.44140625" style="81" bestFit="1" customWidth="1"/>
    <col min="38" max="38" width="7.5546875" style="81" bestFit="1" customWidth="1"/>
    <col min="39" max="40" width="7.6640625" style="81" bestFit="1" customWidth="1"/>
    <col min="41" max="41" width="6.5546875" style="81" bestFit="1" customWidth="1"/>
    <col min="42" max="42" width="8.44140625" style="81" customWidth="1"/>
    <col min="43" max="43" width="8.109375" style="81" customWidth="1"/>
    <col min="44" max="45" width="8.44140625" style="81" customWidth="1"/>
    <col min="46" max="46" width="8.44140625" style="81" bestFit="1" customWidth="1"/>
    <col min="47" max="47" width="8.109375" style="81" bestFit="1" customWidth="1"/>
    <col min="48" max="50" width="8.44140625" style="81" bestFit="1" customWidth="1"/>
    <col min="51" max="51" width="8.109375" style="81" bestFit="1" customWidth="1"/>
    <col min="52" max="54" width="8.44140625" style="81" bestFit="1" customWidth="1"/>
    <col min="55" max="55" width="8.109375" style="81" bestFit="1" customWidth="1"/>
    <col min="56" max="57" width="8.44140625" style="81" bestFit="1" customWidth="1"/>
    <col min="58" max="64" width="8.44140625" style="81" customWidth="1"/>
    <col min="65" max="65" width="7" style="81" bestFit="1" customWidth="1"/>
    <col min="66" max="234" width="12.5546875" style="81"/>
    <col min="235" max="235" width="0.88671875" style="81" customWidth="1"/>
    <col min="236" max="236" width="9.44140625" style="81" customWidth="1"/>
    <col min="237" max="237" width="14.6640625" style="81" customWidth="1"/>
    <col min="238" max="239" width="10.33203125" style="81" customWidth="1"/>
    <col min="240" max="240" width="12.44140625" style="81" bestFit="1" customWidth="1"/>
    <col min="241" max="241" width="11.88671875" style="81" bestFit="1" customWidth="1"/>
    <col min="242" max="243" width="10.33203125" style="81" customWidth="1"/>
    <col min="244" max="245" width="12.44140625" style="81" bestFit="1" customWidth="1"/>
    <col min="246" max="247" width="10.33203125" style="81" customWidth="1"/>
    <col min="248" max="249" width="12.44140625" style="81" bestFit="1" customWidth="1"/>
    <col min="250" max="251" width="10.33203125" style="81" customWidth="1"/>
    <col min="252" max="253" width="12.44140625" style="81" bestFit="1" customWidth="1"/>
    <col min="254" max="255" width="10.33203125" style="81" customWidth="1"/>
    <col min="256" max="257" width="12.44140625" style="81" bestFit="1" customWidth="1"/>
    <col min="258" max="259" width="10.33203125" style="81" customWidth="1"/>
    <col min="260" max="261" width="12.44140625" style="81" bestFit="1" customWidth="1"/>
    <col min="262" max="490" width="12.5546875" style="81"/>
    <col min="491" max="491" width="0.88671875" style="81" customWidth="1"/>
    <col min="492" max="492" width="9.44140625" style="81" customWidth="1"/>
    <col min="493" max="493" width="14.6640625" style="81" customWidth="1"/>
    <col min="494" max="495" width="10.33203125" style="81" customWidth="1"/>
    <col min="496" max="496" width="12.44140625" style="81" bestFit="1" customWidth="1"/>
    <col min="497" max="497" width="11.88671875" style="81" bestFit="1" customWidth="1"/>
    <col min="498" max="499" width="10.33203125" style="81" customWidth="1"/>
    <col min="500" max="501" width="12.44140625" style="81" bestFit="1" customWidth="1"/>
    <col min="502" max="503" width="10.33203125" style="81" customWidth="1"/>
    <col min="504" max="505" width="12.44140625" style="81" bestFit="1" customWidth="1"/>
    <col min="506" max="507" width="10.33203125" style="81" customWidth="1"/>
    <col min="508" max="509" width="12.44140625" style="81" bestFit="1" customWidth="1"/>
    <col min="510" max="511" width="10.33203125" style="81" customWidth="1"/>
    <col min="512" max="513" width="12.44140625" style="81" bestFit="1" customWidth="1"/>
    <col min="514" max="515" width="10.33203125" style="81" customWidth="1"/>
    <col min="516" max="517" width="12.44140625" style="81" bestFit="1" customWidth="1"/>
    <col min="518" max="746" width="12.5546875" style="81"/>
    <col min="747" max="747" width="0.88671875" style="81" customWidth="1"/>
    <col min="748" max="748" width="9.44140625" style="81" customWidth="1"/>
    <col min="749" max="749" width="14.6640625" style="81" customWidth="1"/>
    <col min="750" max="751" width="10.33203125" style="81" customWidth="1"/>
    <col min="752" max="752" width="12.44140625" style="81" bestFit="1" customWidth="1"/>
    <col min="753" max="753" width="11.88671875" style="81" bestFit="1" customWidth="1"/>
    <col min="754" max="755" width="10.33203125" style="81" customWidth="1"/>
    <col min="756" max="757" width="12.44140625" style="81" bestFit="1" customWidth="1"/>
    <col min="758" max="759" width="10.33203125" style="81" customWidth="1"/>
    <col min="760" max="761" width="12.44140625" style="81" bestFit="1" customWidth="1"/>
    <col min="762" max="763" width="10.33203125" style="81" customWidth="1"/>
    <col min="764" max="765" width="12.44140625" style="81" bestFit="1" customWidth="1"/>
    <col min="766" max="767" width="10.33203125" style="81" customWidth="1"/>
    <col min="768" max="769" width="12.44140625" style="81" bestFit="1" customWidth="1"/>
    <col min="770" max="771" width="10.33203125" style="81" customWidth="1"/>
    <col min="772" max="773" width="12.44140625" style="81" bestFit="1" customWidth="1"/>
    <col min="774" max="1002" width="12.5546875" style="81"/>
    <col min="1003" max="1003" width="0.88671875" style="81" customWidth="1"/>
    <col min="1004" max="1004" width="9.44140625" style="81" customWidth="1"/>
    <col min="1005" max="1005" width="14.6640625" style="81" customWidth="1"/>
    <col min="1006" max="1007" width="10.33203125" style="81" customWidth="1"/>
    <col min="1008" max="1008" width="12.44140625" style="81" bestFit="1" customWidth="1"/>
    <col min="1009" max="1009" width="11.88671875" style="81" bestFit="1" customWidth="1"/>
    <col min="1010" max="1011" width="10.33203125" style="81" customWidth="1"/>
    <col min="1012" max="1013" width="12.44140625" style="81" bestFit="1" customWidth="1"/>
    <col min="1014" max="1015" width="10.33203125" style="81" customWidth="1"/>
    <col min="1016" max="1017" width="12.44140625" style="81" bestFit="1" customWidth="1"/>
    <col min="1018" max="1019" width="10.33203125" style="81" customWidth="1"/>
    <col min="1020" max="1021" width="12.44140625" style="81" bestFit="1" customWidth="1"/>
    <col min="1022" max="1023" width="10.33203125" style="81" customWidth="1"/>
    <col min="1024" max="1025" width="12.44140625" style="81" bestFit="1" customWidth="1"/>
    <col min="1026" max="1027" width="10.33203125" style="81" customWidth="1"/>
    <col min="1028" max="1029" width="12.44140625" style="81" bestFit="1" customWidth="1"/>
    <col min="1030" max="1258" width="12.5546875" style="81"/>
    <col min="1259" max="1259" width="0.88671875" style="81" customWidth="1"/>
    <col min="1260" max="1260" width="9.44140625" style="81" customWidth="1"/>
    <col min="1261" max="1261" width="14.6640625" style="81" customWidth="1"/>
    <col min="1262" max="1263" width="10.33203125" style="81" customWidth="1"/>
    <col min="1264" max="1264" width="12.44140625" style="81" bestFit="1" customWidth="1"/>
    <col min="1265" max="1265" width="11.88671875" style="81" bestFit="1" customWidth="1"/>
    <col min="1266" max="1267" width="10.33203125" style="81" customWidth="1"/>
    <col min="1268" max="1269" width="12.44140625" style="81" bestFit="1" customWidth="1"/>
    <col min="1270" max="1271" width="10.33203125" style="81" customWidth="1"/>
    <col min="1272" max="1273" width="12.44140625" style="81" bestFit="1" customWidth="1"/>
    <col min="1274" max="1275" width="10.33203125" style="81" customWidth="1"/>
    <col min="1276" max="1277" width="12.44140625" style="81" bestFit="1" customWidth="1"/>
    <col min="1278" max="1279" width="10.33203125" style="81" customWidth="1"/>
    <col min="1280" max="1281" width="12.44140625" style="81" bestFit="1" customWidth="1"/>
    <col min="1282" max="1283" width="10.33203125" style="81" customWidth="1"/>
    <col min="1284" max="1285" width="12.44140625" style="81" bestFit="1" customWidth="1"/>
    <col min="1286" max="1514" width="12.5546875" style="81"/>
    <col min="1515" max="1515" width="0.88671875" style="81" customWidth="1"/>
    <col min="1516" max="1516" width="9.44140625" style="81" customWidth="1"/>
    <col min="1517" max="1517" width="14.6640625" style="81" customWidth="1"/>
    <col min="1518" max="1519" width="10.33203125" style="81" customWidth="1"/>
    <col min="1520" max="1520" width="12.44140625" style="81" bestFit="1" customWidth="1"/>
    <col min="1521" max="1521" width="11.88671875" style="81" bestFit="1" customWidth="1"/>
    <col min="1522" max="1523" width="10.33203125" style="81" customWidth="1"/>
    <col min="1524" max="1525" width="12.44140625" style="81" bestFit="1" customWidth="1"/>
    <col min="1526" max="1527" width="10.33203125" style="81" customWidth="1"/>
    <col min="1528" max="1529" width="12.44140625" style="81" bestFit="1" customWidth="1"/>
    <col min="1530" max="1531" width="10.33203125" style="81" customWidth="1"/>
    <col min="1532" max="1533" width="12.44140625" style="81" bestFit="1" customWidth="1"/>
    <col min="1534" max="1535" width="10.33203125" style="81" customWidth="1"/>
    <col min="1536" max="1537" width="12.44140625" style="81" bestFit="1" customWidth="1"/>
    <col min="1538" max="1539" width="10.33203125" style="81" customWidth="1"/>
    <col min="1540" max="1541" width="12.44140625" style="81" bestFit="1" customWidth="1"/>
    <col min="1542" max="1770" width="12.5546875" style="81"/>
    <col min="1771" max="1771" width="0.88671875" style="81" customWidth="1"/>
    <col min="1772" max="1772" width="9.44140625" style="81" customWidth="1"/>
    <col min="1773" max="1773" width="14.6640625" style="81" customWidth="1"/>
    <col min="1774" max="1775" width="10.33203125" style="81" customWidth="1"/>
    <col min="1776" max="1776" width="12.44140625" style="81" bestFit="1" customWidth="1"/>
    <col min="1777" max="1777" width="11.88671875" style="81" bestFit="1" customWidth="1"/>
    <col min="1778" max="1779" width="10.33203125" style="81" customWidth="1"/>
    <col min="1780" max="1781" width="12.44140625" style="81" bestFit="1" customWidth="1"/>
    <col min="1782" max="1783" width="10.33203125" style="81" customWidth="1"/>
    <col min="1784" max="1785" width="12.44140625" style="81" bestFit="1" customWidth="1"/>
    <col min="1786" max="1787" width="10.33203125" style="81" customWidth="1"/>
    <col min="1788" max="1789" width="12.44140625" style="81" bestFit="1" customWidth="1"/>
    <col min="1790" max="1791" width="10.33203125" style="81" customWidth="1"/>
    <col min="1792" max="1793" width="12.44140625" style="81" bestFit="1" customWidth="1"/>
    <col min="1794" max="1795" width="10.33203125" style="81" customWidth="1"/>
    <col min="1796" max="1797" width="12.44140625" style="81" bestFit="1" customWidth="1"/>
    <col min="1798" max="2026" width="12.5546875" style="81"/>
    <col min="2027" max="2027" width="0.88671875" style="81" customWidth="1"/>
    <col min="2028" max="2028" width="9.44140625" style="81" customWidth="1"/>
    <col min="2029" max="2029" width="14.6640625" style="81" customWidth="1"/>
    <col min="2030" max="2031" width="10.33203125" style="81" customWidth="1"/>
    <col min="2032" max="2032" width="12.44140625" style="81" bestFit="1" customWidth="1"/>
    <col min="2033" max="2033" width="11.88671875" style="81" bestFit="1" customWidth="1"/>
    <col min="2034" max="2035" width="10.33203125" style="81" customWidth="1"/>
    <col min="2036" max="2037" width="12.44140625" style="81" bestFit="1" customWidth="1"/>
    <col min="2038" max="2039" width="10.33203125" style="81" customWidth="1"/>
    <col min="2040" max="2041" width="12.44140625" style="81" bestFit="1" customWidth="1"/>
    <col min="2042" max="2043" width="10.33203125" style="81" customWidth="1"/>
    <col min="2044" max="2045" width="12.44140625" style="81" bestFit="1" customWidth="1"/>
    <col min="2046" max="2047" width="10.33203125" style="81" customWidth="1"/>
    <col min="2048" max="2049" width="12.44140625" style="81" bestFit="1" customWidth="1"/>
    <col min="2050" max="2051" width="10.33203125" style="81" customWidth="1"/>
    <col min="2052" max="2053" width="12.44140625" style="81" bestFit="1" customWidth="1"/>
    <col min="2054" max="2282" width="12.5546875" style="81"/>
    <col min="2283" max="2283" width="0.88671875" style="81" customWidth="1"/>
    <col min="2284" max="2284" width="9.44140625" style="81" customWidth="1"/>
    <col min="2285" max="2285" width="14.6640625" style="81" customWidth="1"/>
    <col min="2286" max="2287" width="10.33203125" style="81" customWidth="1"/>
    <col min="2288" max="2288" width="12.44140625" style="81" bestFit="1" customWidth="1"/>
    <col min="2289" max="2289" width="11.88671875" style="81" bestFit="1" customWidth="1"/>
    <col min="2290" max="2291" width="10.33203125" style="81" customWidth="1"/>
    <col min="2292" max="2293" width="12.44140625" style="81" bestFit="1" customWidth="1"/>
    <col min="2294" max="2295" width="10.33203125" style="81" customWidth="1"/>
    <col min="2296" max="2297" width="12.44140625" style="81" bestFit="1" customWidth="1"/>
    <col min="2298" max="2299" width="10.33203125" style="81" customWidth="1"/>
    <col min="2300" max="2301" width="12.44140625" style="81" bestFit="1" customWidth="1"/>
    <col min="2302" max="2303" width="10.33203125" style="81" customWidth="1"/>
    <col min="2304" max="2305" width="12.44140625" style="81" bestFit="1" customWidth="1"/>
    <col min="2306" max="2307" width="10.33203125" style="81" customWidth="1"/>
    <col min="2308" max="2309" width="12.44140625" style="81" bestFit="1" customWidth="1"/>
    <col min="2310" max="2538" width="12.5546875" style="81"/>
    <col min="2539" max="2539" width="0.88671875" style="81" customWidth="1"/>
    <col min="2540" max="2540" width="9.44140625" style="81" customWidth="1"/>
    <col min="2541" max="2541" width="14.6640625" style="81" customWidth="1"/>
    <col min="2542" max="2543" width="10.33203125" style="81" customWidth="1"/>
    <col min="2544" max="2544" width="12.44140625" style="81" bestFit="1" customWidth="1"/>
    <col min="2545" max="2545" width="11.88671875" style="81" bestFit="1" customWidth="1"/>
    <col min="2546" max="2547" width="10.33203125" style="81" customWidth="1"/>
    <col min="2548" max="2549" width="12.44140625" style="81" bestFit="1" customWidth="1"/>
    <col min="2550" max="2551" width="10.33203125" style="81" customWidth="1"/>
    <col min="2552" max="2553" width="12.44140625" style="81" bestFit="1" customWidth="1"/>
    <col min="2554" max="2555" width="10.33203125" style="81" customWidth="1"/>
    <col min="2556" max="2557" width="12.44140625" style="81" bestFit="1" customWidth="1"/>
    <col min="2558" max="2559" width="10.33203125" style="81" customWidth="1"/>
    <col min="2560" max="2561" width="12.44140625" style="81" bestFit="1" customWidth="1"/>
    <col min="2562" max="2563" width="10.33203125" style="81" customWidth="1"/>
    <col min="2564" max="2565" width="12.44140625" style="81" bestFit="1" customWidth="1"/>
    <col min="2566" max="2794" width="12.5546875" style="81"/>
    <col min="2795" max="2795" width="0.88671875" style="81" customWidth="1"/>
    <col min="2796" max="2796" width="9.44140625" style="81" customWidth="1"/>
    <col min="2797" max="2797" width="14.6640625" style="81" customWidth="1"/>
    <col min="2798" max="2799" width="10.33203125" style="81" customWidth="1"/>
    <col min="2800" max="2800" width="12.44140625" style="81" bestFit="1" customWidth="1"/>
    <col min="2801" max="2801" width="11.88671875" style="81" bestFit="1" customWidth="1"/>
    <col min="2802" max="2803" width="10.33203125" style="81" customWidth="1"/>
    <col min="2804" max="2805" width="12.44140625" style="81" bestFit="1" customWidth="1"/>
    <col min="2806" max="2807" width="10.33203125" style="81" customWidth="1"/>
    <col min="2808" max="2809" width="12.44140625" style="81" bestFit="1" customWidth="1"/>
    <col min="2810" max="2811" width="10.33203125" style="81" customWidth="1"/>
    <col min="2812" max="2813" width="12.44140625" style="81" bestFit="1" customWidth="1"/>
    <col min="2814" max="2815" width="10.33203125" style="81" customWidth="1"/>
    <col min="2816" max="2817" width="12.44140625" style="81" bestFit="1" customWidth="1"/>
    <col min="2818" max="2819" width="10.33203125" style="81" customWidth="1"/>
    <col min="2820" max="2821" width="12.44140625" style="81" bestFit="1" customWidth="1"/>
    <col min="2822" max="3050" width="12.5546875" style="81"/>
    <col min="3051" max="3051" width="0.88671875" style="81" customWidth="1"/>
    <col min="3052" max="3052" width="9.44140625" style="81" customWidth="1"/>
    <col min="3053" max="3053" width="14.6640625" style="81" customWidth="1"/>
    <col min="3054" max="3055" width="10.33203125" style="81" customWidth="1"/>
    <col min="3056" max="3056" width="12.44140625" style="81" bestFit="1" customWidth="1"/>
    <col min="3057" max="3057" width="11.88671875" style="81" bestFit="1" customWidth="1"/>
    <col min="3058" max="3059" width="10.33203125" style="81" customWidth="1"/>
    <col min="3060" max="3061" width="12.44140625" style="81" bestFit="1" customWidth="1"/>
    <col min="3062" max="3063" width="10.33203125" style="81" customWidth="1"/>
    <col min="3064" max="3065" width="12.44140625" style="81" bestFit="1" customWidth="1"/>
    <col min="3066" max="3067" width="10.33203125" style="81" customWidth="1"/>
    <col min="3068" max="3069" width="12.44140625" style="81" bestFit="1" customWidth="1"/>
    <col min="3070" max="3071" width="10.33203125" style="81" customWidth="1"/>
    <col min="3072" max="3073" width="12.44140625" style="81" bestFit="1" customWidth="1"/>
    <col min="3074" max="3075" width="10.33203125" style="81" customWidth="1"/>
    <col min="3076" max="3077" width="12.44140625" style="81" bestFit="1" customWidth="1"/>
    <col min="3078" max="3306" width="12.5546875" style="81"/>
    <col min="3307" max="3307" width="0.88671875" style="81" customWidth="1"/>
    <col min="3308" max="3308" width="9.44140625" style="81" customWidth="1"/>
    <col min="3309" max="3309" width="14.6640625" style="81" customWidth="1"/>
    <col min="3310" max="3311" width="10.33203125" style="81" customWidth="1"/>
    <col min="3312" max="3312" width="12.44140625" style="81" bestFit="1" customWidth="1"/>
    <col min="3313" max="3313" width="11.88671875" style="81" bestFit="1" customWidth="1"/>
    <col min="3314" max="3315" width="10.33203125" style="81" customWidth="1"/>
    <col min="3316" max="3317" width="12.44140625" style="81" bestFit="1" customWidth="1"/>
    <col min="3318" max="3319" width="10.33203125" style="81" customWidth="1"/>
    <col min="3320" max="3321" width="12.44140625" style="81" bestFit="1" customWidth="1"/>
    <col min="3322" max="3323" width="10.33203125" style="81" customWidth="1"/>
    <col min="3324" max="3325" width="12.44140625" style="81" bestFit="1" customWidth="1"/>
    <col min="3326" max="3327" width="10.33203125" style="81" customWidth="1"/>
    <col min="3328" max="3329" width="12.44140625" style="81" bestFit="1" customWidth="1"/>
    <col min="3330" max="3331" width="10.33203125" style="81" customWidth="1"/>
    <col min="3332" max="3333" width="12.44140625" style="81" bestFit="1" customWidth="1"/>
    <col min="3334" max="3562" width="12.5546875" style="81"/>
    <col min="3563" max="3563" width="0.88671875" style="81" customWidth="1"/>
    <col min="3564" max="3564" width="9.44140625" style="81" customWidth="1"/>
    <col min="3565" max="3565" width="14.6640625" style="81" customWidth="1"/>
    <col min="3566" max="3567" width="10.33203125" style="81" customWidth="1"/>
    <col min="3568" max="3568" width="12.44140625" style="81" bestFit="1" customWidth="1"/>
    <col min="3569" max="3569" width="11.88671875" style="81" bestFit="1" customWidth="1"/>
    <col min="3570" max="3571" width="10.33203125" style="81" customWidth="1"/>
    <col min="3572" max="3573" width="12.44140625" style="81" bestFit="1" customWidth="1"/>
    <col min="3574" max="3575" width="10.33203125" style="81" customWidth="1"/>
    <col min="3576" max="3577" width="12.44140625" style="81" bestFit="1" customWidth="1"/>
    <col min="3578" max="3579" width="10.33203125" style="81" customWidth="1"/>
    <col min="3580" max="3581" width="12.44140625" style="81" bestFit="1" customWidth="1"/>
    <col min="3582" max="3583" width="10.33203125" style="81" customWidth="1"/>
    <col min="3584" max="3585" width="12.44140625" style="81" bestFit="1" customWidth="1"/>
    <col min="3586" max="3587" width="10.33203125" style="81" customWidth="1"/>
    <col min="3588" max="3589" width="12.44140625" style="81" bestFit="1" customWidth="1"/>
    <col min="3590" max="3818" width="12.5546875" style="81"/>
    <col min="3819" max="3819" width="0.88671875" style="81" customWidth="1"/>
    <col min="3820" max="3820" width="9.44140625" style="81" customWidth="1"/>
    <col min="3821" max="3821" width="14.6640625" style="81" customWidth="1"/>
    <col min="3822" max="3823" width="10.33203125" style="81" customWidth="1"/>
    <col min="3824" max="3824" width="12.44140625" style="81" bestFit="1" customWidth="1"/>
    <col min="3825" max="3825" width="11.88671875" style="81" bestFit="1" customWidth="1"/>
    <col min="3826" max="3827" width="10.33203125" style="81" customWidth="1"/>
    <col min="3828" max="3829" width="12.44140625" style="81" bestFit="1" customWidth="1"/>
    <col min="3830" max="3831" width="10.33203125" style="81" customWidth="1"/>
    <col min="3832" max="3833" width="12.44140625" style="81" bestFit="1" customWidth="1"/>
    <col min="3834" max="3835" width="10.33203125" style="81" customWidth="1"/>
    <col min="3836" max="3837" width="12.44140625" style="81" bestFit="1" customWidth="1"/>
    <col min="3838" max="3839" width="10.33203125" style="81" customWidth="1"/>
    <col min="3840" max="3841" width="12.44140625" style="81" bestFit="1" customWidth="1"/>
    <col min="3842" max="3843" width="10.33203125" style="81" customWidth="1"/>
    <col min="3844" max="3845" width="12.44140625" style="81" bestFit="1" customWidth="1"/>
    <col min="3846" max="4074" width="12.5546875" style="81"/>
    <col min="4075" max="4075" width="0.88671875" style="81" customWidth="1"/>
    <col min="4076" max="4076" width="9.44140625" style="81" customWidth="1"/>
    <col min="4077" max="4077" width="14.6640625" style="81" customWidth="1"/>
    <col min="4078" max="4079" width="10.33203125" style="81" customWidth="1"/>
    <col min="4080" max="4080" width="12.44140625" style="81" bestFit="1" customWidth="1"/>
    <col min="4081" max="4081" width="11.88671875" style="81" bestFit="1" customWidth="1"/>
    <col min="4082" max="4083" width="10.33203125" style="81" customWidth="1"/>
    <col min="4084" max="4085" width="12.44140625" style="81" bestFit="1" customWidth="1"/>
    <col min="4086" max="4087" width="10.33203125" style="81" customWidth="1"/>
    <col min="4088" max="4089" width="12.44140625" style="81" bestFit="1" customWidth="1"/>
    <col min="4090" max="4091" width="10.33203125" style="81" customWidth="1"/>
    <col min="4092" max="4093" width="12.44140625" style="81" bestFit="1" customWidth="1"/>
    <col min="4094" max="4095" width="10.33203125" style="81" customWidth="1"/>
    <col min="4096" max="4097" width="12.44140625" style="81" bestFit="1" customWidth="1"/>
    <col min="4098" max="4099" width="10.33203125" style="81" customWidth="1"/>
    <col min="4100" max="4101" width="12.44140625" style="81" bestFit="1" customWidth="1"/>
    <col min="4102" max="4330" width="12.5546875" style="81"/>
    <col min="4331" max="4331" width="0.88671875" style="81" customWidth="1"/>
    <col min="4332" max="4332" width="9.44140625" style="81" customWidth="1"/>
    <col min="4333" max="4333" width="14.6640625" style="81" customWidth="1"/>
    <col min="4334" max="4335" width="10.33203125" style="81" customWidth="1"/>
    <col min="4336" max="4336" width="12.44140625" style="81" bestFit="1" customWidth="1"/>
    <col min="4337" max="4337" width="11.88671875" style="81" bestFit="1" customWidth="1"/>
    <col min="4338" max="4339" width="10.33203125" style="81" customWidth="1"/>
    <col min="4340" max="4341" width="12.44140625" style="81" bestFit="1" customWidth="1"/>
    <col min="4342" max="4343" width="10.33203125" style="81" customWidth="1"/>
    <col min="4344" max="4345" width="12.44140625" style="81" bestFit="1" customWidth="1"/>
    <col min="4346" max="4347" width="10.33203125" style="81" customWidth="1"/>
    <col min="4348" max="4349" width="12.44140625" style="81" bestFit="1" customWidth="1"/>
    <col min="4350" max="4351" width="10.33203125" style="81" customWidth="1"/>
    <col min="4352" max="4353" width="12.44140625" style="81" bestFit="1" customWidth="1"/>
    <col min="4354" max="4355" width="10.33203125" style="81" customWidth="1"/>
    <col min="4356" max="4357" width="12.44140625" style="81" bestFit="1" customWidth="1"/>
    <col min="4358" max="4586" width="12.5546875" style="81"/>
    <col min="4587" max="4587" width="0.88671875" style="81" customWidth="1"/>
    <col min="4588" max="4588" width="9.44140625" style="81" customWidth="1"/>
    <col min="4589" max="4589" width="14.6640625" style="81" customWidth="1"/>
    <col min="4590" max="4591" width="10.33203125" style="81" customWidth="1"/>
    <col min="4592" max="4592" width="12.44140625" style="81" bestFit="1" customWidth="1"/>
    <col min="4593" max="4593" width="11.88671875" style="81" bestFit="1" customWidth="1"/>
    <col min="4594" max="4595" width="10.33203125" style="81" customWidth="1"/>
    <col min="4596" max="4597" width="12.44140625" style="81" bestFit="1" customWidth="1"/>
    <col min="4598" max="4599" width="10.33203125" style="81" customWidth="1"/>
    <col min="4600" max="4601" width="12.44140625" style="81" bestFit="1" customWidth="1"/>
    <col min="4602" max="4603" width="10.33203125" style="81" customWidth="1"/>
    <col min="4604" max="4605" width="12.44140625" style="81" bestFit="1" customWidth="1"/>
    <col min="4606" max="4607" width="10.33203125" style="81" customWidth="1"/>
    <col min="4608" max="4609" width="12.44140625" style="81" bestFit="1" customWidth="1"/>
    <col min="4610" max="4611" width="10.33203125" style="81" customWidth="1"/>
    <col min="4612" max="4613" width="12.44140625" style="81" bestFit="1" customWidth="1"/>
    <col min="4614" max="4842" width="12.5546875" style="81"/>
    <col min="4843" max="4843" width="0.88671875" style="81" customWidth="1"/>
    <col min="4844" max="4844" width="9.44140625" style="81" customWidth="1"/>
    <col min="4845" max="4845" width="14.6640625" style="81" customWidth="1"/>
    <col min="4846" max="4847" width="10.33203125" style="81" customWidth="1"/>
    <col min="4848" max="4848" width="12.44140625" style="81" bestFit="1" customWidth="1"/>
    <col min="4849" max="4849" width="11.88671875" style="81" bestFit="1" customWidth="1"/>
    <col min="4850" max="4851" width="10.33203125" style="81" customWidth="1"/>
    <col min="4852" max="4853" width="12.44140625" style="81" bestFit="1" customWidth="1"/>
    <col min="4854" max="4855" width="10.33203125" style="81" customWidth="1"/>
    <col min="4856" max="4857" width="12.44140625" style="81" bestFit="1" customWidth="1"/>
    <col min="4858" max="4859" width="10.33203125" style="81" customWidth="1"/>
    <col min="4860" max="4861" width="12.44140625" style="81" bestFit="1" customWidth="1"/>
    <col min="4862" max="4863" width="10.33203125" style="81" customWidth="1"/>
    <col min="4864" max="4865" width="12.44140625" style="81" bestFit="1" customWidth="1"/>
    <col min="4866" max="4867" width="10.33203125" style="81" customWidth="1"/>
    <col min="4868" max="4869" width="12.44140625" style="81" bestFit="1" customWidth="1"/>
    <col min="4870" max="5098" width="12.5546875" style="81"/>
    <col min="5099" max="5099" width="0.88671875" style="81" customWidth="1"/>
    <col min="5100" max="5100" width="9.44140625" style="81" customWidth="1"/>
    <col min="5101" max="5101" width="14.6640625" style="81" customWidth="1"/>
    <col min="5102" max="5103" width="10.33203125" style="81" customWidth="1"/>
    <col min="5104" max="5104" width="12.44140625" style="81" bestFit="1" customWidth="1"/>
    <col min="5105" max="5105" width="11.88671875" style="81" bestFit="1" customWidth="1"/>
    <col min="5106" max="5107" width="10.33203125" style="81" customWidth="1"/>
    <col min="5108" max="5109" width="12.44140625" style="81" bestFit="1" customWidth="1"/>
    <col min="5110" max="5111" width="10.33203125" style="81" customWidth="1"/>
    <col min="5112" max="5113" width="12.44140625" style="81" bestFit="1" customWidth="1"/>
    <col min="5114" max="5115" width="10.33203125" style="81" customWidth="1"/>
    <col min="5116" max="5117" width="12.44140625" style="81" bestFit="1" customWidth="1"/>
    <col min="5118" max="5119" width="10.33203125" style="81" customWidth="1"/>
    <col min="5120" max="5121" width="12.44140625" style="81" bestFit="1" customWidth="1"/>
    <col min="5122" max="5123" width="10.33203125" style="81" customWidth="1"/>
    <col min="5124" max="5125" width="12.44140625" style="81" bestFit="1" customWidth="1"/>
    <col min="5126" max="5354" width="12.5546875" style="81"/>
    <col min="5355" max="5355" width="0.88671875" style="81" customWidth="1"/>
    <col min="5356" max="5356" width="9.44140625" style="81" customWidth="1"/>
    <col min="5357" max="5357" width="14.6640625" style="81" customWidth="1"/>
    <col min="5358" max="5359" width="10.33203125" style="81" customWidth="1"/>
    <col min="5360" max="5360" width="12.44140625" style="81" bestFit="1" customWidth="1"/>
    <col min="5361" max="5361" width="11.88671875" style="81" bestFit="1" customWidth="1"/>
    <col min="5362" max="5363" width="10.33203125" style="81" customWidth="1"/>
    <col min="5364" max="5365" width="12.44140625" style="81" bestFit="1" customWidth="1"/>
    <col min="5366" max="5367" width="10.33203125" style="81" customWidth="1"/>
    <col min="5368" max="5369" width="12.44140625" style="81" bestFit="1" customWidth="1"/>
    <col min="5370" max="5371" width="10.33203125" style="81" customWidth="1"/>
    <col min="5372" max="5373" width="12.44140625" style="81" bestFit="1" customWidth="1"/>
    <col min="5374" max="5375" width="10.33203125" style="81" customWidth="1"/>
    <col min="5376" max="5377" width="12.44140625" style="81" bestFit="1" customWidth="1"/>
    <col min="5378" max="5379" width="10.33203125" style="81" customWidth="1"/>
    <col min="5380" max="5381" width="12.44140625" style="81" bestFit="1" customWidth="1"/>
    <col min="5382" max="5610" width="12.5546875" style="81"/>
    <col min="5611" max="5611" width="0.88671875" style="81" customWidth="1"/>
    <col min="5612" max="5612" width="9.44140625" style="81" customWidth="1"/>
    <col min="5613" max="5613" width="14.6640625" style="81" customWidth="1"/>
    <col min="5614" max="5615" width="10.33203125" style="81" customWidth="1"/>
    <col min="5616" max="5616" width="12.44140625" style="81" bestFit="1" customWidth="1"/>
    <col min="5617" max="5617" width="11.88671875" style="81" bestFit="1" customWidth="1"/>
    <col min="5618" max="5619" width="10.33203125" style="81" customWidth="1"/>
    <col min="5620" max="5621" width="12.44140625" style="81" bestFit="1" customWidth="1"/>
    <col min="5622" max="5623" width="10.33203125" style="81" customWidth="1"/>
    <col min="5624" max="5625" width="12.44140625" style="81" bestFit="1" customWidth="1"/>
    <col min="5626" max="5627" width="10.33203125" style="81" customWidth="1"/>
    <col min="5628" max="5629" width="12.44140625" style="81" bestFit="1" customWidth="1"/>
    <col min="5630" max="5631" width="10.33203125" style="81" customWidth="1"/>
    <col min="5632" max="5633" width="12.44140625" style="81" bestFit="1" customWidth="1"/>
    <col min="5634" max="5635" width="10.33203125" style="81" customWidth="1"/>
    <col min="5636" max="5637" width="12.44140625" style="81" bestFit="1" customWidth="1"/>
    <col min="5638" max="5866" width="12.5546875" style="81"/>
    <col min="5867" max="5867" width="0.88671875" style="81" customWidth="1"/>
    <col min="5868" max="5868" width="9.44140625" style="81" customWidth="1"/>
    <col min="5869" max="5869" width="14.6640625" style="81" customWidth="1"/>
    <col min="5870" max="5871" width="10.33203125" style="81" customWidth="1"/>
    <col min="5872" max="5872" width="12.44140625" style="81" bestFit="1" customWidth="1"/>
    <col min="5873" max="5873" width="11.88671875" style="81" bestFit="1" customWidth="1"/>
    <col min="5874" max="5875" width="10.33203125" style="81" customWidth="1"/>
    <col min="5876" max="5877" width="12.44140625" style="81" bestFit="1" customWidth="1"/>
    <col min="5878" max="5879" width="10.33203125" style="81" customWidth="1"/>
    <col min="5880" max="5881" width="12.44140625" style="81" bestFit="1" customWidth="1"/>
    <col min="5882" max="5883" width="10.33203125" style="81" customWidth="1"/>
    <col min="5884" max="5885" width="12.44140625" style="81" bestFit="1" customWidth="1"/>
    <col min="5886" max="5887" width="10.33203125" style="81" customWidth="1"/>
    <col min="5888" max="5889" width="12.44140625" style="81" bestFit="1" customWidth="1"/>
    <col min="5890" max="5891" width="10.33203125" style="81" customWidth="1"/>
    <col min="5892" max="5893" width="12.44140625" style="81" bestFit="1" customWidth="1"/>
    <col min="5894" max="6122" width="12.5546875" style="81"/>
    <col min="6123" max="6123" width="0.88671875" style="81" customWidth="1"/>
    <col min="6124" max="6124" width="9.44140625" style="81" customWidth="1"/>
    <col min="6125" max="6125" width="14.6640625" style="81" customWidth="1"/>
    <col min="6126" max="6127" width="10.33203125" style="81" customWidth="1"/>
    <col min="6128" max="6128" width="12.44140625" style="81" bestFit="1" customWidth="1"/>
    <col min="6129" max="6129" width="11.88671875" style="81" bestFit="1" customWidth="1"/>
    <col min="6130" max="6131" width="10.33203125" style="81" customWidth="1"/>
    <col min="6132" max="6133" width="12.44140625" style="81" bestFit="1" customWidth="1"/>
    <col min="6134" max="6135" width="10.33203125" style="81" customWidth="1"/>
    <col min="6136" max="6137" width="12.44140625" style="81" bestFit="1" customWidth="1"/>
    <col min="6138" max="6139" width="10.33203125" style="81" customWidth="1"/>
    <col min="6140" max="6141" width="12.44140625" style="81" bestFit="1" customWidth="1"/>
    <col min="6142" max="6143" width="10.33203125" style="81" customWidth="1"/>
    <col min="6144" max="6145" width="12.44140625" style="81" bestFit="1" customWidth="1"/>
    <col min="6146" max="6147" width="10.33203125" style="81" customWidth="1"/>
    <col min="6148" max="6149" width="12.44140625" style="81" bestFit="1" customWidth="1"/>
    <col min="6150" max="6378" width="12.5546875" style="81"/>
    <col min="6379" max="6379" width="0.88671875" style="81" customWidth="1"/>
    <col min="6380" max="6380" width="9.44140625" style="81" customWidth="1"/>
    <col min="6381" max="6381" width="14.6640625" style="81" customWidth="1"/>
    <col min="6382" max="6383" width="10.33203125" style="81" customWidth="1"/>
    <col min="6384" max="6384" width="12.44140625" style="81" bestFit="1" customWidth="1"/>
    <col min="6385" max="6385" width="11.88671875" style="81" bestFit="1" customWidth="1"/>
    <col min="6386" max="6387" width="10.33203125" style="81" customWidth="1"/>
    <col min="6388" max="6389" width="12.44140625" style="81" bestFit="1" customWidth="1"/>
    <col min="6390" max="6391" width="10.33203125" style="81" customWidth="1"/>
    <col min="6392" max="6393" width="12.44140625" style="81" bestFit="1" customWidth="1"/>
    <col min="6394" max="6395" width="10.33203125" style="81" customWidth="1"/>
    <col min="6396" max="6397" width="12.44140625" style="81" bestFit="1" customWidth="1"/>
    <col min="6398" max="6399" width="10.33203125" style="81" customWidth="1"/>
    <col min="6400" max="6401" width="12.44140625" style="81" bestFit="1" customWidth="1"/>
    <col min="6402" max="6403" width="10.33203125" style="81" customWidth="1"/>
    <col min="6404" max="6405" width="12.44140625" style="81" bestFit="1" customWidth="1"/>
    <col min="6406" max="6634" width="12.5546875" style="81"/>
    <col min="6635" max="6635" width="0.88671875" style="81" customWidth="1"/>
    <col min="6636" max="6636" width="9.44140625" style="81" customWidth="1"/>
    <col min="6637" max="6637" width="14.6640625" style="81" customWidth="1"/>
    <col min="6638" max="6639" width="10.33203125" style="81" customWidth="1"/>
    <col min="6640" max="6640" width="12.44140625" style="81" bestFit="1" customWidth="1"/>
    <col min="6641" max="6641" width="11.88671875" style="81" bestFit="1" customWidth="1"/>
    <col min="6642" max="6643" width="10.33203125" style="81" customWidth="1"/>
    <col min="6644" max="6645" width="12.44140625" style="81" bestFit="1" customWidth="1"/>
    <col min="6646" max="6647" width="10.33203125" style="81" customWidth="1"/>
    <col min="6648" max="6649" width="12.44140625" style="81" bestFit="1" customWidth="1"/>
    <col min="6650" max="6651" width="10.33203125" style="81" customWidth="1"/>
    <col min="6652" max="6653" width="12.44140625" style="81" bestFit="1" customWidth="1"/>
    <col min="6654" max="6655" width="10.33203125" style="81" customWidth="1"/>
    <col min="6656" max="6657" width="12.44140625" style="81" bestFit="1" customWidth="1"/>
    <col min="6658" max="6659" width="10.33203125" style="81" customWidth="1"/>
    <col min="6660" max="6661" width="12.44140625" style="81" bestFit="1" customWidth="1"/>
    <col min="6662" max="6890" width="12.5546875" style="81"/>
    <col min="6891" max="6891" width="0.88671875" style="81" customWidth="1"/>
    <col min="6892" max="6892" width="9.44140625" style="81" customWidth="1"/>
    <col min="6893" max="6893" width="14.6640625" style="81" customWidth="1"/>
    <col min="6894" max="6895" width="10.33203125" style="81" customWidth="1"/>
    <col min="6896" max="6896" width="12.44140625" style="81" bestFit="1" customWidth="1"/>
    <col min="6897" max="6897" width="11.88671875" style="81" bestFit="1" customWidth="1"/>
    <col min="6898" max="6899" width="10.33203125" style="81" customWidth="1"/>
    <col min="6900" max="6901" width="12.44140625" style="81" bestFit="1" customWidth="1"/>
    <col min="6902" max="6903" width="10.33203125" style="81" customWidth="1"/>
    <col min="6904" max="6905" width="12.44140625" style="81" bestFit="1" customWidth="1"/>
    <col min="6906" max="6907" width="10.33203125" style="81" customWidth="1"/>
    <col min="6908" max="6909" width="12.44140625" style="81" bestFit="1" customWidth="1"/>
    <col min="6910" max="6911" width="10.33203125" style="81" customWidth="1"/>
    <col min="6912" max="6913" width="12.44140625" style="81" bestFit="1" customWidth="1"/>
    <col min="6914" max="6915" width="10.33203125" style="81" customWidth="1"/>
    <col min="6916" max="6917" width="12.44140625" style="81" bestFit="1" customWidth="1"/>
    <col min="6918" max="7146" width="12.5546875" style="81"/>
    <col min="7147" max="7147" width="0.88671875" style="81" customWidth="1"/>
    <col min="7148" max="7148" width="9.44140625" style="81" customWidth="1"/>
    <col min="7149" max="7149" width="14.6640625" style="81" customWidth="1"/>
    <col min="7150" max="7151" width="10.33203125" style="81" customWidth="1"/>
    <col min="7152" max="7152" width="12.44140625" style="81" bestFit="1" customWidth="1"/>
    <col min="7153" max="7153" width="11.88671875" style="81" bestFit="1" customWidth="1"/>
    <col min="7154" max="7155" width="10.33203125" style="81" customWidth="1"/>
    <col min="7156" max="7157" width="12.44140625" style="81" bestFit="1" customWidth="1"/>
    <col min="7158" max="7159" width="10.33203125" style="81" customWidth="1"/>
    <col min="7160" max="7161" width="12.44140625" style="81" bestFit="1" customWidth="1"/>
    <col min="7162" max="7163" width="10.33203125" style="81" customWidth="1"/>
    <col min="7164" max="7165" width="12.44140625" style="81" bestFit="1" customWidth="1"/>
    <col min="7166" max="7167" width="10.33203125" style="81" customWidth="1"/>
    <col min="7168" max="7169" width="12.44140625" style="81" bestFit="1" customWidth="1"/>
    <col min="7170" max="7171" width="10.33203125" style="81" customWidth="1"/>
    <col min="7172" max="7173" width="12.44140625" style="81" bestFit="1" customWidth="1"/>
    <col min="7174" max="7402" width="12.5546875" style="81"/>
    <col min="7403" max="7403" width="0.88671875" style="81" customWidth="1"/>
    <col min="7404" max="7404" width="9.44140625" style="81" customWidth="1"/>
    <col min="7405" max="7405" width="14.6640625" style="81" customWidth="1"/>
    <col min="7406" max="7407" width="10.33203125" style="81" customWidth="1"/>
    <col min="7408" max="7408" width="12.44140625" style="81" bestFit="1" customWidth="1"/>
    <col min="7409" max="7409" width="11.88671875" style="81" bestFit="1" customWidth="1"/>
    <col min="7410" max="7411" width="10.33203125" style="81" customWidth="1"/>
    <col min="7412" max="7413" width="12.44140625" style="81" bestFit="1" customWidth="1"/>
    <col min="7414" max="7415" width="10.33203125" style="81" customWidth="1"/>
    <col min="7416" max="7417" width="12.44140625" style="81" bestFit="1" customWidth="1"/>
    <col min="7418" max="7419" width="10.33203125" style="81" customWidth="1"/>
    <col min="7420" max="7421" width="12.44140625" style="81" bestFit="1" customWidth="1"/>
    <col min="7422" max="7423" width="10.33203125" style="81" customWidth="1"/>
    <col min="7424" max="7425" width="12.44140625" style="81" bestFit="1" customWidth="1"/>
    <col min="7426" max="7427" width="10.33203125" style="81" customWidth="1"/>
    <col min="7428" max="7429" width="12.44140625" style="81" bestFit="1" customWidth="1"/>
    <col min="7430" max="7658" width="12.5546875" style="81"/>
    <col min="7659" max="7659" width="0.88671875" style="81" customWidth="1"/>
    <col min="7660" max="7660" width="9.44140625" style="81" customWidth="1"/>
    <col min="7661" max="7661" width="14.6640625" style="81" customWidth="1"/>
    <col min="7662" max="7663" width="10.33203125" style="81" customWidth="1"/>
    <col min="7664" max="7664" width="12.44140625" style="81" bestFit="1" customWidth="1"/>
    <col min="7665" max="7665" width="11.88671875" style="81" bestFit="1" customWidth="1"/>
    <col min="7666" max="7667" width="10.33203125" style="81" customWidth="1"/>
    <col min="7668" max="7669" width="12.44140625" style="81" bestFit="1" customWidth="1"/>
    <col min="7670" max="7671" width="10.33203125" style="81" customWidth="1"/>
    <col min="7672" max="7673" width="12.44140625" style="81" bestFit="1" customWidth="1"/>
    <col min="7674" max="7675" width="10.33203125" style="81" customWidth="1"/>
    <col min="7676" max="7677" width="12.44140625" style="81" bestFit="1" customWidth="1"/>
    <col min="7678" max="7679" width="10.33203125" style="81" customWidth="1"/>
    <col min="7680" max="7681" width="12.44140625" style="81" bestFit="1" customWidth="1"/>
    <col min="7682" max="7683" width="10.33203125" style="81" customWidth="1"/>
    <col min="7684" max="7685" width="12.44140625" style="81" bestFit="1" customWidth="1"/>
    <col min="7686" max="7914" width="12.5546875" style="81"/>
    <col min="7915" max="7915" width="0.88671875" style="81" customWidth="1"/>
    <col min="7916" max="7916" width="9.44140625" style="81" customWidth="1"/>
    <col min="7917" max="7917" width="14.6640625" style="81" customWidth="1"/>
    <col min="7918" max="7919" width="10.33203125" style="81" customWidth="1"/>
    <col min="7920" max="7920" width="12.44140625" style="81" bestFit="1" customWidth="1"/>
    <col min="7921" max="7921" width="11.88671875" style="81" bestFit="1" customWidth="1"/>
    <col min="7922" max="7923" width="10.33203125" style="81" customWidth="1"/>
    <col min="7924" max="7925" width="12.44140625" style="81" bestFit="1" customWidth="1"/>
    <col min="7926" max="7927" width="10.33203125" style="81" customWidth="1"/>
    <col min="7928" max="7929" width="12.44140625" style="81" bestFit="1" customWidth="1"/>
    <col min="7930" max="7931" width="10.33203125" style="81" customWidth="1"/>
    <col min="7932" max="7933" width="12.44140625" style="81" bestFit="1" customWidth="1"/>
    <col min="7934" max="7935" width="10.33203125" style="81" customWidth="1"/>
    <col min="7936" max="7937" width="12.44140625" style="81" bestFit="1" customWidth="1"/>
    <col min="7938" max="7939" width="10.33203125" style="81" customWidth="1"/>
    <col min="7940" max="7941" width="12.44140625" style="81" bestFit="1" customWidth="1"/>
    <col min="7942" max="8170" width="12.5546875" style="81"/>
    <col min="8171" max="8171" width="0.88671875" style="81" customWidth="1"/>
    <col min="8172" max="8172" width="9.44140625" style="81" customWidth="1"/>
    <col min="8173" max="8173" width="14.6640625" style="81" customWidth="1"/>
    <col min="8174" max="8175" width="10.33203125" style="81" customWidth="1"/>
    <col min="8176" max="8176" width="12.44140625" style="81" bestFit="1" customWidth="1"/>
    <col min="8177" max="8177" width="11.88671875" style="81" bestFit="1" customWidth="1"/>
    <col min="8178" max="8179" width="10.33203125" style="81" customWidth="1"/>
    <col min="8180" max="8181" width="12.44140625" style="81" bestFit="1" customWidth="1"/>
    <col min="8182" max="8183" width="10.33203125" style="81" customWidth="1"/>
    <col min="8184" max="8185" width="12.44140625" style="81" bestFit="1" customWidth="1"/>
    <col min="8186" max="8187" width="10.33203125" style="81" customWidth="1"/>
    <col min="8188" max="8189" width="12.44140625" style="81" bestFit="1" customWidth="1"/>
    <col min="8190" max="8191" width="10.33203125" style="81" customWidth="1"/>
    <col min="8192" max="8193" width="12.44140625" style="81" bestFit="1" customWidth="1"/>
    <col min="8194" max="8195" width="10.33203125" style="81" customWidth="1"/>
    <col min="8196" max="8197" width="12.44140625" style="81" bestFit="1" customWidth="1"/>
    <col min="8198" max="8426" width="12.5546875" style="81"/>
    <col min="8427" max="8427" width="0.88671875" style="81" customWidth="1"/>
    <col min="8428" max="8428" width="9.44140625" style="81" customWidth="1"/>
    <col min="8429" max="8429" width="14.6640625" style="81" customWidth="1"/>
    <col min="8430" max="8431" width="10.33203125" style="81" customWidth="1"/>
    <col min="8432" max="8432" width="12.44140625" style="81" bestFit="1" customWidth="1"/>
    <col min="8433" max="8433" width="11.88671875" style="81" bestFit="1" customWidth="1"/>
    <col min="8434" max="8435" width="10.33203125" style="81" customWidth="1"/>
    <col min="8436" max="8437" width="12.44140625" style="81" bestFit="1" customWidth="1"/>
    <col min="8438" max="8439" width="10.33203125" style="81" customWidth="1"/>
    <col min="8440" max="8441" width="12.44140625" style="81" bestFit="1" customWidth="1"/>
    <col min="8442" max="8443" width="10.33203125" style="81" customWidth="1"/>
    <col min="8444" max="8445" width="12.44140625" style="81" bestFit="1" customWidth="1"/>
    <col min="8446" max="8447" width="10.33203125" style="81" customWidth="1"/>
    <col min="8448" max="8449" width="12.44140625" style="81" bestFit="1" customWidth="1"/>
    <col min="8450" max="8451" width="10.33203125" style="81" customWidth="1"/>
    <col min="8452" max="8453" width="12.44140625" style="81" bestFit="1" customWidth="1"/>
    <col min="8454" max="8682" width="12.5546875" style="81"/>
    <col min="8683" max="8683" width="0.88671875" style="81" customWidth="1"/>
    <col min="8684" max="8684" width="9.44140625" style="81" customWidth="1"/>
    <col min="8685" max="8685" width="14.6640625" style="81" customWidth="1"/>
    <col min="8686" max="8687" width="10.33203125" style="81" customWidth="1"/>
    <col min="8688" max="8688" width="12.44140625" style="81" bestFit="1" customWidth="1"/>
    <col min="8689" max="8689" width="11.88671875" style="81" bestFit="1" customWidth="1"/>
    <col min="8690" max="8691" width="10.33203125" style="81" customWidth="1"/>
    <col min="8692" max="8693" width="12.44140625" style="81" bestFit="1" customWidth="1"/>
    <col min="8694" max="8695" width="10.33203125" style="81" customWidth="1"/>
    <col min="8696" max="8697" width="12.44140625" style="81" bestFit="1" customWidth="1"/>
    <col min="8698" max="8699" width="10.33203125" style="81" customWidth="1"/>
    <col min="8700" max="8701" width="12.44140625" style="81" bestFit="1" customWidth="1"/>
    <col min="8702" max="8703" width="10.33203125" style="81" customWidth="1"/>
    <col min="8704" max="8705" width="12.44140625" style="81" bestFit="1" customWidth="1"/>
    <col min="8706" max="8707" width="10.33203125" style="81" customWidth="1"/>
    <col min="8708" max="8709" width="12.44140625" style="81" bestFit="1" customWidth="1"/>
    <col min="8710" max="8938" width="12.5546875" style="81"/>
    <col min="8939" max="8939" width="0.88671875" style="81" customWidth="1"/>
    <col min="8940" max="8940" width="9.44140625" style="81" customWidth="1"/>
    <col min="8941" max="8941" width="14.6640625" style="81" customWidth="1"/>
    <col min="8942" max="8943" width="10.33203125" style="81" customWidth="1"/>
    <col min="8944" max="8944" width="12.44140625" style="81" bestFit="1" customWidth="1"/>
    <col min="8945" max="8945" width="11.88671875" style="81" bestFit="1" customWidth="1"/>
    <col min="8946" max="8947" width="10.33203125" style="81" customWidth="1"/>
    <col min="8948" max="8949" width="12.44140625" style="81" bestFit="1" customWidth="1"/>
    <col min="8950" max="8951" width="10.33203125" style="81" customWidth="1"/>
    <col min="8952" max="8953" width="12.44140625" style="81" bestFit="1" customWidth="1"/>
    <col min="8954" max="8955" width="10.33203125" style="81" customWidth="1"/>
    <col min="8956" max="8957" width="12.44140625" style="81" bestFit="1" customWidth="1"/>
    <col min="8958" max="8959" width="10.33203125" style="81" customWidth="1"/>
    <col min="8960" max="8961" width="12.44140625" style="81" bestFit="1" customWidth="1"/>
    <col min="8962" max="8963" width="10.33203125" style="81" customWidth="1"/>
    <col min="8964" max="8965" width="12.44140625" style="81" bestFit="1" customWidth="1"/>
    <col min="8966" max="9194" width="12.5546875" style="81"/>
    <col min="9195" max="9195" width="0.88671875" style="81" customWidth="1"/>
    <col min="9196" max="9196" width="9.44140625" style="81" customWidth="1"/>
    <col min="9197" max="9197" width="14.6640625" style="81" customWidth="1"/>
    <col min="9198" max="9199" width="10.33203125" style="81" customWidth="1"/>
    <col min="9200" max="9200" width="12.44140625" style="81" bestFit="1" customWidth="1"/>
    <col min="9201" max="9201" width="11.88671875" style="81" bestFit="1" customWidth="1"/>
    <col min="9202" max="9203" width="10.33203125" style="81" customWidth="1"/>
    <col min="9204" max="9205" width="12.44140625" style="81" bestFit="1" customWidth="1"/>
    <col min="9206" max="9207" width="10.33203125" style="81" customWidth="1"/>
    <col min="9208" max="9209" width="12.44140625" style="81" bestFit="1" customWidth="1"/>
    <col min="9210" max="9211" width="10.33203125" style="81" customWidth="1"/>
    <col min="9212" max="9213" width="12.44140625" style="81" bestFit="1" customWidth="1"/>
    <col min="9214" max="9215" width="10.33203125" style="81" customWidth="1"/>
    <col min="9216" max="9217" width="12.44140625" style="81" bestFit="1" customWidth="1"/>
    <col min="9218" max="9219" width="10.33203125" style="81" customWidth="1"/>
    <col min="9220" max="9221" width="12.44140625" style="81" bestFit="1" customWidth="1"/>
    <col min="9222" max="9450" width="12.5546875" style="81"/>
    <col min="9451" max="9451" width="0.88671875" style="81" customWidth="1"/>
    <col min="9452" max="9452" width="9.44140625" style="81" customWidth="1"/>
    <col min="9453" max="9453" width="14.6640625" style="81" customWidth="1"/>
    <col min="9454" max="9455" width="10.33203125" style="81" customWidth="1"/>
    <col min="9456" max="9456" width="12.44140625" style="81" bestFit="1" customWidth="1"/>
    <col min="9457" max="9457" width="11.88671875" style="81" bestFit="1" customWidth="1"/>
    <col min="9458" max="9459" width="10.33203125" style="81" customWidth="1"/>
    <col min="9460" max="9461" width="12.44140625" style="81" bestFit="1" customWidth="1"/>
    <col min="9462" max="9463" width="10.33203125" style="81" customWidth="1"/>
    <col min="9464" max="9465" width="12.44140625" style="81" bestFit="1" customWidth="1"/>
    <col min="9466" max="9467" width="10.33203125" style="81" customWidth="1"/>
    <col min="9468" max="9469" width="12.44140625" style="81" bestFit="1" customWidth="1"/>
    <col min="9470" max="9471" width="10.33203125" style="81" customWidth="1"/>
    <col min="9472" max="9473" width="12.44140625" style="81" bestFit="1" customWidth="1"/>
    <col min="9474" max="9475" width="10.33203125" style="81" customWidth="1"/>
    <col min="9476" max="9477" width="12.44140625" style="81" bestFit="1" customWidth="1"/>
    <col min="9478" max="9706" width="12.5546875" style="81"/>
    <col min="9707" max="9707" width="0.88671875" style="81" customWidth="1"/>
    <col min="9708" max="9708" width="9.44140625" style="81" customWidth="1"/>
    <col min="9709" max="9709" width="14.6640625" style="81" customWidth="1"/>
    <col min="9710" max="9711" width="10.33203125" style="81" customWidth="1"/>
    <col min="9712" max="9712" width="12.44140625" style="81" bestFit="1" customWidth="1"/>
    <col min="9713" max="9713" width="11.88671875" style="81" bestFit="1" customWidth="1"/>
    <col min="9714" max="9715" width="10.33203125" style="81" customWidth="1"/>
    <col min="9716" max="9717" width="12.44140625" style="81" bestFit="1" customWidth="1"/>
    <col min="9718" max="9719" width="10.33203125" style="81" customWidth="1"/>
    <col min="9720" max="9721" width="12.44140625" style="81" bestFit="1" customWidth="1"/>
    <col min="9722" max="9723" width="10.33203125" style="81" customWidth="1"/>
    <col min="9724" max="9725" width="12.44140625" style="81" bestFit="1" customWidth="1"/>
    <col min="9726" max="9727" width="10.33203125" style="81" customWidth="1"/>
    <col min="9728" max="9729" width="12.44140625" style="81" bestFit="1" customWidth="1"/>
    <col min="9730" max="9731" width="10.33203125" style="81" customWidth="1"/>
    <col min="9732" max="9733" width="12.44140625" style="81" bestFit="1" customWidth="1"/>
    <col min="9734" max="9962" width="12.5546875" style="81"/>
    <col min="9963" max="9963" width="0.88671875" style="81" customWidth="1"/>
    <col min="9964" max="9964" width="9.44140625" style="81" customWidth="1"/>
    <col min="9965" max="9965" width="14.6640625" style="81" customWidth="1"/>
    <col min="9966" max="9967" width="10.33203125" style="81" customWidth="1"/>
    <col min="9968" max="9968" width="12.44140625" style="81" bestFit="1" customWidth="1"/>
    <col min="9969" max="9969" width="11.88671875" style="81" bestFit="1" customWidth="1"/>
    <col min="9970" max="9971" width="10.33203125" style="81" customWidth="1"/>
    <col min="9972" max="9973" width="12.44140625" style="81" bestFit="1" customWidth="1"/>
    <col min="9974" max="9975" width="10.33203125" style="81" customWidth="1"/>
    <col min="9976" max="9977" width="12.44140625" style="81" bestFit="1" customWidth="1"/>
    <col min="9978" max="9979" width="10.33203125" style="81" customWidth="1"/>
    <col min="9980" max="9981" width="12.44140625" style="81" bestFit="1" customWidth="1"/>
    <col min="9982" max="9983" width="10.33203125" style="81" customWidth="1"/>
    <col min="9984" max="9985" width="12.44140625" style="81" bestFit="1" customWidth="1"/>
    <col min="9986" max="9987" width="10.33203125" style="81" customWidth="1"/>
    <col min="9988" max="9989" width="12.44140625" style="81" bestFit="1" customWidth="1"/>
    <col min="9990" max="10218" width="12.5546875" style="81"/>
    <col min="10219" max="10219" width="0.88671875" style="81" customWidth="1"/>
    <col min="10220" max="10220" width="9.44140625" style="81" customWidth="1"/>
    <col min="10221" max="10221" width="14.6640625" style="81" customWidth="1"/>
    <col min="10222" max="10223" width="10.33203125" style="81" customWidth="1"/>
    <col min="10224" max="10224" width="12.44140625" style="81" bestFit="1" customWidth="1"/>
    <col min="10225" max="10225" width="11.88671875" style="81" bestFit="1" customWidth="1"/>
    <col min="10226" max="10227" width="10.33203125" style="81" customWidth="1"/>
    <col min="10228" max="10229" width="12.44140625" style="81" bestFit="1" customWidth="1"/>
    <col min="10230" max="10231" width="10.33203125" style="81" customWidth="1"/>
    <col min="10232" max="10233" width="12.44140625" style="81" bestFit="1" customWidth="1"/>
    <col min="10234" max="10235" width="10.33203125" style="81" customWidth="1"/>
    <col min="10236" max="10237" width="12.44140625" style="81" bestFit="1" customWidth="1"/>
    <col min="10238" max="10239" width="10.33203125" style="81" customWidth="1"/>
    <col min="10240" max="10241" width="12.44140625" style="81" bestFit="1" customWidth="1"/>
    <col min="10242" max="10243" width="10.33203125" style="81" customWidth="1"/>
    <col min="10244" max="10245" width="12.44140625" style="81" bestFit="1" customWidth="1"/>
    <col min="10246" max="10474" width="12.5546875" style="81"/>
    <col min="10475" max="10475" width="0.88671875" style="81" customWidth="1"/>
    <col min="10476" max="10476" width="9.44140625" style="81" customWidth="1"/>
    <col min="10477" max="10477" width="14.6640625" style="81" customWidth="1"/>
    <col min="10478" max="10479" width="10.33203125" style="81" customWidth="1"/>
    <col min="10480" max="10480" width="12.44140625" style="81" bestFit="1" customWidth="1"/>
    <col min="10481" max="10481" width="11.88671875" style="81" bestFit="1" customWidth="1"/>
    <col min="10482" max="10483" width="10.33203125" style="81" customWidth="1"/>
    <col min="10484" max="10485" width="12.44140625" style="81" bestFit="1" customWidth="1"/>
    <col min="10486" max="10487" width="10.33203125" style="81" customWidth="1"/>
    <col min="10488" max="10489" width="12.44140625" style="81" bestFit="1" customWidth="1"/>
    <col min="10490" max="10491" width="10.33203125" style="81" customWidth="1"/>
    <col min="10492" max="10493" width="12.44140625" style="81" bestFit="1" customWidth="1"/>
    <col min="10494" max="10495" width="10.33203125" style="81" customWidth="1"/>
    <col min="10496" max="10497" width="12.44140625" style="81" bestFit="1" customWidth="1"/>
    <col min="10498" max="10499" width="10.33203125" style="81" customWidth="1"/>
    <col min="10500" max="10501" width="12.44140625" style="81" bestFit="1" customWidth="1"/>
    <col min="10502" max="10730" width="12.5546875" style="81"/>
    <col min="10731" max="10731" width="0.88671875" style="81" customWidth="1"/>
    <col min="10732" max="10732" width="9.44140625" style="81" customWidth="1"/>
    <col min="10733" max="10733" width="14.6640625" style="81" customWidth="1"/>
    <col min="10734" max="10735" width="10.33203125" style="81" customWidth="1"/>
    <col min="10736" max="10736" width="12.44140625" style="81" bestFit="1" customWidth="1"/>
    <col min="10737" max="10737" width="11.88671875" style="81" bestFit="1" customWidth="1"/>
    <col min="10738" max="10739" width="10.33203125" style="81" customWidth="1"/>
    <col min="10740" max="10741" width="12.44140625" style="81" bestFit="1" customWidth="1"/>
    <col min="10742" max="10743" width="10.33203125" style="81" customWidth="1"/>
    <col min="10744" max="10745" width="12.44140625" style="81" bestFit="1" customWidth="1"/>
    <col min="10746" max="10747" width="10.33203125" style="81" customWidth="1"/>
    <col min="10748" max="10749" width="12.44140625" style="81" bestFit="1" customWidth="1"/>
    <col min="10750" max="10751" width="10.33203125" style="81" customWidth="1"/>
    <col min="10752" max="10753" width="12.44140625" style="81" bestFit="1" customWidth="1"/>
    <col min="10754" max="10755" width="10.33203125" style="81" customWidth="1"/>
    <col min="10756" max="10757" width="12.44140625" style="81" bestFit="1" customWidth="1"/>
    <col min="10758" max="10986" width="12.5546875" style="81"/>
    <col min="10987" max="10987" width="0.88671875" style="81" customWidth="1"/>
    <col min="10988" max="10988" width="9.44140625" style="81" customWidth="1"/>
    <col min="10989" max="10989" width="14.6640625" style="81" customWidth="1"/>
    <col min="10990" max="10991" width="10.33203125" style="81" customWidth="1"/>
    <col min="10992" max="10992" width="12.44140625" style="81" bestFit="1" customWidth="1"/>
    <col min="10993" max="10993" width="11.88671875" style="81" bestFit="1" customWidth="1"/>
    <col min="10994" max="10995" width="10.33203125" style="81" customWidth="1"/>
    <col min="10996" max="10997" width="12.44140625" style="81" bestFit="1" customWidth="1"/>
    <col min="10998" max="10999" width="10.33203125" style="81" customWidth="1"/>
    <col min="11000" max="11001" width="12.44140625" style="81" bestFit="1" customWidth="1"/>
    <col min="11002" max="11003" width="10.33203125" style="81" customWidth="1"/>
    <col min="11004" max="11005" width="12.44140625" style="81" bestFit="1" customWidth="1"/>
    <col min="11006" max="11007" width="10.33203125" style="81" customWidth="1"/>
    <col min="11008" max="11009" width="12.44140625" style="81" bestFit="1" customWidth="1"/>
    <col min="11010" max="11011" width="10.33203125" style="81" customWidth="1"/>
    <col min="11012" max="11013" width="12.44140625" style="81" bestFit="1" customWidth="1"/>
    <col min="11014" max="11242" width="12.5546875" style="81"/>
    <col min="11243" max="11243" width="0.88671875" style="81" customWidth="1"/>
    <col min="11244" max="11244" width="9.44140625" style="81" customWidth="1"/>
    <col min="11245" max="11245" width="14.6640625" style="81" customWidth="1"/>
    <col min="11246" max="11247" width="10.33203125" style="81" customWidth="1"/>
    <col min="11248" max="11248" width="12.44140625" style="81" bestFit="1" customWidth="1"/>
    <col min="11249" max="11249" width="11.88671875" style="81" bestFit="1" customWidth="1"/>
    <col min="11250" max="11251" width="10.33203125" style="81" customWidth="1"/>
    <col min="11252" max="11253" width="12.44140625" style="81" bestFit="1" customWidth="1"/>
    <col min="11254" max="11255" width="10.33203125" style="81" customWidth="1"/>
    <col min="11256" max="11257" width="12.44140625" style="81" bestFit="1" customWidth="1"/>
    <col min="11258" max="11259" width="10.33203125" style="81" customWidth="1"/>
    <col min="11260" max="11261" width="12.44140625" style="81" bestFit="1" customWidth="1"/>
    <col min="11262" max="11263" width="10.33203125" style="81" customWidth="1"/>
    <col min="11264" max="11265" width="12.44140625" style="81" bestFit="1" customWidth="1"/>
    <col min="11266" max="11267" width="10.33203125" style="81" customWidth="1"/>
    <col min="11268" max="11269" width="12.44140625" style="81" bestFit="1" customWidth="1"/>
    <col min="11270" max="11498" width="12.5546875" style="81"/>
    <col min="11499" max="11499" width="0.88671875" style="81" customWidth="1"/>
    <col min="11500" max="11500" width="9.44140625" style="81" customWidth="1"/>
    <col min="11501" max="11501" width="14.6640625" style="81" customWidth="1"/>
    <col min="11502" max="11503" width="10.33203125" style="81" customWidth="1"/>
    <col min="11504" max="11504" width="12.44140625" style="81" bestFit="1" customWidth="1"/>
    <col min="11505" max="11505" width="11.88671875" style="81" bestFit="1" customWidth="1"/>
    <col min="11506" max="11507" width="10.33203125" style="81" customWidth="1"/>
    <col min="11508" max="11509" width="12.44140625" style="81" bestFit="1" customWidth="1"/>
    <col min="11510" max="11511" width="10.33203125" style="81" customWidth="1"/>
    <col min="11512" max="11513" width="12.44140625" style="81" bestFit="1" customWidth="1"/>
    <col min="11514" max="11515" width="10.33203125" style="81" customWidth="1"/>
    <col min="11516" max="11517" width="12.44140625" style="81" bestFit="1" customWidth="1"/>
    <col min="11518" max="11519" width="10.33203125" style="81" customWidth="1"/>
    <col min="11520" max="11521" width="12.44140625" style="81" bestFit="1" customWidth="1"/>
    <col min="11522" max="11523" width="10.33203125" style="81" customWidth="1"/>
    <col min="11524" max="11525" width="12.44140625" style="81" bestFit="1" customWidth="1"/>
    <col min="11526" max="11754" width="12.5546875" style="81"/>
    <col min="11755" max="11755" width="0.88671875" style="81" customWidth="1"/>
    <col min="11756" max="11756" width="9.44140625" style="81" customWidth="1"/>
    <col min="11757" max="11757" width="14.6640625" style="81" customWidth="1"/>
    <col min="11758" max="11759" width="10.33203125" style="81" customWidth="1"/>
    <col min="11760" max="11760" width="12.44140625" style="81" bestFit="1" customWidth="1"/>
    <col min="11761" max="11761" width="11.88671875" style="81" bestFit="1" customWidth="1"/>
    <col min="11762" max="11763" width="10.33203125" style="81" customWidth="1"/>
    <col min="11764" max="11765" width="12.44140625" style="81" bestFit="1" customWidth="1"/>
    <col min="11766" max="11767" width="10.33203125" style="81" customWidth="1"/>
    <col min="11768" max="11769" width="12.44140625" style="81" bestFit="1" customWidth="1"/>
    <col min="11770" max="11771" width="10.33203125" style="81" customWidth="1"/>
    <col min="11772" max="11773" width="12.44140625" style="81" bestFit="1" customWidth="1"/>
    <col min="11774" max="11775" width="10.33203125" style="81" customWidth="1"/>
    <col min="11776" max="11777" width="12.44140625" style="81" bestFit="1" customWidth="1"/>
    <col min="11778" max="11779" width="10.33203125" style="81" customWidth="1"/>
    <col min="11780" max="11781" width="12.44140625" style="81" bestFit="1" customWidth="1"/>
    <col min="11782" max="12010" width="12.5546875" style="81"/>
    <col min="12011" max="12011" width="0.88671875" style="81" customWidth="1"/>
    <col min="12012" max="12012" width="9.44140625" style="81" customWidth="1"/>
    <col min="12013" max="12013" width="14.6640625" style="81" customWidth="1"/>
    <col min="12014" max="12015" width="10.33203125" style="81" customWidth="1"/>
    <col min="12016" max="12016" width="12.44140625" style="81" bestFit="1" customWidth="1"/>
    <col min="12017" max="12017" width="11.88671875" style="81" bestFit="1" customWidth="1"/>
    <col min="12018" max="12019" width="10.33203125" style="81" customWidth="1"/>
    <col min="12020" max="12021" width="12.44140625" style="81" bestFit="1" customWidth="1"/>
    <col min="12022" max="12023" width="10.33203125" style="81" customWidth="1"/>
    <col min="12024" max="12025" width="12.44140625" style="81" bestFit="1" customWidth="1"/>
    <col min="12026" max="12027" width="10.33203125" style="81" customWidth="1"/>
    <col min="12028" max="12029" width="12.44140625" style="81" bestFit="1" customWidth="1"/>
    <col min="12030" max="12031" width="10.33203125" style="81" customWidth="1"/>
    <col min="12032" max="12033" width="12.44140625" style="81" bestFit="1" customWidth="1"/>
    <col min="12034" max="12035" width="10.33203125" style="81" customWidth="1"/>
    <col min="12036" max="12037" width="12.44140625" style="81" bestFit="1" customWidth="1"/>
    <col min="12038" max="12266" width="12.5546875" style="81"/>
    <col min="12267" max="12267" width="0.88671875" style="81" customWidth="1"/>
    <col min="12268" max="12268" width="9.44140625" style="81" customWidth="1"/>
    <col min="12269" max="12269" width="14.6640625" style="81" customWidth="1"/>
    <col min="12270" max="12271" width="10.33203125" style="81" customWidth="1"/>
    <col min="12272" max="12272" width="12.44140625" style="81" bestFit="1" customWidth="1"/>
    <col min="12273" max="12273" width="11.88671875" style="81" bestFit="1" customWidth="1"/>
    <col min="12274" max="12275" width="10.33203125" style="81" customWidth="1"/>
    <col min="12276" max="12277" width="12.44140625" style="81" bestFit="1" customWidth="1"/>
    <col min="12278" max="12279" width="10.33203125" style="81" customWidth="1"/>
    <col min="12280" max="12281" width="12.44140625" style="81" bestFit="1" customWidth="1"/>
    <col min="12282" max="12283" width="10.33203125" style="81" customWidth="1"/>
    <col min="12284" max="12285" width="12.44140625" style="81" bestFit="1" customWidth="1"/>
    <col min="12286" max="12287" width="10.33203125" style="81" customWidth="1"/>
    <col min="12288" max="12289" width="12.44140625" style="81" bestFit="1" customWidth="1"/>
    <col min="12290" max="12291" width="10.33203125" style="81" customWidth="1"/>
    <col min="12292" max="12293" width="12.44140625" style="81" bestFit="1" customWidth="1"/>
    <col min="12294" max="12522" width="12.5546875" style="81"/>
    <col min="12523" max="12523" width="0.88671875" style="81" customWidth="1"/>
    <col min="12524" max="12524" width="9.44140625" style="81" customWidth="1"/>
    <col min="12525" max="12525" width="14.6640625" style="81" customWidth="1"/>
    <col min="12526" max="12527" width="10.33203125" style="81" customWidth="1"/>
    <col min="12528" max="12528" width="12.44140625" style="81" bestFit="1" customWidth="1"/>
    <col min="12529" max="12529" width="11.88671875" style="81" bestFit="1" customWidth="1"/>
    <col min="12530" max="12531" width="10.33203125" style="81" customWidth="1"/>
    <col min="12532" max="12533" width="12.44140625" style="81" bestFit="1" customWidth="1"/>
    <col min="12534" max="12535" width="10.33203125" style="81" customWidth="1"/>
    <col min="12536" max="12537" width="12.44140625" style="81" bestFit="1" customWidth="1"/>
    <col min="12538" max="12539" width="10.33203125" style="81" customWidth="1"/>
    <col min="12540" max="12541" width="12.44140625" style="81" bestFit="1" customWidth="1"/>
    <col min="12542" max="12543" width="10.33203125" style="81" customWidth="1"/>
    <col min="12544" max="12545" width="12.44140625" style="81" bestFit="1" customWidth="1"/>
    <col min="12546" max="12547" width="10.33203125" style="81" customWidth="1"/>
    <col min="12548" max="12549" width="12.44140625" style="81" bestFit="1" customWidth="1"/>
    <col min="12550" max="12778" width="12.5546875" style="81"/>
    <col min="12779" max="12779" width="0.88671875" style="81" customWidth="1"/>
    <col min="12780" max="12780" width="9.44140625" style="81" customWidth="1"/>
    <col min="12781" max="12781" width="14.6640625" style="81" customWidth="1"/>
    <col min="12782" max="12783" width="10.33203125" style="81" customWidth="1"/>
    <col min="12784" max="12784" width="12.44140625" style="81" bestFit="1" customWidth="1"/>
    <col min="12785" max="12785" width="11.88671875" style="81" bestFit="1" customWidth="1"/>
    <col min="12786" max="12787" width="10.33203125" style="81" customWidth="1"/>
    <col min="12788" max="12789" width="12.44140625" style="81" bestFit="1" customWidth="1"/>
    <col min="12790" max="12791" width="10.33203125" style="81" customWidth="1"/>
    <col min="12792" max="12793" width="12.44140625" style="81" bestFit="1" customWidth="1"/>
    <col min="12794" max="12795" width="10.33203125" style="81" customWidth="1"/>
    <col min="12796" max="12797" width="12.44140625" style="81" bestFit="1" customWidth="1"/>
    <col min="12798" max="12799" width="10.33203125" style="81" customWidth="1"/>
    <col min="12800" max="12801" width="12.44140625" style="81" bestFit="1" customWidth="1"/>
    <col min="12802" max="12803" width="10.33203125" style="81" customWidth="1"/>
    <col min="12804" max="12805" width="12.44140625" style="81" bestFit="1" customWidth="1"/>
    <col min="12806" max="13034" width="12.5546875" style="81"/>
    <col min="13035" max="13035" width="0.88671875" style="81" customWidth="1"/>
    <col min="13036" max="13036" width="9.44140625" style="81" customWidth="1"/>
    <col min="13037" max="13037" width="14.6640625" style="81" customWidth="1"/>
    <col min="13038" max="13039" width="10.33203125" style="81" customWidth="1"/>
    <col min="13040" max="13040" width="12.44140625" style="81" bestFit="1" customWidth="1"/>
    <col min="13041" max="13041" width="11.88671875" style="81" bestFit="1" customWidth="1"/>
    <col min="13042" max="13043" width="10.33203125" style="81" customWidth="1"/>
    <col min="13044" max="13045" width="12.44140625" style="81" bestFit="1" customWidth="1"/>
    <col min="13046" max="13047" width="10.33203125" style="81" customWidth="1"/>
    <col min="13048" max="13049" width="12.44140625" style="81" bestFit="1" customWidth="1"/>
    <col min="13050" max="13051" width="10.33203125" style="81" customWidth="1"/>
    <col min="13052" max="13053" width="12.44140625" style="81" bestFit="1" customWidth="1"/>
    <col min="13054" max="13055" width="10.33203125" style="81" customWidth="1"/>
    <col min="13056" max="13057" width="12.44140625" style="81" bestFit="1" customWidth="1"/>
    <col min="13058" max="13059" width="10.33203125" style="81" customWidth="1"/>
    <col min="13060" max="13061" width="12.44140625" style="81" bestFit="1" customWidth="1"/>
    <col min="13062" max="13290" width="12.5546875" style="81"/>
    <col min="13291" max="13291" width="0.88671875" style="81" customWidth="1"/>
    <col min="13292" max="13292" width="9.44140625" style="81" customWidth="1"/>
    <col min="13293" max="13293" width="14.6640625" style="81" customWidth="1"/>
    <col min="13294" max="13295" width="10.33203125" style="81" customWidth="1"/>
    <col min="13296" max="13296" width="12.44140625" style="81" bestFit="1" customWidth="1"/>
    <col min="13297" max="13297" width="11.88671875" style="81" bestFit="1" customWidth="1"/>
    <col min="13298" max="13299" width="10.33203125" style="81" customWidth="1"/>
    <col min="13300" max="13301" width="12.44140625" style="81" bestFit="1" customWidth="1"/>
    <col min="13302" max="13303" width="10.33203125" style="81" customWidth="1"/>
    <col min="13304" max="13305" width="12.44140625" style="81" bestFit="1" customWidth="1"/>
    <col min="13306" max="13307" width="10.33203125" style="81" customWidth="1"/>
    <col min="13308" max="13309" width="12.44140625" style="81" bestFit="1" customWidth="1"/>
    <col min="13310" max="13311" width="10.33203125" style="81" customWidth="1"/>
    <col min="13312" max="13313" width="12.44140625" style="81" bestFit="1" customWidth="1"/>
    <col min="13314" max="13315" width="10.33203125" style="81" customWidth="1"/>
    <col min="13316" max="13317" width="12.44140625" style="81" bestFit="1" customWidth="1"/>
    <col min="13318" max="13546" width="12.5546875" style="81"/>
    <col min="13547" max="13547" width="0.88671875" style="81" customWidth="1"/>
    <col min="13548" max="13548" width="9.44140625" style="81" customWidth="1"/>
    <col min="13549" max="13549" width="14.6640625" style="81" customWidth="1"/>
    <col min="13550" max="13551" width="10.33203125" style="81" customWidth="1"/>
    <col min="13552" max="13552" width="12.44140625" style="81" bestFit="1" customWidth="1"/>
    <col min="13553" max="13553" width="11.88671875" style="81" bestFit="1" customWidth="1"/>
    <col min="13554" max="13555" width="10.33203125" style="81" customWidth="1"/>
    <col min="13556" max="13557" width="12.44140625" style="81" bestFit="1" customWidth="1"/>
    <col min="13558" max="13559" width="10.33203125" style="81" customWidth="1"/>
    <col min="13560" max="13561" width="12.44140625" style="81" bestFit="1" customWidth="1"/>
    <col min="13562" max="13563" width="10.33203125" style="81" customWidth="1"/>
    <col min="13564" max="13565" width="12.44140625" style="81" bestFit="1" customWidth="1"/>
    <col min="13566" max="13567" width="10.33203125" style="81" customWidth="1"/>
    <col min="13568" max="13569" width="12.44140625" style="81" bestFit="1" customWidth="1"/>
    <col min="13570" max="13571" width="10.33203125" style="81" customWidth="1"/>
    <col min="13572" max="13573" width="12.44140625" style="81" bestFit="1" customWidth="1"/>
    <col min="13574" max="13802" width="12.5546875" style="81"/>
    <col min="13803" max="13803" width="0.88671875" style="81" customWidth="1"/>
    <col min="13804" max="13804" width="9.44140625" style="81" customWidth="1"/>
    <col min="13805" max="13805" width="14.6640625" style="81" customWidth="1"/>
    <col min="13806" max="13807" width="10.33203125" style="81" customWidth="1"/>
    <col min="13808" max="13808" width="12.44140625" style="81" bestFit="1" customWidth="1"/>
    <col min="13809" max="13809" width="11.88671875" style="81" bestFit="1" customWidth="1"/>
    <col min="13810" max="13811" width="10.33203125" style="81" customWidth="1"/>
    <col min="13812" max="13813" width="12.44140625" style="81" bestFit="1" customWidth="1"/>
    <col min="13814" max="13815" width="10.33203125" style="81" customWidth="1"/>
    <col min="13816" max="13817" width="12.44140625" style="81" bestFit="1" customWidth="1"/>
    <col min="13818" max="13819" width="10.33203125" style="81" customWidth="1"/>
    <col min="13820" max="13821" width="12.44140625" style="81" bestFit="1" customWidth="1"/>
    <col min="13822" max="13823" width="10.33203125" style="81" customWidth="1"/>
    <col min="13824" max="13825" width="12.44140625" style="81" bestFit="1" customWidth="1"/>
    <col min="13826" max="13827" width="10.33203125" style="81" customWidth="1"/>
    <col min="13828" max="13829" width="12.44140625" style="81" bestFit="1" customWidth="1"/>
    <col min="13830" max="14058" width="12.5546875" style="81"/>
    <col min="14059" max="14059" width="0.88671875" style="81" customWidth="1"/>
    <col min="14060" max="14060" width="9.44140625" style="81" customWidth="1"/>
    <col min="14061" max="14061" width="14.6640625" style="81" customWidth="1"/>
    <col min="14062" max="14063" width="10.33203125" style="81" customWidth="1"/>
    <col min="14064" max="14064" width="12.44140625" style="81" bestFit="1" customWidth="1"/>
    <col min="14065" max="14065" width="11.88671875" style="81" bestFit="1" customWidth="1"/>
    <col min="14066" max="14067" width="10.33203125" style="81" customWidth="1"/>
    <col min="14068" max="14069" width="12.44140625" style="81" bestFit="1" customWidth="1"/>
    <col min="14070" max="14071" width="10.33203125" style="81" customWidth="1"/>
    <col min="14072" max="14073" width="12.44140625" style="81" bestFit="1" customWidth="1"/>
    <col min="14074" max="14075" width="10.33203125" style="81" customWidth="1"/>
    <col min="14076" max="14077" width="12.44140625" style="81" bestFit="1" customWidth="1"/>
    <col min="14078" max="14079" width="10.33203125" style="81" customWidth="1"/>
    <col min="14080" max="14081" width="12.44140625" style="81" bestFit="1" customWidth="1"/>
    <col min="14082" max="14083" width="10.33203125" style="81" customWidth="1"/>
    <col min="14084" max="14085" width="12.44140625" style="81" bestFit="1" customWidth="1"/>
    <col min="14086" max="14314" width="12.5546875" style="81"/>
    <col min="14315" max="14315" width="0.88671875" style="81" customWidth="1"/>
    <col min="14316" max="14316" width="9.44140625" style="81" customWidth="1"/>
    <col min="14317" max="14317" width="14.6640625" style="81" customWidth="1"/>
    <col min="14318" max="14319" width="10.33203125" style="81" customWidth="1"/>
    <col min="14320" max="14320" width="12.44140625" style="81" bestFit="1" customWidth="1"/>
    <col min="14321" max="14321" width="11.88671875" style="81" bestFit="1" customWidth="1"/>
    <col min="14322" max="14323" width="10.33203125" style="81" customWidth="1"/>
    <col min="14324" max="14325" width="12.44140625" style="81" bestFit="1" customWidth="1"/>
    <col min="14326" max="14327" width="10.33203125" style="81" customWidth="1"/>
    <col min="14328" max="14329" width="12.44140625" style="81" bestFit="1" customWidth="1"/>
    <col min="14330" max="14331" width="10.33203125" style="81" customWidth="1"/>
    <col min="14332" max="14333" width="12.44140625" style="81" bestFit="1" customWidth="1"/>
    <col min="14334" max="14335" width="10.33203125" style="81" customWidth="1"/>
    <col min="14336" max="14337" width="12.44140625" style="81" bestFit="1" customWidth="1"/>
    <col min="14338" max="14339" width="10.33203125" style="81" customWidth="1"/>
    <col min="14340" max="14341" width="12.44140625" style="81" bestFit="1" customWidth="1"/>
    <col min="14342" max="14570" width="12.5546875" style="81"/>
    <col min="14571" max="14571" width="0.88671875" style="81" customWidth="1"/>
    <col min="14572" max="14572" width="9.44140625" style="81" customWidth="1"/>
    <col min="14573" max="14573" width="14.6640625" style="81" customWidth="1"/>
    <col min="14574" max="14575" width="10.33203125" style="81" customWidth="1"/>
    <col min="14576" max="14576" width="12.44140625" style="81" bestFit="1" customWidth="1"/>
    <col min="14577" max="14577" width="11.88671875" style="81" bestFit="1" customWidth="1"/>
    <col min="14578" max="14579" width="10.33203125" style="81" customWidth="1"/>
    <col min="14580" max="14581" width="12.44140625" style="81" bestFit="1" customWidth="1"/>
    <col min="14582" max="14583" width="10.33203125" style="81" customWidth="1"/>
    <col min="14584" max="14585" width="12.44140625" style="81" bestFit="1" customWidth="1"/>
    <col min="14586" max="14587" width="10.33203125" style="81" customWidth="1"/>
    <col min="14588" max="14589" width="12.44140625" style="81" bestFit="1" customWidth="1"/>
    <col min="14590" max="14591" width="10.33203125" style="81" customWidth="1"/>
    <col min="14592" max="14593" width="12.44140625" style="81" bestFit="1" customWidth="1"/>
    <col min="14594" max="14595" width="10.33203125" style="81" customWidth="1"/>
    <col min="14596" max="14597" width="12.44140625" style="81" bestFit="1" customWidth="1"/>
    <col min="14598" max="14826" width="12.5546875" style="81"/>
    <col min="14827" max="14827" width="0.88671875" style="81" customWidth="1"/>
    <col min="14828" max="14828" width="9.44140625" style="81" customWidth="1"/>
    <col min="14829" max="14829" width="14.6640625" style="81" customWidth="1"/>
    <col min="14830" max="14831" width="10.33203125" style="81" customWidth="1"/>
    <col min="14832" max="14832" width="12.44140625" style="81" bestFit="1" customWidth="1"/>
    <col min="14833" max="14833" width="11.88671875" style="81" bestFit="1" customWidth="1"/>
    <col min="14834" max="14835" width="10.33203125" style="81" customWidth="1"/>
    <col min="14836" max="14837" width="12.44140625" style="81" bestFit="1" customWidth="1"/>
    <col min="14838" max="14839" width="10.33203125" style="81" customWidth="1"/>
    <col min="14840" max="14841" width="12.44140625" style="81" bestFit="1" customWidth="1"/>
    <col min="14842" max="14843" width="10.33203125" style="81" customWidth="1"/>
    <col min="14844" max="14845" width="12.44140625" style="81" bestFit="1" customWidth="1"/>
    <col min="14846" max="14847" width="10.33203125" style="81" customWidth="1"/>
    <col min="14848" max="14849" width="12.44140625" style="81" bestFit="1" customWidth="1"/>
    <col min="14850" max="14851" width="10.33203125" style="81" customWidth="1"/>
    <col min="14852" max="14853" width="12.44140625" style="81" bestFit="1" customWidth="1"/>
    <col min="14854" max="15082" width="12.5546875" style="81"/>
    <col min="15083" max="15083" width="0.88671875" style="81" customWidth="1"/>
    <col min="15084" max="15084" width="9.44140625" style="81" customWidth="1"/>
    <col min="15085" max="15085" width="14.6640625" style="81" customWidth="1"/>
    <col min="15086" max="15087" width="10.33203125" style="81" customWidth="1"/>
    <col min="15088" max="15088" width="12.44140625" style="81" bestFit="1" customWidth="1"/>
    <col min="15089" max="15089" width="11.88671875" style="81" bestFit="1" customWidth="1"/>
    <col min="15090" max="15091" width="10.33203125" style="81" customWidth="1"/>
    <col min="15092" max="15093" width="12.44140625" style="81" bestFit="1" customWidth="1"/>
    <col min="15094" max="15095" width="10.33203125" style="81" customWidth="1"/>
    <col min="15096" max="15097" width="12.44140625" style="81" bestFit="1" customWidth="1"/>
    <col min="15098" max="15099" width="10.33203125" style="81" customWidth="1"/>
    <col min="15100" max="15101" width="12.44140625" style="81" bestFit="1" customWidth="1"/>
    <col min="15102" max="15103" width="10.33203125" style="81" customWidth="1"/>
    <col min="15104" max="15105" width="12.44140625" style="81" bestFit="1" customWidth="1"/>
    <col min="15106" max="15107" width="10.33203125" style="81" customWidth="1"/>
    <col min="15108" max="15109" width="12.44140625" style="81" bestFit="1" customWidth="1"/>
    <col min="15110" max="15338" width="12.5546875" style="81"/>
    <col min="15339" max="15339" width="0.88671875" style="81" customWidth="1"/>
    <col min="15340" max="15340" width="9.44140625" style="81" customWidth="1"/>
    <col min="15341" max="15341" width="14.6640625" style="81" customWidth="1"/>
    <col min="15342" max="15343" width="10.33203125" style="81" customWidth="1"/>
    <col min="15344" max="15344" width="12.44140625" style="81" bestFit="1" customWidth="1"/>
    <col min="15345" max="15345" width="11.88671875" style="81" bestFit="1" customWidth="1"/>
    <col min="15346" max="15347" width="10.33203125" style="81" customWidth="1"/>
    <col min="15348" max="15349" width="12.44140625" style="81" bestFit="1" customWidth="1"/>
    <col min="15350" max="15351" width="10.33203125" style="81" customWidth="1"/>
    <col min="15352" max="15353" width="12.44140625" style="81" bestFit="1" customWidth="1"/>
    <col min="15354" max="15355" width="10.33203125" style="81" customWidth="1"/>
    <col min="15356" max="15357" width="12.44140625" style="81" bestFit="1" customWidth="1"/>
    <col min="15358" max="15359" width="10.33203125" style="81" customWidth="1"/>
    <col min="15360" max="15361" width="12.44140625" style="81" bestFit="1" customWidth="1"/>
    <col min="15362" max="15363" width="10.33203125" style="81" customWidth="1"/>
    <col min="15364" max="15365" width="12.44140625" style="81" bestFit="1" customWidth="1"/>
    <col min="15366" max="15594" width="12.5546875" style="81"/>
    <col min="15595" max="15595" width="0.88671875" style="81" customWidth="1"/>
    <col min="15596" max="15596" width="9.44140625" style="81" customWidth="1"/>
    <col min="15597" max="15597" width="14.6640625" style="81" customWidth="1"/>
    <col min="15598" max="15599" width="10.33203125" style="81" customWidth="1"/>
    <col min="15600" max="15600" width="12.44140625" style="81" bestFit="1" customWidth="1"/>
    <col min="15601" max="15601" width="11.88671875" style="81" bestFit="1" customWidth="1"/>
    <col min="15602" max="15603" width="10.33203125" style="81" customWidth="1"/>
    <col min="15604" max="15605" width="12.44140625" style="81" bestFit="1" customWidth="1"/>
    <col min="15606" max="15607" width="10.33203125" style="81" customWidth="1"/>
    <col min="15608" max="15609" width="12.44140625" style="81" bestFit="1" customWidth="1"/>
    <col min="15610" max="15611" width="10.33203125" style="81" customWidth="1"/>
    <col min="15612" max="15613" width="12.44140625" style="81" bestFit="1" customWidth="1"/>
    <col min="15614" max="15615" width="10.33203125" style="81" customWidth="1"/>
    <col min="15616" max="15617" width="12.44140625" style="81" bestFit="1" customWidth="1"/>
    <col min="15618" max="15619" width="10.33203125" style="81" customWidth="1"/>
    <col min="15620" max="15621" width="12.44140625" style="81" bestFit="1" customWidth="1"/>
    <col min="15622" max="15850" width="12.5546875" style="81"/>
    <col min="15851" max="15851" width="0.88671875" style="81" customWidth="1"/>
    <col min="15852" max="15852" width="9.44140625" style="81" customWidth="1"/>
    <col min="15853" max="15853" width="14.6640625" style="81" customWidth="1"/>
    <col min="15854" max="15855" width="10.33203125" style="81" customWidth="1"/>
    <col min="15856" max="15856" width="12.44140625" style="81" bestFit="1" customWidth="1"/>
    <col min="15857" max="15857" width="11.88671875" style="81" bestFit="1" customWidth="1"/>
    <col min="15858" max="15859" width="10.33203125" style="81" customWidth="1"/>
    <col min="15860" max="15861" width="12.44140625" style="81" bestFit="1" customWidth="1"/>
    <col min="15862" max="15863" width="10.33203125" style="81" customWidth="1"/>
    <col min="15864" max="15865" width="12.44140625" style="81" bestFit="1" customWidth="1"/>
    <col min="15866" max="15867" width="10.33203125" style="81" customWidth="1"/>
    <col min="15868" max="15869" width="12.44140625" style="81" bestFit="1" customWidth="1"/>
    <col min="15870" max="15871" width="10.33203125" style="81" customWidth="1"/>
    <col min="15872" max="15873" width="12.44140625" style="81" bestFit="1" customWidth="1"/>
    <col min="15874" max="15875" width="10.33203125" style="81" customWidth="1"/>
    <col min="15876" max="15877" width="12.44140625" style="81" bestFit="1" customWidth="1"/>
    <col min="15878" max="16106" width="12.5546875" style="81"/>
    <col min="16107" max="16107" width="0.88671875" style="81" customWidth="1"/>
    <col min="16108" max="16108" width="9.44140625" style="81" customWidth="1"/>
    <col min="16109" max="16109" width="14.6640625" style="81" customWidth="1"/>
    <col min="16110" max="16111" width="10.33203125" style="81" customWidth="1"/>
    <col min="16112" max="16112" width="12.44140625" style="81" bestFit="1" customWidth="1"/>
    <col min="16113" max="16113" width="11.88671875" style="81" bestFit="1" customWidth="1"/>
    <col min="16114" max="16115" width="10.33203125" style="81" customWidth="1"/>
    <col min="16116" max="16117" width="12.44140625" style="81" bestFit="1" customWidth="1"/>
    <col min="16118" max="16119" width="10.33203125" style="81" customWidth="1"/>
    <col min="16120" max="16121" width="12.44140625" style="81" bestFit="1" customWidth="1"/>
    <col min="16122" max="16123" width="10.33203125" style="81" customWidth="1"/>
    <col min="16124" max="16125" width="12.44140625" style="81" bestFit="1" customWidth="1"/>
    <col min="16126" max="16127" width="10.33203125" style="81" customWidth="1"/>
    <col min="16128" max="16129" width="12.44140625" style="81" bestFit="1" customWidth="1"/>
    <col min="16130" max="16131" width="10.33203125" style="81" customWidth="1"/>
    <col min="16132" max="16133" width="12.44140625" style="81" bestFit="1" customWidth="1"/>
    <col min="16134" max="16384" width="12.5546875" style="81"/>
  </cols>
  <sheetData>
    <row r="1" spans="1:65" s="3" customFormat="1" ht="13.2">
      <c r="A1" s="265" t="s">
        <v>1447</v>
      </c>
    </row>
    <row r="2" spans="1:65" ht="18.600000000000001" thickBot="1">
      <c r="A2" s="976" t="s">
        <v>2350</v>
      </c>
      <c r="B2" s="79"/>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I2" s="80"/>
      <c r="AJ2" s="80"/>
      <c r="AK2" s="80"/>
      <c r="AM2" s="80"/>
      <c r="AN2" s="80"/>
      <c r="AO2" s="80"/>
      <c r="AP2" s="80"/>
      <c r="AQ2" s="80"/>
      <c r="AR2" s="80"/>
      <c r="AS2" s="80"/>
      <c r="AT2" s="80"/>
      <c r="AU2" s="80"/>
      <c r="AV2" s="80"/>
      <c r="AW2" s="80"/>
      <c r="AX2" s="80"/>
      <c r="AY2" s="80"/>
      <c r="AZ2" s="80"/>
      <c r="BA2" s="80"/>
      <c r="BB2" s="80"/>
      <c r="BC2" s="80"/>
      <c r="BD2" s="80"/>
      <c r="BE2" s="80"/>
      <c r="BF2" s="80"/>
      <c r="BG2" s="80"/>
      <c r="BH2" s="80"/>
      <c r="BI2" s="82"/>
      <c r="BM2" s="82" t="s">
        <v>8</v>
      </c>
    </row>
    <row r="3" spans="1:65">
      <c r="A3" s="2861" t="s">
        <v>0</v>
      </c>
      <c r="B3" s="2850">
        <v>2011</v>
      </c>
      <c r="C3" s="2851"/>
      <c r="D3" s="2851"/>
      <c r="E3" s="2851"/>
      <c r="F3" s="2851"/>
      <c r="G3" s="2852"/>
      <c r="H3" s="2850">
        <v>2012</v>
      </c>
      <c r="I3" s="2851"/>
      <c r="J3" s="2851"/>
      <c r="K3" s="2851"/>
      <c r="L3" s="2851"/>
      <c r="M3" s="2852"/>
      <c r="N3" s="2850">
        <v>2013</v>
      </c>
      <c r="O3" s="2851"/>
      <c r="P3" s="2851"/>
      <c r="Q3" s="2851"/>
      <c r="R3" s="2851"/>
      <c r="S3" s="2852"/>
      <c r="T3" s="2850">
        <v>2014</v>
      </c>
      <c r="U3" s="2851"/>
      <c r="V3" s="2851"/>
      <c r="W3" s="2851"/>
      <c r="X3" s="2851"/>
      <c r="Y3" s="2852"/>
      <c r="Z3" s="2850">
        <v>2015</v>
      </c>
      <c r="AA3" s="2851"/>
      <c r="AB3" s="2851"/>
      <c r="AC3" s="2851"/>
      <c r="AD3" s="2851"/>
      <c r="AE3" s="2852"/>
      <c r="AF3" s="2850">
        <v>2016</v>
      </c>
      <c r="AG3" s="2851"/>
      <c r="AH3" s="2851"/>
      <c r="AI3" s="2851"/>
      <c r="AJ3" s="2851"/>
      <c r="AK3" s="2852"/>
      <c r="AL3" s="2850">
        <v>2017</v>
      </c>
      <c r="AM3" s="2851"/>
      <c r="AN3" s="2851"/>
      <c r="AO3" s="2851"/>
      <c r="AP3" s="2851"/>
      <c r="AQ3" s="2852"/>
      <c r="AR3" s="2850">
        <v>2018</v>
      </c>
      <c r="AS3" s="2851"/>
      <c r="AT3" s="2851"/>
      <c r="AU3" s="2851"/>
      <c r="AV3" s="2851"/>
      <c r="AW3" s="2852"/>
    </row>
    <row r="4" spans="1:65">
      <c r="A4" s="2862"/>
      <c r="B4" s="2865" t="s">
        <v>80</v>
      </c>
      <c r="C4" s="2867" t="s">
        <v>88</v>
      </c>
      <c r="D4" s="2859"/>
      <c r="E4" s="2868"/>
      <c r="F4" s="2868"/>
      <c r="G4" s="2869"/>
      <c r="H4" s="2865" t="s">
        <v>80</v>
      </c>
      <c r="I4" s="2867" t="s">
        <v>88</v>
      </c>
      <c r="J4" s="2859"/>
      <c r="K4" s="2868"/>
      <c r="L4" s="2868"/>
      <c r="M4" s="2869"/>
      <c r="N4" s="2865" t="s">
        <v>80</v>
      </c>
      <c r="O4" s="2867" t="s">
        <v>88</v>
      </c>
      <c r="P4" s="2859"/>
      <c r="Q4" s="2868"/>
      <c r="R4" s="2868"/>
      <c r="S4" s="2869"/>
      <c r="T4" s="2865" t="s">
        <v>80</v>
      </c>
      <c r="U4" s="2867" t="s">
        <v>88</v>
      </c>
      <c r="V4" s="2859"/>
      <c r="W4" s="2868"/>
      <c r="X4" s="2868"/>
      <c r="Y4" s="2869"/>
      <c r="Z4" s="2865" t="s">
        <v>80</v>
      </c>
      <c r="AA4" s="2854" t="s">
        <v>88</v>
      </c>
      <c r="AB4" s="2855"/>
      <c r="AC4" s="2855"/>
      <c r="AD4" s="2855"/>
      <c r="AE4" s="2859"/>
      <c r="AF4" s="2853" t="s">
        <v>80</v>
      </c>
      <c r="AG4" s="2854" t="s">
        <v>88</v>
      </c>
      <c r="AH4" s="2855"/>
      <c r="AI4" s="2855"/>
      <c r="AJ4" s="2855"/>
      <c r="AK4" s="2859"/>
      <c r="AL4" s="2853" t="s">
        <v>80</v>
      </c>
      <c r="AM4" s="2854" t="s">
        <v>88</v>
      </c>
      <c r="AN4" s="2855"/>
      <c r="AO4" s="2855"/>
      <c r="AP4" s="2855"/>
      <c r="AQ4" s="2859"/>
      <c r="AR4" s="2853" t="s">
        <v>80</v>
      </c>
      <c r="AS4" s="2854" t="s">
        <v>88</v>
      </c>
      <c r="AT4" s="2855"/>
      <c r="AU4" s="2855"/>
      <c r="AV4" s="2855"/>
      <c r="AW4" s="2856"/>
    </row>
    <row r="5" spans="1:65">
      <c r="A5" s="2863"/>
      <c r="B5" s="2866"/>
      <c r="C5" s="83" t="s">
        <v>87</v>
      </c>
      <c r="D5" s="84" t="s">
        <v>55</v>
      </c>
      <c r="E5" s="85" t="s">
        <v>56</v>
      </c>
      <c r="F5" s="2857" t="s">
        <v>4</v>
      </c>
      <c r="G5" s="2864"/>
      <c r="H5" s="2866"/>
      <c r="I5" s="83" t="s">
        <v>87</v>
      </c>
      <c r="J5" s="84" t="s">
        <v>55</v>
      </c>
      <c r="K5" s="85" t="s">
        <v>56</v>
      </c>
      <c r="L5" s="2857" t="s">
        <v>4</v>
      </c>
      <c r="M5" s="2864"/>
      <c r="N5" s="2866"/>
      <c r="O5" s="83" t="s">
        <v>87</v>
      </c>
      <c r="P5" s="84" t="s">
        <v>55</v>
      </c>
      <c r="Q5" s="85" t="s">
        <v>56</v>
      </c>
      <c r="R5" s="2857" t="s">
        <v>4</v>
      </c>
      <c r="S5" s="2864"/>
      <c r="T5" s="2866"/>
      <c r="U5" s="83" t="s">
        <v>87</v>
      </c>
      <c r="V5" s="84" t="s">
        <v>55</v>
      </c>
      <c r="W5" s="85" t="s">
        <v>56</v>
      </c>
      <c r="X5" s="2857" t="s">
        <v>4</v>
      </c>
      <c r="Y5" s="2864"/>
      <c r="Z5" s="2866"/>
      <c r="AA5" s="83" t="s">
        <v>87</v>
      </c>
      <c r="AB5" s="84" t="s">
        <v>55</v>
      </c>
      <c r="AC5" s="112" t="s">
        <v>56</v>
      </c>
      <c r="AD5" s="2857" t="s">
        <v>4</v>
      </c>
      <c r="AE5" s="2860"/>
      <c r="AF5" s="2853"/>
      <c r="AG5" s="83" t="s">
        <v>87</v>
      </c>
      <c r="AH5" s="84" t="s">
        <v>55</v>
      </c>
      <c r="AI5" s="112" t="s">
        <v>56</v>
      </c>
      <c r="AJ5" s="2857" t="s">
        <v>4</v>
      </c>
      <c r="AK5" s="2860"/>
      <c r="AL5" s="2853"/>
      <c r="AM5" s="83" t="s">
        <v>87</v>
      </c>
      <c r="AN5" s="84" t="s">
        <v>55</v>
      </c>
      <c r="AO5" s="112" t="s">
        <v>56</v>
      </c>
      <c r="AP5" s="2857" t="s">
        <v>4</v>
      </c>
      <c r="AQ5" s="2860"/>
      <c r="AR5" s="2853"/>
      <c r="AS5" s="83" t="s">
        <v>87</v>
      </c>
      <c r="AT5" s="84" t="s">
        <v>55</v>
      </c>
      <c r="AU5" s="112" t="s">
        <v>56</v>
      </c>
      <c r="AV5" s="2857" t="s">
        <v>4</v>
      </c>
      <c r="AW5" s="2858"/>
    </row>
    <row r="6" spans="1:65" ht="15" customHeight="1">
      <c r="A6" s="896" t="s">
        <v>1</v>
      </c>
      <c r="B6" s="86">
        <v>8</v>
      </c>
      <c r="C6" s="87"/>
      <c r="D6" s="88"/>
      <c r="E6" s="89">
        <v>1</v>
      </c>
      <c r="F6" s="90">
        <f>SUM(C6:E6)</f>
        <v>1</v>
      </c>
      <c r="G6" s="49">
        <f>F6/B6</f>
        <v>0.125</v>
      </c>
      <c r="H6" s="86">
        <v>16</v>
      </c>
      <c r="I6" s="87"/>
      <c r="J6" s="88">
        <v>1</v>
      </c>
      <c r="K6" s="89">
        <v>3</v>
      </c>
      <c r="L6" s="90">
        <f>SUM(I6:K6)</f>
        <v>4</v>
      </c>
      <c r="M6" s="49">
        <f>L6/H6</f>
        <v>0.25</v>
      </c>
      <c r="N6" s="86">
        <v>19</v>
      </c>
      <c r="O6" s="87"/>
      <c r="P6" s="88">
        <v>2</v>
      </c>
      <c r="Q6" s="89">
        <v>3</v>
      </c>
      <c r="R6" s="90">
        <f>SUM(O6:Q6)</f>
        <v>5</v>
      </c>
      <c r="S6" s="49">
        <f>R6/N6</f>
        <v>0.26315789473684209</v>
      </c>
      <c r="T6" s="86">
        <v>19</v>
      </c>
      <c r="U6" s="87"/>
      <c r="V6" s="88">
        <v>3</v>
      </c>
      <c r="W6" s="89">
        <v>4</v>
      </c>
      <c r="X6" s="90">
        <f>SUM(U6:W6)</f>
        <v>7</v>
      </c>
      <c r="Y6" s="49">
        <f>X6/T6</f>
        <v>0.36842105263157893</v>
      </c>
      <c r="Z6" s="86">
        <v>19</v>
      </c>
      <c r="AA6" s="87"/>
      <c r="AB6" s="88">
        <v>7</v>
      </c>
      <c r="AC6" s="89">
        <v>7</v>
      </c>
      <c r="AD6" s="90">
        <f>SUM(AA6:AC6)</f>
        <v>14</v>
      </c>
      <c r="AE6" s="402">
        <f>AD6/Z6</f>
        <v>0.73684210526315785</v>
      </c>
      <c r="AF6" s="86">
        <f>'Plazas Div x Depto'!AG9</f>
        <v>23</v>
      </c>
      <c r="AG6" s="87"/>
      <c r="AH6" s="88">
        <v>8</v>
      </c>
      <c r="AI6" s="89">
        <v>9</v>
      </c>
      <c r="AJ6" s="90">
        <f>SUM(AG6:AI6)</f>
        <v>17</v>
      </c>
      <c r="AK6" s="402">
        <f>AJ6/AF6</f>
        <v>0.73913043478260865</v>
      </c>
      <c r="AL6" s="86">
        <v>23</v>
      </c>
      <c r="AM6" s="87"/>
      <c r="AN6" s="88">
        <v>10</v>
      </c>
      <c r="AO6" s="89">
        <v>9</v>
      </c>
      <c r="AP6" s="898">
        <f>SUM(AM6:AO6)</f>
        <v>19</v>
      </c>
      <c r="AQ6" s="899">
        <f>AP6/AL6</f>
        <v>0.82608695652173914</v>
      </c>
      <c r="AR6" s="86">
        <f>'Plazas Div x Depto'!J5</f>
        <v>27</v>
      </c>
      <c r="AS6" s="87">
        <v>0</v>
      </c>
      <c r="AT6" s="88">
        <v>13</v>
      </c>
      <c r="AU6" s="89">
        <v>9</v>
      </c>
      <c r="AV6" s="2012">
        <f>SUM(AS6:AU6)</f>
        <v>22</v>
      </c>
      <c r="AW6" s="1288">
        <f>AV6/AR6</f>
        <v>0.81481481481481477</v>
      </c>
    </row>
    <row r="7" spans="1:65" ht="15" customHeight="1">
      <c r="A7" s="897" t="s">
        <v>3</v>
      </c>
      <c r="B7" s="91">
        <v>10</v>
      </c>
      <c r="C7" s="87"/>
      <c r="D7" s="88"/>
      <c r="E7" s="89">
        <v>3</v>
      </c>
      <c r="F7" s="90">
        <f>SUM(C7:E7)</f>
        <v>3</v>
      </c>
      <c r="G7" s="49">
        <f>F7/B7</f>
        <v>0.3</v>
      </c>
      <c r="H7" s="91">
        <v>18</v>
      </c>
      <c r="I7" s="87"/>
      <c r="J7" s="88"/>
      <c r="K7" s="89">
        <v>5</v>
      </c>
      <c r="L7" s="90">
        <f>SUM(I7:K7)</f>
        <v>5</v>
      </c>
      <c r="M7" s="49">
        <f>L7/H7</f>
        <v>0.27777777777777779</v>
      </c>
      <c r="N7" s="91">
        <v>21</v>
      </c>
      <c r="O7" s="87"/>
      <c r="P7" s="88"/>
      <c r="Q7" s="89">
        <v>9</v>
      </c>
      <c r="R7" s="90">
        <f>SUM(O7:Q7)</f>
        <v>9</v>
      </c>
      <c r="S7" s="49">
        <f>R7/N7</f>
        <v>0.42857142857142855</v>
      </c>
      <c r="T7" s="91">
        <v>21</v>
      </c>
      <c r="U7" s="87"/>
      <c r="V7" s="88"/>
      <c r="W7" s="89">
        <v>11</v>
      </c>
      <c r="X7" s="90">
        <f>SUM(U7:W7)</f>
        <v>11</v>
      </c>
      <c r="Y7" s="49">
        <f>X7/T7</f>
        <v>0.52380952380952384</v>
      </c>
      <c r="Z7" s="91">
        <v>20</v>
      </c>
      <c r="AA7" s="87"/>
      <c r="AB7" s="88">
        <v>1</v>
      </c>
      <c r="AC7" s="89">
        <v>11</v>
      </c>
      <c r="AD7" s="90">
        <f>SUM(AA7:AC7)</f>
        <v>12</v>
      </c>
      <c r="AE7" s="402">
        <f>AD7/Z7</f>
        <v>0.6</v>
      </c>
      <c r="AF7" s="91">
        <f>'Plazas Div x Depto'!AG14</f>
        <v>22</v>
      </c>
      <c r="AG7" s="87"/>
      <c r="AH7" s="88">
        <v>3</v>
      </c>
      <c r="AI7" s="89">
        <v>13</v>
      </c>
      <c r="AJ7" s="90">
        <f>SUM(AG7:AI7)</f>
        <v>16</v>
      </c>
      <c r="AK7" s="402">
        <f>AJ7/AF7</f>
        <v>0.72727272727272729</v>
      </c>
      <c r="AL7" s="91">
        <v>22</v>
      </c>
      <c r="AM7" s="87"/>
      <c r="AN7" s="88">
        <v>3</v>
      </c>
      <c r="AO7" s="89">
        <v>15</v>
      </c>
      <c r="AP7" s="898">
        <f>SUM(AM7:AO7)</f>
        <v>18</v>
      </c>
      <c r="AQ7" s="899">
        <f>AP7/AL7</f>
        <v>0.81818181818181823</v>
      </c>
      <c r="AR7" s="86">
        <f>'Plazas Div x Depto'!J6</f>
        <v>22</v>
      </c>
      <c r="AS7" s="87">
        <v>0</v>
      </c>
      <c r="AT7" s="88">
        <v>2</v>
      </c>
      <c r="AU7" s="89">
        <v>17</v>
      </c>
      <c r="AV7" s="2012">
        <f>SUM(AS7:AU7)</f>
        <v>19</v>
      </c>
      <c r="AW7" s="1288">
        <f>AV7/AR7</f>
        <v>0.86363636363636365</v>
      </c>
    </row>
    <row r="8" spans="1:65" ht="15" customHeight="1">
      <c r="A8" s="897" t="s">
        <v>2</v>
      </c>
      <c r="B8" s="91">
        <v>8</v>
      </c>
      <c r="C8" s="87"/>
      <c r="D8" s="88"/>
      <c r="E8" s="89">
        <v>2</v>
      </c>
      <c r="F8" s="90">
        <f>SUM(C8:E8)</f>
        <v>2</v>
      </c>
      <c r="G8" s="49">
        <f>F8/B8</f>
        <v>0.25</v>
      </c>
      <c r="H8" s="91">
        <v>16</v>
      </c>
      <c r="I8" s="87"/>
      <c r="J8" s="88"/>
      <c r="K8" s="89">
        <v>3</v>
      </c>
      <c r="L8" s="90">
        <f>SUM(I8:K8)</f>
        <v>3</v>
      </c>
      <c r="M8" s="49">
        <f>L8/H8</f>
        <v>0.1875</v>
      </c>
      <c r="N8" s="91">
        <v>25</v>
      </c>
      <c r="O8" s="87"/>
      <c r="P8" s="88">
        <v>4</v>
      </c>
      <c r="Q8" s="89">
        <v>3</v>
      </c>
      <c r="R8" s="90">
        <f>SUM(O8:Q8)</f>
        <v>7</v>
      </c>
      <c r="S8" s="49">
        <f>R8/N8</f>
        <v>0.28000000000000003</v>
      </c>
      <c r="T8" s="91">
        <v>25</v>
      </c>
      <c r="U8" s="87"/>
      <c r="V8" s="88">
        <v>6</v>
      </c>
      <c r="W8" s="89">
        <v>4</v>
      </c>
      <c r="X8" s="90">
        <f>SUM(U8:W8)</f>
        <v>10</v>
      </c>
      <c r="Y8" s="49">
        <f>X8/T8</f>
        <v>0.4</v>
      </c>
      <c r="Z8" s="91">
        <v>25</v>
      </c>
      <c r="AA8" s="87"/>
      <c r="AB8" s="88">
        <v>9</v>
      </c>
      <c r="AC8" s="89">
        <v>10</v>
      </c>
      <c r="AD8" s="90">
        <f>SUM(AA8:AC8)</f>
        <v>19</v>
      </c>
      <c r="AE8" s="402">
        <f>AD8/Z8</f>
        <v>0.76</v>
      </c>
      <c r="AF8" s="91">
        <f>'Plazas Div x Depto'!AG19</f>
        <v>30</v>
      </c>
      <c r="AG8" s="87"/>
      <c r="AH8" s="88">
        <v>8</v>
      </c>
      <c r="AI8" s="89">
        <v>13</v>
      </c>
      <c r="AJ8" s="90">
        <f>SUM(AG8:AI8)</f>
        <v>21</v>
      </c>
      <c r="AK8" s="402">
        <f>AJ8/AF8</f>
        <v>0.7</v>
      </c>
      <c r="AL8" s="91">
        <v>29</v>
      </c>
      <c r="AM8" s="87"/>
      <c r="AN8" s="88">
        <v>9</v>
      </c>
      <c r="AO8" s="89">
        <v>19</v>
      </c>
      <c r="AP8" s="898">
        <f>SUM(AM8:AO8)</f>
        <v>28</v>
      </c>
      <c r="AQ8" s="899">
        <f>AP8/AL8</f>
        <v>0.96551724137931039</v>
      </c>
      <c r="AR8" s="86">
        <f>'Plazas Div x Depto'!J7</f>
        <v>33</v>
      </c>
      <c r="AS8" s="87">
        <v>0</v>
      </c>
      <c r="AT8" s="88">
        <v>11</v>
      </c>
      <c r="AU8" s="89">
        <v>20</v>
      </c>
      <c r="AV8" s="2012">
        <f>SUM(AS8:AU8)</f>
        <v>31</v>
      </c>
      <c r="AW8" s="1288">
        <f>AV8/AR8</f>
        <v>0.93939393939393945</v>
      </c>
    </row>
    <row r="9" spans="1:65" ht="15" customHeight="1" thickBot="1">
      <c r="A9" s="900" t="s">
        <v>4</v>
      </c>
      <c r="B9" s="901">
        <f>SUM(B6:B8)</f>
        <v>26</v>
      </c>
      <c r="C9" s="902">
        <f>SUM(C6:C8)</f>
        <v>0</v>
      </c>
      <c r="D9" s="903">
        <f>SUM(D6:D8)</f>
        <v>0</v>
      </c>
      <c r="E9" s="904">
        <f>SUM(E6:E8)</f>
        <v>6</v>
      </c>
      <c r="F9" s="902">
        <f>SUM(F6:F8)</f>
        <v>6</v>
      </c>
      <c r="G9" s="905">
        <f>F9/B9</f>
        <v>0.23076923076923078</v>
      </c>
      <c r="H9" s="901">
        <f>SUM(H6:H8)</f>
        <v>50</v>
      </c>
      <c r="I9" s="902">
        <f>SUM(I6:I8)</f>
        <v>0</v>
      </c>
      <c r="J9" s="903">
        <f>SUM(J6:J8)</f>
        <v>1</v>
      </c>
      <c r="K9" s="904">
        <f>SUM(K6:K8)</f>
        <v>11</v>
      </c>
      <c r="L9" s="902">
        <f>SUM(L6:L8)</f>
        <v>12</v>
      </c>
      <c r="M9" s="905">
        <f>L9/H9</f>
        <v>0.24</v>
      </c>
      <c r="N9" s="901">
        <f>SUM(N6:N8)</f>
        <v>65</v>
      </c>
      <c r="O9" s="902">
        <f>SUM(O6:O8)</f>
        <v>0</v>
      </c>
      <c r="P9" s="903">
        <f>SUM(P6:P8)</f>
        <v>6</v>
      </c>
      <c r="Q9" s="904">
        <f>SUM(Q6:Q8)</f>
        <v>15</v>
      </c>
      <c r="R9" s="902">
        <f>SUM(R6:R8)</f>
        <v>21</v>
      </c>
      <c r="S9" s="905">
        <f>R9/N9</f>
        <v>0.32307692307692309</v>
      </c>
      <c r="T9" s="901">
        <f>SUM(T6:T8)</f>
        <v>65</v>
      </c>
      <c r="U9" s="902">
        <f>SUM(U6:U8)</f>
        <v>0</v>
      </c>
      <c r="V9" s="903">
        <f>SUM(V6:V8)</f>
        <v>9</v>
      </c>
      <c r="W9" s="904">
        <f>SUM(W6:W8)</f>
        <v>19</v>
      </c>
      <c r="X9" s="902">
        <f>SUM(X6:X8)</f>
        <v>28</v>
      </c>
      <c r="Y9" s="905">
        <f>X9/T9</f>
        <v>0.43076923076923079</v>
      </c>
      <c r="Z9" s="906">
        <f>SUM(Z6:Z8)</f>
        <v>64</v>
      </c>
      <c r="AA9" s="907">
        <f>SUM(AA6:AA8)</f>
        <v>0</v>
      </c>
      <c r="AB9" s="908">
        <f>SUM(AB6:AB8)</f>
        <v>17</v>
      </c>
      <c r="AC9" s="909">
        <f>SUM(AC6:AC8)</f>
        <v>28</v>
      </c>
      <c r="AD9" s="907">
        <f>SUM(AD6:AD8)</f>
        <v>45</v>
      </c>
      <c r="AE9" s="910">
        <f>AD9/Z9</f>
        <v>0.703125</v>
      </c>
      <c r="AF9" s="906">
        <f>SUM(AF6:AF8)</f>
        <v>75</v>
      </c>
      <c r="AG9" s="907">
        <f>SUM(AG6:AG8)</f>
        <v>0</v>
      </c>
      <c r="AH9" s="908">
        <f>SUM(AH6:AH8)</f>
        <v>19</v>
      </c>
      <c r="AI9" s="909">
        <f>SUM(AI6:AI8)</f>
        <v>35</v>
      </c>
      <c r="AJ9" s="907">
        <f>SUM(AJ6:AJ8)</f>
        <v>54</v>
      </c>
      <c r="AK9" s="910">
        <f>AJ9/AF9</f>
        <v>0.72</v>
      </c>
      <c r="AL9" s="906">
        <f>SUM(AL6:AL8)</f>
        <v>74</v>
      </c>
      <c r="AM9" s="907">
        <f>SUM(AM6:AM8)</f>
        <v>0</v>
      </c>
      <c r="AN9" s="908">
        <f>SUM(AN6:AN8)</f>
        <v>22</v>
      </c>
      <c r="AO9" s="909">
        <f>SUM(AO6:AO8)</f>
        <v>43</v>
      </c>
      <c r="AP9" s="911">
        <f>SUM(AP6:AP8)</f>
        <v>65</v>
      </c>
      <c r="AQ9" s="912">
        <f>AP9/AL9</f>
        <v>0.8783783783783784</v>
      </c>
      <c r="AR9" s="906">
        <f>SUM(AR6:AR8)</f>
        <v>82</v>
      </c>
      <c r="AS9" s="907">
        <f>SUM(AS6:AS8)</f>
        <v>0</v>
      </c>
      <c r="AT9" s="908">
        <f>SUM(AT6:AT8)</f>
        <v>26</v>
      </c>
      <c r="AU9" s="909">
        <f>SUM(AU6:AU8)</f>
        <v>46</v>
      </c>
      <c r="AV9" s="2013">
        <f>SUM(AV6:AV8)</f>
        <v>72</v>
      </c>
      <c r="AW9" s="1311">
        <f>AV9/AR9</f>
        <v>0.87804878048780488</v>
      </c>
    </row>
    <row r="10" spans="1:65" ht="15" customHeight="1">
      <c r="B10" s="92"/>
      <c r="C10" s="93">
        <f>C9/F9</f>
        <v>0</v>
      </c>
      <c r="D10" s="94">
        <f>D9/F9</f>
        <v>0</v>
      </c>
      <c r="E10" s="94">
        <f>E9/F9</f>
        <v>1</v>
      </c>
      <c r="F10" s="95">
        <f>F9/F9</f>
        <v>1</v>
      </c>
      <c r="G10" s="92"/>
      <c r="H10" s="92"/>
      <c r="I10" s="93">
        <f>I9/L9</f>
        <v>0</v>
      </c>
      <c r="J10" s="94">
        <f>J9/L9</f>
        <v>8.3333333333333329E-2</v>
      </c>
      <c r="K10" s="94">
        <f>K9/L9</f>
        <v>0.91666666666666663</v>
      </c>
      <c r="L10" s="95">
        <f>L9/L9</f>
        <v>1</v>
      </c>
      <c r="M10" s="92"/>
      <c r="N10" s="92"/>
      <c r="O10" s="93">
        <f>O9/R9</f>
        <v>0</v>
      </c>
      <c r="P10" s="94">
        <f>P9/R9</f>
        <v>0.2857142857142857</v>
      </c>
      <c r="Q10" s="94">
        <f>Q9/R9</f>
        <v>0.7142857142857143</v>
      </c>
      <c r="R10" s="95">
        <f>R9/R9</f>
        <v>1</v>
      </c>
      <c r="S10" s="92"/>
      <c r="T10" s="92"/>
      <c r="U10" s="93">
        <f>U9/X9</f>
        <v>0</v>
      </c>
      <c r="V10" s="94">
        <f>V9/X9</f>
        <v>0.32142857142857145</v>
      </c>
      <c r="W10" s="94">
        <f>W9/X9</f>
        <v>0.6785714285714286</v>
      </c>
      <c r="X10" s="95">
        <f>X9/X9</f>
        <v>1</v>
      </c>
      <c r="Y10" s="92"/>
      <c r="Z10" s="92"/>
      <c r="AA10" s="93">
        <f>AA9/AD9</f>
        <v>0</v>
      </c>
      <c r="AB10" s="94">
        <f>AB9/AD9</f>
        <v>0.37777777777777777</v>
      </c>
      <c r="AC10" s="450">
        <f>AC9/AD9</f>
        <v>0.62222222222222223</v>
      </c>
      <c r="AD10" s="95">
        <f>AD9/AD9</f>
        <v>1</v>
      </c>
      <c r="AE10" s="92"/>
      <c r="AF10" s="92"/>
      <c r="AG10" s="93">
        <f>AG9/AJ9</f>
        <v>0</v>
      </c>
      <c r="AH10" s="94">
        <f>AH9/AJ9</f>
        <v>0.35185185185185186</v>
      </c>
      <c r="AI10" s="450">
        <f>AI9/AJ9</f>
        <v>0.64814814814814814</v>
      </c>
      <c r="AJ10" s="95">
        <f>AJ9/AJ9</f>
        <v>1</v>
      </c>
      <c r="AK10" s="92"/>
      <c r="AM10" s="93">
        <f>AM9/AP9</f>
        <v>0</v>
      </c>
      <c r="AN10" s="94">
        <f>AN9/AP9</f>
        <v>0.33846153846153848</v>
      </c>
      <c r="AO10" s="674">
        <f>AO9/AP9</f>
        <v>0.66153846153846152</v>
      </c>
      <c r="AP10" s="95">
        <f>AP9/AP9</f>
        <v>1</v>
      </c>
      <c r="AS10" s="93">
        <f>AS9/AV9</f>
        <v>0</v>
      </c>
      <c r="AT10" s="94">
        <f>AT9/AV9</f>
        <v>0.3611111111111111</v>
      </c>
      <c r="AU10" s="674">
        <f>AU9/AV9</f>
        <v>0.63888888888888884</v>
      </c>
      <c r="AV10" s="2011">
        <f>AV9/AV9</f>
        <v>1</v>
      </c>
    </row>
    <row r="11" spans="1:65">
      <c r="A11" s="96"/>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row>
    <row r="12" spans="1:65">
      <c r="A12" s="81" t="s">
        <v>89</v>
      </c>
      <c r="B12" s="98" t="s">
        <v>3472</v>
      </c>
    </row>
    <row r="13" spans="1:65">
      <c r="B13" s="2000" t="s">
        <v>3469</v>
      </c>
    </row>
  </sheetData>
  <mergeCells count="33">
    <mergeCell ref="AF3:AK3"/>
    <mergeCell ref="AF4:AF5"/>
    <mergeCell ref="AG4:AK4"/>
    <mergeCell ref="AJ5:AK5"/>
    <mergeCell ref="O4:S4"/>
    <mergeCell ref="T3:Y3"/>
    <mergeCell ref="Z3:AE3"/>
    <mergeCell ref="Z4:Z5"/>
    <mergeCell ref="AA4:AE4"/>
    <mergeCell ref="AD5:AE5"/>
    <mergeCell ref="T4:T5"/>
    <mergeCell ref="U4:Y4"/>
    <mergeCell ref="X5:Y5"/>
    <mergeCell ref="A3:A5"/>
    <mergeCell ref="F5:G5"/>
    <mergeCell ref="L5:M5"/>
    <mergeCell ref="R5:S5"/>
    <mergeCell ref="B3:G3"/>
    <mergeCell ref="H3:M3"/>
    <mergeCell ref="N3:S3"/>
    <mergeCell ref="B4:B5"/>
    <mergeCell ref="C4:G4"/>
    <mergeCell ref="H4:H5"/>
    <mergeCell ref="I4:M4"/>
    <mergeCell ref="N4:N5"/>
    <mergeCell ref="AR3:AW3"/>
    <mergeCell ref="AR4:AR5"/>
    <mergeCell ref="AS4:AW4"/>
    <mergeCell ref="AV5:AW5"/>
    <mergeCell ref="AL3:AQ3"/>
    <mergeCell ref="AL4:AL5"/>
    <mergeCell ref="AM4:AQ4"/>
    <mergeCell ref="AP5:AQ5"/>
  </mergeCells>
  <hyperlinks>
    <hyperlink ref="A1" location="Índice!A1" display="ÍNDICE" xr:uid="{00000000-0004-0000-2700-000000000000}"/>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7" min="1" max="138" man="1"/>
  </colBreaks>
  <ignoredErrors>
    <ignoredError sqref="F6:F8 L6:L8 R6:R8 X6:X8 AD6:AD8" formulaRange="1"/>
    <ignoredError sqref="AE9 AK9"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AD25A8"/>
  </sheetPr>
  <dimension ref="A1:BF13"/>
  <sheetViews>
    <sheetView showGridLines="0" workbookViewId="0">
      <selection activeCell="AE3" sqref="AE3:AI9"/>
    </sheetView>
  </sheetViews>
  <sheetFormatPr baseColWidth="10" defaultColWidth="12.5546875" defaultRowHeight="14.4"/>
  <cols>
    <col min="1" max="1" width="9.6640625" style="81" customWidth="1"/>
    <col min="2" max="2" width="8" style="81" bestFit="1" customWidth="1"/>
    <col min="3" max="3" width="8" style="81" customWidth="1"/>
    <col min="4" max="5" width="7.5546875" style="81" bestFit="1" customWidth="1"/>
    <col min="6" max="6" width="7.5546875" style="81" customWidth="1"/>
    <col min="7" max="7" width="7.6640625" style="81" bestFit="1" customWidth="1"/>
    <col min="8" max="8" width="7.5546875" style="81" bestFit="1" customWidth="1"/>
    <col min="9" max="9" width="7.5546875" style="81" customWidth="1"/>
    <col min="10" max="10" width="7.6640625" style="81" bestFit="1" customWidth="1"/>
    <col min="11" max="11" width="7.5546875" style="81" bestFit="1" customWidth="1"/>
    <col min="12" max="13" width="7.5546875" style="81" customWidth="1"/>
    <col min="14" max="14" width="7.6640625" style="81" bestFit="1" customWidth="1"/>
    <col min="15" max="15" width="7.6640625" style="81" customWidth="1"/>
    <col min="16" max="16" width="7.5546875" style="81" bestFit="1" customWidth="1"/>
    <col min="17" max="18" width="7.5546875" style="81" customWidth="1"/>
    <col min="19" max="19" width="7.6640625" style="81" bestFit="1" customWidth="1"/>
    <col min="20" max="20" width="7.6640625" style="81" customWidth="1"/>
    <col min="21" max="21" width="6.33203125" style="81" customWidth="1"/>
    <col min="22" max="22" width="7.5546875" style="81" bestFit="1" customWidth="1"/>
    <col min="23" max="25" width="7.5546875" style="81" customWidth="1"/>
    <col min="26" max="26" width="7.6640625" style="81" bestFit="1" customWidth="1"/>
    <col min="27" max="27" width="6.33203125" style="81" bestFit="1" customWidth="1"/>
    <col min="28" max="28" width="6.33203125" style="81" customWidth="1"/>
    <col min="29" max="29" width="8.44140625" style="81" bestFit="1" customWidth="1"/>
    <col min="30" max="30" width="8.44140625" style="81" customWidth="1"/>
    <col min="31" max="31" width="7.5546875" style="81" bestFit="1" customWidth="1"/>
    <col min="32" max="32" width="7.6640625" style="81" bestFit="1" customWidth="1"/>
    <col min="33" max="33" width="6.33203125" style="81" bestFit="1" customWidth="1"/>
    <col min="34" max="34" width="6.5546875" style="81" bestFit="1" customWidth="1"/>
    <col min="35" max="35" width="8.44140625" style="81" customWidth="1"/>
    <col min="36" max="36" width="8.109375" style="81" customWidth="1"/>
    <col min="37" max="38" width="8.44140625" style="81" customWidth="1"/>
    <col min="39" max="39" width="8.44140625" style="81" bestFit="1" customWidth="1"/>
    <col min="40" max="40" width="8.109375" style="81" bestFit="1" customWidth="1"/>
    <col min="41" max="43" width="8.44140625" style="81" bestFit="1" customWidth="1"/>
    <col min="44" max="44" width="8.109375" style="81" bestFit="1" customWidth="1"/>
    <col min="45" max="47" width="8.44140625" style="81" bestFit="1" customWidth="1"/>
    <col min="48" max="48" width="8.109375" style="81" bestFit="1" customWidth="1"/>
    <col min="49" max="50" width="8.44140625" style="81" bestFit="1" customWidth="1"/>
    <col min="51" max="57" width="8.44140625" style="81" customWidth="1"/>
    <col min="58" max="58" width="7" style="81" bestFit="1" customWidth="1"/>
    <col min="59" max="227" width="12.5546875" style="81"/>
    <col min="228" max="228" width="0.88671875" style="81" customWidth="1"/>
    <col min="229" max="229" width="9.44140625" style="81" customWidth="1"/>
    <col min="230" max="230" width="14.6640625" style="81" customWidth="1"/>
    <col min="231" max="232" width="10.33203125" style="81" customWidth="1"/>
    <col min="233" max="233" width="12.44140625" style="81" bestFit="1" customWidth="1"/>
    <col min="234" max="234" width="11.88671875" style="81" bestFit="1" customWidth="1"/>
    <col min="235" max="236" width="10.33203125" style="81" customWidth="1"/>
    <col min="237" max="238" width="12.44140625" style="81" bestFit="1" customWidth="1"/>
    <col min="239" max="240" width="10.33203125" style="81" customWidth="1"/>
    <col min="241" max="242" width="12.44140625" style="81" bestFit="1" customWidth="1"/>
    <col min="243" max="244" width="10.33203125" style="81" customWidth="1"/>
    <col min="245" max="246" width="12.44140625" style="81" bestFit="1" customWidth="1"/>
    <col min="247" max="248" width="10.33203125" style="81" customWidth="1"/>
    <col min="249" max="250" width="12.44140625" style="81" bestFit="1" customWidth="1"/>
    <col min="251" max="252" width="10.33203125" style="81" customWidth="1"/>
    <col min="253" max="254" width="12.44140625" style="81" bestFit="1" customWidth="1"/>
    <col min="255" max="483" width="12.5546875" style="81"/>
    <col min="484" max="484" width="0.88671875" style="81" customWidth="1"/>
    <col min="485" max="485" width="9.44140625" style="81" customWidth="1"/>
    <col min="486" max="486" width="14.6640625" style="81" customWidth="1"/>
    <col min="487" max="488" width="10.33203125" style="81" customWidth="1"/>
    <col min="489" max="489" width="12.44140625" style="81" bestFit="1" customWidth="1"/>
    <col min="490" max="490" width="11.88671875" style="81" bestFit="1" customWidth="1"/>
    <col min="491" max="492" width="10.33203125" style="81" customWidth="1"/>
    <col min="493" max="494" width="12.44140625" style="81" bestFit="1" customWidth="1"/>
    <col min="495" max="496" width="10.33203125" style="81" customWidth="1"/>
    <col min="497" max="498" width="12.44140625" style="81" bestFit="1" customWidth="1"/>
    <col min="499" max="500" width="10.33203125" style="81" customWidth="1"/>
    <col min="501" max="502" width="12.44140625" style="81" bestFit="1" customWidth="1"/>
    <col min="503" max="504" width="10.33203125" style="81" customWidth="1"/>
    <col min="505" max="506" width="12.44140625" style="81" bestFit="1" customWidth="1"/>
    <col min="507" max="508" width="10.33203125" style="81" customWidth="1"/>
    <col min="509" max="510" width="12.44140625" style="81" bestFit="1" customWidth="1"/>
    <col min="511" max="739" width="12.5546875" style="81"/>
    <col min="740" max="740" width="0.88671875" style="81" customWidth="1"/>
    <col min="741" max="741" width="9.44140625" style="81" customWidth="1"/>
    <col min="742" max="742" width="14.6640625" style="81" customWidth="1"/>
    <col min="743" max="744" width="10.33203125" style="81" customWidth="1"/>
    <col min="745" max="745" width="12.44140625" style="81" bestFit="1" customWidth="1"/>
    <col min="746" max="746" width="11.88671875" style="81" bestFit="1" customWidth="1"/>
    <col min="747" max="748" width="10.33203125" style="81" customWidth="1"/>
    <col min="749" max="750" width="12.44140625" style="81" bestFit="1" customWidth="1"/>
    <col min="751" max="752" width="10.33203125" style="81" customWidth="1"/>
    <col min="753" max="754" width="12.44140625" style="81" bestFit="1" customWidth="1"/>
    <col min="755" max="756" width="10.33203125" style="81" customWidth="1"/>
    <col min="757" max="758" width="12.44140625" style="81" bestFit="1" customWidth="1"/>
    <col min="759" max="760" width="10.33203125" style="81" customWidth="1"/>
    <col min="761" max="762" width="12.44140625" style="81" bestFit="1" customWidth="1"/>
    <col min="763" max="764" width="10.33203125" style="81" customWidth="1"/>
    <col min="765" max="766" width="12.44140625" style="81" bestFit="1" customWidth="1"/>
    <col min="767" max="995" width="12.5546875" style="81"/>
    <col min="996" max="996" width="0.88671875" style="81" customWidth="1"/>
    <col min="997" max="997" width="9.44140625" style="81" customWidth="1"/>
    <col min="998" max="998" width="14.6640625" style="81" customWidth="1"/>
    <col min="999" max="1000" width="10.33203125" style="81" customWidth="1"/>
    <col min="1001" max="1001" width="12.44140625" style="81" bestFit="1" customWidth="1"/>
    <col min="1002" max="1002" width="11.88671875" style="81" bestFit="1" customWidth="1"/>
    <col min="1003" max="1004" width="10.33203125" style="81" customWidth="1"/>
    <col min="1005" max="1006" width="12.44140625" style="81" bestFit="1" customWidth="1"/>
    <col min="1007" max="1008" width="10.33203125" style="81" customWidth="1"/>
    <col min="1009" max="1010" width="12.44140625" style="81" bestFit="1" customWidth="1"/>
    <col min="1011" max="1012" width="10.33203125" style="81" customWidth="1"/>
    <col min="1013" max="1014" width="12.44140625" style="81" bestFit="1" customWidth="1"/>
    <col min="1015" max="1016" width="10.33203125" style="81" customWidth="1"/>
    <col min="1017" max="1018" width="12.44140625" style="81" bestFit="1" customWidth="1"/>
    <col min="1019" max="1020" width="10.33203125" style="81" customWidth="1"/>
    <col min="1021" max="1022" width="12.44140625" style="81" bestFit="1" customWidth="1"/>
    <col min="1023" max="1251" width="12.5546875" style="81"/>
    <col min="1252" max="1252" width="0.88671875" style="81" customWidth="1"/>
    <col min="1253" max="1253" width="9.44140625" style="81" customWidth="1"/>
    <col min="1254" max="1254" width="14.6640625" style="81" customWidth="1"/>
    <col min="1255" max="1256" width="10.33203125" style="81" customWidth="1"/>
    <col min="1257" max="1257" width="12.44140625" style="81" bestFit="1" customWidth="1"/>
    <col min="1258" max="1258" width="11.88671875" style="81" bestFit="1" customWidth="1"/>
    <col min="1259" max="1260" width="10.33203125" style="81" customWidth="1"/>
    <col min="1261" max="1262" width="12.44140625" style="81" bestFit="1" customWidth="1"/>
    <col min="1263" max="1264" width="10.33203125" style="81" customWidth="1"/>
    <col min="1265" max="1266" width="12.44140625" style="81" bestFit="1" customWidth="1"/>
    <col min="1267" max="1268" width="10.33203125" style="81" customWidth="1"/>
    <col min="1269" max="1270" width="12.44140625" style="81" bestFit="1" customWidth="1"/>
    <col min="1271" max="1272" width="10.33203125" style="81" customWidth="1"/>
    <col min="1273" max="1274" width="12.44140625" style="81" bestFit="1" customWidth="1"/>
    <col min="1275" max="1276" width="10.33203125" style="81" customWidth="1"/>
    <col min="1277" max="1278" width="12.44140625" style="81" bestFit="1" customWidth="1"/>
    <col min="1279" max="1507" width="12.5546875" style="81"/>
    <col min="1508" max="1508" width="0.88671875" style="81" customWidth="1"/>
    <col min="1509" max="1509" width="9.44140625" style="81" customWidth="1"/>
    <col min="1510" max="1510" width="14.6640625" style="81" customWidth="1"/>
    <col min="1511" max="1512" width="10.33203125" style="81" customWidth="1"/>
    <col min="1513" max="1513" width="12.44140625" style="81" bestFit="1" customWidth="1"/>
    <col min="1514" max="1514" width="11.88671875" style="81" bestFit="1" customWidth="1"/>
    <col min="1515" max="1516" width="10.33203125" style="81" customWidth="1"/>
    <col min="1517" max="1518" width="12.44140625" style="81" bestFit="1" customWidth="1"/>
    <col min="1519" max="1520" width="10.33203125" style="81" customWidth="1"/>
    <col min="1521" max="1522" width="12.44140625" style="81" bestFit="1" customWidth="1"/>
    <col min="1523" max="1524" width="10.33203125" style="81" customWidth="1"/>
    <col min="1525" max="1526" width="12.44140625" style="81" bestFit="1" customWidth="1"/>
    <col min="1527" max="1528" width="10.33203125" style="81" customWidth="1"/>
    <col min="1529" max="1530" width="12.44140625" style="81" bestFit="1" customWidth="1"/>
    <col min="1531" max="1532" width="10.33203125" style="81" customWidth="1"/>
    <col min="1533" max="1534" width="12.44140625" style="81" bestFit="1" customWidth="1"/>
    <col min="1535" max="1763" width="12.5546875" style="81"/>
    <col min="1764" max="1764" width="0.88671875" style="81" customWidth="1"/>
    <col min="1765" max="1765" width="9.44140625" style="81" customWidth="1"/>
    <col min="1766" max="1766" width="14.6640625" style="81" customWidth="1"/>
    <col min="1767" max="1768" width="10.33203125" style="81" customWidth="1"/>
    <col min="1769" max="1769" width="12.44140625" style="81" bestFit="1" customWidth="1"/>
    <col min="1770" max="1770" width="11.88671875" style="81" bestFit="1" customWidth="1"/>
    <col min="1771" max="1772" width="10.33203125" style="81" customWidth="1"/>
    <col min="1773" max="1774" width="12.44140625" style="81" bestFit="1" customWidth="1"/>
    <col min="1775" max="1776" width="10.33203125" style="81" customWidth="1"/>
    <col min="1777" max="1778" width="12.44140625" style="81" bestFit="1" customWidth="1"/>
    <col min="1779" max="1780" width="10.33203125" style="81" customWidth="1"/>
    <col min="1781" max="1782" width="12.44140625" style="81" bestFit="1" customWidth="1"/>
    <col min="1783" max="1784" width="10.33203125" style="81" customWidth="1"/>
    <col min="1785" max="1786" width="12.44140625" style="81" bestFit="1" customWidth="1"/>
    <col min="1787" max="1788" width="10.33203125" style="81" customWidth="1"/>
    <col min="1789" max="1790" width="12.44140625" style="81" bestFit="1" customWidth="1"/>
    <col min="1791" max="2019" width="12.5546875" style="81"/>
    <col min="2020" max="2020" width="0.88671875" style="81" customWidth="1"/>
    <col min="2021" max="2021" width="9.44140625" style="81" customWidth="1"/>
    <col min="2022" max="2022" width="14.6640625" style="81" customWidth="1"/>
    <col min="2023" max="2024" width="10.33203125" style="81" customWidth="1"/>
    <col min="2025" max="2025" width="12.44140625" style="81" bestFit="1" customWidth="1"/>
    <col min="2026" max="2026" width="11.88671875" style="81" bestFit="1" customWidth="1"/>
    <col min="2027" max="2028" width="10.33203125" style="81" customWidth="1"/>
    <col min="2029" max="2030" width="12.44140625" style="81" bestFit="1" customWidth="1"/>
    <col min="2031" max="2032" width="10.33203125" style="81" customWidth="1"/>
    <col min="2033" max="2034" width="12.44140625" style="81" bestFit="1" customWidth="1"/>
    <col min="2035" max="2036" width="10.33203125" style="81" customWidth="1"/>
    <col min="2037" max="2038" width="12.44140625" style="81" bestFit="1" customWidth="1"/>
    <col min="2039" max="2040" width="10.33203125" style="81" customWidth="1"/>
    <col min="2041" max="2042" width="12.44140625" style="81" bestFit="1" customWidth="1"/>
    <col min="2043" max="2044" width="10.33203125" style="81" customWidth="1"/>
    <col min="2045" max="2046" width="12.44140625" style="81" bestFit="1" customWidth="1"/>
    <col min="2047" max="2275" width="12.5546875" style="81"/>
    <col min="2276" max="2276" width="0.88671875" style="81" customWidth="1"/>
    <col min="2277" max="2277" width="9.44140625" style="81" customWidth="1"/>
    <col min="2278" max="2278" width="14.6640625" style="81" customWidth="1"/>
    <col min="2279" max="2280" width="10.33203125" style="81" customWidth="1"/>
    <col min="2281" max="2281" width="12.44140625" style="81" bestFit="1" customWidth="1"/>
    <col min="2282" max="2282" width="11.88671875" style="81" bestFit="1" customWidth="1"/>
    <col min="2283" max="2284" width="10.33203125" style="81" customWidth="1"/>
    <col min="2285" max="2286" width="12.44140625" style="81" bestFit="1" customWidth="1"/>
    <col min="2287" max="2288" width="10.33203125" style="81" customWidth="1"/>
    <col min="2289" max="2290" width="12.44140625" style="81" bestFit="1" customWidth="1"/>
    <col min="2291" max="2292" width="10.33203125" style="81" customWidth="1"/>
    <col min="2293" max="2294" width="12.44140625" style="81" bestFit="1" customWidth="1"/>
    <col min="2295" max="2296" width="10.33203125" style="81" customWidth="1"/>
    <col min="2297" max="2298" width="12.44140625" style="81" bestFit="1" customWidth="1"/>
    <col min="2299" max="2300" width="10.33203125" style="81" customWidth="1"/>
    <col min="2301" max="2302" width="12.44140625" style="81" bestFit="1" customWidth="1"/>
    <col min="2303" max="2531" width="12.5546875" style="81"/>
    <col min="2532" max="2532" width="0.88671875" style="81" customWidth="1"/>
    <col min="2533" max="2533" width="9.44140625" style="81" customWidth="1"/>
    <col min="2534" max="2534" width="14.6640625" style="81" customWidth="1"/>
    <col min="2535" max="2536" width="10.33203125" style="81" customWidth="1"/>
    <col min="2537" max="2537" width="12.44140625" style="81" bestFit="1" customWidth="1"/>
    <col min="2538" max="2538" width="11.88671875" style="81" bestFit="1" customWidth="1"/>
    <col min="2539" max="2540" width="10.33203125" style="81" customWidth="1"/>
    <col min="2541" max="2542" width="12.44140625" style="81" bestFit="1" customWidth="1"/>
    <col min="2543" max="2544" width="10.33203125" style="81" customWidth="1"/>
    <col min="2545" max="2546" width="12.44140625" style="81" bestFit="1" customWidth="1"/>
    <col min="2547" max="2548" width="10.33203125" style="81" customWidth="1"/>
    <col min="2549" max="2550" width="12.44140625" style="81" bestFit="1" customWidth="1"/>
    <col min="2551" max="2552" width="10.33203125" style="81" customWidth="1"/>
    <col min="2553" max="2554" width="12.44140625" style="81" bestFit="1" customWidth="1"/>
    <col min="2555" max="2556" width="10.33203125" style="81" customWidth="1"/>
    <col min="2557" max="2558" width="12.44140625" style="81" bestFit="1" customWidth="1"/>
    <col min="2559" max="2787" width="12.5546875" style="81"/>
    <col min="2788" max="2788" width="0.88671875" style="81" customWidth="1"/>
    <col min="2789" max="2789" width="9.44140625" style="81" customWidth="1"/>
    <col min="2790" max="2790" width="14.6640625" style="81" customWidth="1"/>
    <col min="2791" max="2792" width="10.33203125" style="81" customWidth="1"/>
    <col min="2793" max="2793" width="12.44140625" style="81" bestFit="1" customWidth="1"/>
    <col min="2794" max="2794" width="11.88671875" style="81" bestFit="1" customWidth="1"/>
    <col min="2795" max="2796" width="10.33203125" style="81" customWidth="1"/>
    <col min="2797" max="2798" width="12.44140625" style="81" bestFit="1" customWidth="1"/>
    <col min="2799" max="2800" width="10.33203125" style="81" customWidth="1"/>
    <col min="2801" max="2802" width="12.44140625" style="81" bestFit="1" customWidth="1"/>
    <col min="2803" max="2804" width="10.33203125" style="81" customWidth="1"/>
    <col min="2805" max="2806" width="12.44140625" style="81" bestFit="1" customWidth="1"/>
    <col min="2807" max="2808" width="10.33203125" style="81" customWidth="1"/>
    <col min="2809" max="2810" width="12.44140625" style="81" bestFit="1" customWidth="1"/>
    <col min="2811" max="2812" width="10.33203125" style="81" customWidth="1"/>
    <col min="2813" max="2814" width="12.44140625" style="81" bestFit="1" customWidth="1"/>
    <col min="2815" max="3043" width="12.5546875" style="81"/>
    <col min="3044" max="3044" width="0.88671875" style="81" customWidth="1"/>
    <col min="3045" max="3045" width="9.44140625" style="81" customWidth="1"/>
    <col min="3046" max="3046" width="14.6640625" style="81" customWidth="1"/>
    <col min="3047" max="3048" width="10.33203125" style="81" customWidth="1"/>
    <col min="3049" max="3049" width="12.44140625" style="81" bestFit="1" customWidth="1"/>
    <col min="3050" max="3050" width="11.88671875" style="81" bestFit="1" customWidth="1"/>
    <col min="3051" max="3052" width="10.33203125" style="81" customWidth="1"/>
    <col min="3053" max="3054" width="12.44140625" style="81" bestFit="1" customWidth="1"/>
    <col min="3055" max="3056" width="10.33203125" style="81" customWidth="1"/>
    <col min="3057" max="3058" width="12.44140625" style="81" bestFit="1" customWidth="1"/>
    <col min="3059" max="3060" width="10.33203125" style="81" customWidth="1"/>
    <col min="3061" max="3062" width="12.44140625" style="81" bestFit="1" customWidth="1"/>
    <col min="3063" max="3064" width="10.33203125" style="81" customWidth="1"/>
    <col min="3065" max="3066" width="12.44140625" style="81" bestFit="1" customWidth="1"/>
    <col min="3067" max="3068" width="10.33203125" style="81" customWidth="1"/>
    <col min="3069" max="3070" width="12.44140625" style="81" bestFit="1" customWidth="1"/>
    <col min="3071" max="3299" width="12.5546875" style="81"/>
    <col min="3300" max="3300" width="0.88671875" style="81" customWidth="1"/>
    <col min="3301" max="3301" width="9.44140625" style="81" customWidth="1"/>
    <col min="3302" max="3302" width="14.6640625" style="81" customWidth="1"/>
    <col min="3303" max="3304" width="10.33203125" style="81" customWidth="1"/>
    <col min="3305" max="3305" width="12.44140625" style="81" bestFit="1" customWidth="1"/>
    <col min="3306" max="3306" width="11.88671875" style="81" bestFit="1" customWidth="1"/>
    <col min="3307" max="3308" width="10.33203125" style="81" customWidth="1"/>
    <col min="3309" max="3310" width="12.44140625" style="81" bestFit="1" customWidth="1"/>
    <col min="3311" max="3312" width="10.33203125" style="81" customWidth="1"/>
    <col min="3313" max="3314" width="12.44140625" style="81" bestFit="1" customWidth="1"/>
    <col min="3315" max="3316" width="10.33203125" style="81" customWidth="1"/>
    <col min="3317" max="3318" width="12.44140625" style="81" bestFit="1" customWidth="1"/>
    <col min="3319" max="3320" width="10.33203125" style="81" customWidth="1"/>
    <col min="3321" max="3322" width="12.44140625" style="81" bestFit="1" customWidth="1"/>
    <col min="3323" max="3324" width="10.33203125" style="81" customWidth="1"/>
    <col min="3325" max="3326" width="12.44140625" style="81" bestFit="1" customWidth="1"/>
    <col min="3327" max="3555" width="12.5546875" style="81"/>
    <col min="3556" max="3556" width="0.88671875" style="81" customWidth="1"/>
    <col min="3557" max="3557" width="9.44140625" style="81" customWidth="1"/>
    <col min="3558" max="3558" width="14.6640625" style="81" customWidth="1"/>
    <col min="3559" max="3560" width="10.33203125" style="81" customWidth="1"/>
    <col min="3561" max="3561" width="12.44140625" style="81" bestFit="1" customWidth="1"/>
    <col min="3562" max="3562" width="11.88671875" style="81" bestFit="1" customWidth="1"/>
    <col min="3563" max="3564" width="10.33203125" style="81" customWidth="1"/>
    <col min="3565" max="3566" width="12.44140625" style="81" bestFit="1" customWidth="1"/>
    <col min="3567" max="3568" width="10.33203125" style="81" customWidth="1"/>
    <col min="3569" max="3570" width="12.44140625" style="81" bestFit="1" customWidth="1"/>
    <col min="3571" max="3572" width="10.33203125" style="81" customWidth="1"/>
    <col min="3573" max="3574" width="12.44140625" style="81" bestFit="1" customWidth="1"/>
    <col min="3575" max="3576" width="10.33203125" style="81" customWidth="1"/>
    <col min="3577" max="3578" width="12.44140625" style="81" bestFit="1" customWidth="1"/>
    <col min="3579" max="3580" width="10.33203125" style="81" customWidth="1"/>
    <col min="3581" max="3582" width="12.44140625" style="81" bestFit="1" customWidth="1"/>
    <col min="3583" max="3811" width="12.5546875" style="81"/>
    <col min="3812" max="3812" width="0.88671875" style="81" customWidth="1"/>
    <col min="3813" max="3813" width="9.44140625" style="81" customWidth="1"/>
    <col min="3814" max="3814" width="14.6640625" style="81" customWidth="1"/>
    <col min="3815" max="3816" width="10.33203125" style="81" customWidth="1"/>
    <col min="3817" max="3817" width="12.44140625" style="81" bestFit="1" customWidth="1"/>
    <col min="3818" max="3818" width="11.88671875" style="81" bestFit="1" customWidth="1"/>
    <col min="3819" max="3820" width="10.33203125" style="81" customWidth="1"/>
    <col min="3821" max="3822" width="12.44140625" style="81" bestFit="1" customWidth="1"/>
    <col min="3823" max="3824" width="10.33203125" style="81" customWidth="1"/>
    <col min="3825" max="3826" width="12.44140625" style="81" bestFit="1" customWidth="1"/>
    <col min="3827" max="3828" width="10.33203125" style="81" customWidth="1"/>
    <col min="3829" max="3830" width="12.44140625" style="81" bestFit="1" customWidth="1"/>
    <col min="3831" max="3832" width="10.33203125" style="81" customWidth="1"/>
    <col min="3833" max="3834" width="12.44140625" style="81" bestFit="1" customWidth="1"/>
    <col min="3835" max="3836" width="10.33203125" style="81" customWidth="1"/>
    <col min="3837" max="3838" width="12.44140625" style="81" bestFit="1" customWidth="1"/>
    <col min="3839" max="4067" width="12.5546875" style="81"/>
    <col min="4068" max="4068" width="0.88671875" style="81" customWidth="1"/>
    <col min="4069" max="4069" width="9.44140625" style="81" customWidth="1"/>
    <col min="4070" max="4070" width="14.6640625" style="81" customWidth="1"/>
    <col min="4071" max="4072" width="10.33203125" style="81" customWidth="1"/>
    <col min="4073" max="4073" width="12.44140625" style="81" bestFit="1" customWidth="1"/>
    <col min="4074" max="4074" width="11.88671875" style="81" bestFit="1" customWidth="1"/>
    <col min="4075" max="4076" width="10.33203125" style="81" customWidth="1"/>
    <col min="4077" max="4078" width="12.44140625" style="81" bestFit="1" customWidth="1"/>
    <col min="4079" max="4080" width="10.33203125" style="81" customWidth="1"/>
    <col min="4081" max="4082" width="12.44140625" style="81" bestFit="1" customWidth="1"/>
    <col min="4083" max="4084" width="10.33203125" style="81" customWidth="1"/>
    <col min="4085" max="4086" width="12.44140625" style="81" bestFit="1" customWidth="1"/>
    <col min="4087" max="4088" width="10.33203125" style="81" customWidth="1"/>
    <col min="4089" max="4090" width="12.44140625" style="81" bestFit="1" customWidth="1"/>
    <col min="4091" max="4092" width="10.33203125" style="81" customWidth="1"/>
    <col min="4093" max="4094" width="12.44140625" style="81" bestFit="1" customWidth="1"/>
    <col min="4095" max="4323" width="12.5546875" style="81"/>
    <col min="4324" max="4324" width="0.88671875" style="81" customWidth="1"/>
    <col min="4325" max="4325" width="9.44140625" style="81" customWidth="1"/>
    <col min="4326" max="4326" width="14.6640625" style="81" customWidth="1"/>
    <col min="4327" max="4328" width="10.33203125" style="81" customWidth="1"/>
    <col min="4329" max="4329" width="12.44140625" style="81" bestFit="1" customWidth="1"/>
    <col min="4330" max="4330" width="11.88671875" style="81" bestFit="1" customWidth="1"/>
    <col min="4331" max="4332" width="10.33203125" style="81" customWidth="1"/>
    <col min="4333" max="4334" width="12.44140625" style="81" bestFit="1" customWidth="1"/>
    <col min="4335" max="4336" width="10.33203125" style="81" customWidth="1"/>
    <col min="4337" max="4338" width="12.44140625" style="81" bestFit="1" customWidth="1"/>
    <col min="4339" max="4340" width="10.33203125" style="81" customWidth="1"/>
    <col min="4341" max="4342" width="12.44140625" style="81" bestFit="1" customWidth="1"/>
    <col min="4343" max="4344" width="10.33203125" style="81" customWidth="1"/>
    <col min="4345" max="4346" width="12.44140625" style="81" bestFit="1" customWidth="1"/>
    <col min="4347" max="4348" width="10.33203125" style="81" customWidth="1"/>
    <col min="4349" max="4350" width="12.44140625" style="81" bestFit="1" customWidth="1"/>
    <col min="4351" max="4579" width="12.5546875" style="81"/>
    <col min="4580" max="4580" width="0.88671875" style="81" customWidth="1"/>
    <col min="4581" max="4581" width="9.44140625" style="81" customWidth="1"/>
    <col min="4582" max="4582" width="14.6640625" style="81" customWidth="1"/>
    <col min="4583" max="4584" width="10.33203125" style="81" customWidth="1"/>
    <col min="4585" max="4585" width="12.44140625" style="81" bestFit="1" customWidth="1"/>
    <col min="4586" max="4586" width="11.88671875" style="81" bestFit="1" customWidth="1"/>
    <col min="4587" max="4588" width="10.33203125" style="81" customWidth="1"/>
    <col min="4589" max="4590" width="12.44140625" style="81" bestFit="1" customWidth="1"/>
    <col min="4591" max="4592" width="10.33203125" style="81" customWidth="1"/>
    <col min="4593" max="4594" width="12.44140625" style="81" bestFit="1" customWidth="1"/>
    <col min="4595" max="4596" width="10.33203125" style="81" customWidth="1"/>
    <col min="4597" max="4598" width="12.44140625" style="81" bestFit="1" customWidth="1"/>
    <col min="4599" max="4600" width="10.33203125" style="81" customWidth="1"/>
    <col min="4601" max="4602" width="12.44140625" style="81" bestFit="1" customWidth="1"/>
    <col min="4603" max="4604" width="10.33203125" style="81" customWidth="1"/>
    <col min="4605" max="4606" width="12.44140625" style="81" bestFit="1" customWidth="1"/>
    <col min="4607" max="4835" width="12.5546875" style="81"/>
    <col min="4836" max="4836" width="0.88671875" style="81" customWidth="1"/>
    <col min="4837" max="4837" width="9.44140625" style="81" customWidth="1"/>
    <col min="4838" max="4838" width="14.6640625" style="81" customWidth="1"/>
    <col min="4839" max="4840" width="10.33203125" style="81" customWidth="1"/>
    <col min="4841" max="4841" width="12.44140625" style="81" bestFit="1" customWidth="1"/>
    <col min="4842" max="4842" width="11.88671875" style="81" bestFit="1" customWidth="1"/>
    <col min="4843" max="4844" width="10.33203125" style="81" customWidth="1"/>
    <col min="4845" max="4846" width="12.44140625" style="81" bestFit="1" customWidth="1"/>
    <col min="4847" max="4848" width="10.33203125" style="81" customWidth="1"/>
    <col min="4849" max="4850" width="12.44140625" style="81" bestFit="1" customWidth="1"/>
    <col min="4851" max="4852" width="10.33203125" style="81" customWidth="1"/>
    <col min="4853" max="4854" width="12.44140625" style="81" bestFit="1" customWidth="1"/>
    <col min="4855" max="4856" width="10.33203125" style="81" customWidth="1"/>
    <col min="4857" max="4858" width="12.44140625" style="81" bestFit="1" customWidth="1"/>
    <col min="4859" max="4860" width="10.33203125" style="81" customWidth="1"/>
    <col min="4861" max="4862" width="12.44140625" style="81" bestFit="1" customWidth="1"/>
    <col min="4863" max="5091" width="12.5546875" style="81"/>
    <col min="5092" max="5092" width="0.88671875" style="81" customWidth="1"/>
    <col min="5093" max="5093" width="9.44140625" style="81" customWidth="1"/>
    <col min="5094" max="5094" width="14.6640625" style="81" customWidth="1"/>
    <col min="5095" max="5096" width="10.33203125" style="81" customWidth="1"/>
    <col min="5097" max="5097" width="12.44140625" style="81" bestFit="1" customWidth="1"/>
    <col min="5098" max="5098" width="11.88671875" style="81" bestFit="1" customWidth="1"/>
    <col min="5099" max="5100" width="10.33203125" style="81" customWidth="1"/>
    <col min="5101" max="5102" width="12.44140625" style="81" bestFit="1" customWidth="1"/>
    <col min="5103" max="5104" width="10.33203125" style="81" customWidth="1"/>
    <col min="5105" max="5106" width="12.44140625" style="81" bestFit="1" customWidth="1"/>
    <col min="5107" max="5108" width="10.33203125" style="81" customWidth="1"/>
    <col min="5109" max="5110" width="12.44140625" style="81" bestFit="1" customWidth="1"/>
    <col min="5111" max="5112" width="10.33203125" style="81" customWidth="1"/>
    <col min="5113" max="5114" width="12.44140625" style="81" bestFit="1" customWidth="1"/>
    <col min="5115" max="5116" width="10.33203125" style="81" customWidth="1"/>
    <col min="5117" max="5118" width="12.44140625" style="81" bestFit="1" customWidth="1"/>
    <col min="5119" max="5347" width="12.5546875" style="81"/>
    <col min="5348" max="5348" width="0.88671875" style="81" customWidth="1"/>
    <col min="5349" max="5349" width="9.44140625" style="81" customWidth="1"/>
    <col min="5350" max="5350" width="14.6640625" style="81" customWidth="1"/>
    <col min="5351" max="5352" width="10.33203125" style="81" customWidth="1"/>
    <col min="5353" max="5353" width="12.44140625" style="81" bestFit="1" customWidth="1"/>
    <col min="5354" max="5354" width="11.88671875" style="81" bestFit="1" customWidth="1"/>
    <col min="5355" max="5356" width="10.33203125" style="81" customWidth="1"/>
    <col min="5357" max="5358" width="12.44140625" style="81" bestFit="1" customWidth="1"/>
    <col min="5359" max="5360" width="10.33203125" style="81" customWidth="1"/>
    <col min="5361" max="5362" width="12.44140625" style="81" bestFit="1" customWidth="1"/>
    <col min="5363" max="5364" width="10.33203125" style="81" customWidth="1"/>
    <col min="5365" max="5366" width="12.44140625" style="81" bestFit="1" customWidth="1"/>
    <col min="5367" max="5368" width="10.33203125" style="81" customWidth="1"/>
    <col min="5369" max="5370" width="12.44140625" style="81" bestFit="1" customWidth="1"/>
    <col min="5371" max="5372" width="10.33203125" style="81" customWidth="1"/>
    <col min="5373" max="5374" width="12.44140625" style="81" bestFit="1" customWidth="1"/>
    <col min="5375" max="5603" width="12.5546875" style="81"/>
    <col min="5604" max="5604" width="0.88671875" style="81" customWidth="1"/>
    <col min="5605" max="5605" width="9.44140625" style="81" customWidth="1"/>
    <col min="5606" max="5606" width="14.6640625" style="81" customWidth="1"/>
    <col min="5607" max="5608" width="10.33203125" style="81" customWidth="1"/>
    <col min="5609" max="5609" width="12.44140625" style="81" bestFit="1" customWidth="1"/>
    <col min="5610" max="5610" width="11.88671875" style="81" bestFit="1" customWidth="1"/>
    <col min="5611" max="5612" width="10.33203125" style="81" customWidth="1"/>
    <col min="5613" max="5614" width="12.44140625" style="81" bestFit="1" customWidth="1"/>
    <col min="5615" max="5616" width="10.33203125" style="81" customWidth="1"/>
    <col min="5617" max="5618" width="12.44140625" style="81" bestFit="1" customWidth="1"/>
    <col min="5619" max="5620" width="10.33203125" style="81" customWidth="1"/>
    <col min="5621" max="5622" width="12.44140625" style="81" bestFit="1" customWidth="1"/>
    <col min="5623" max="5624" width="10.33203125" style="81" customWidth="1"/>
    <col min="5625" max="5626" width="12.44140625" style="81" bestFit="1" customWidth="1"/>
    <col min="5627" max="5628" width="10.33203125" style="81" customWidth="1"/>
    <col min="5629" max="5630" width="12.44140625" style="81" bestFit="1" customWidth="1"/>
    <col min="5631" max="5859" width="12.5546875" style="81"/>
    <col min="5860" max="5860" width="0.88671875" style="81" customWidth="1"/>
    <col min="5861" max="5861" width="9.44140625" style="81" customWidth="1"/>
    <col min="5862" max="5862" width="14.6640625" style="81" customWidth="1"/>
    <col min="5863" max="5864" width="10.33203125" style="81" customWidth="1"/>
    <col min="5865" max="5865" width="12.44140625" style="81" bestFit="1" customWidth="1"/>
    <col min="5866" max="5866" width="11.88671875" style="81" bestFit="1" customWidth="1"/>
    <col min="5867" max="5868" width="10.33203125" style="81" customWidth="1"/>
    <col min="5869" max="5870" width="12.44140625" style="81" bestFit="1" customWidth="1"/>
    <col min="5871" max="5872" width="10.33203125" style="81" customWidth="1"/>
    <col min="5873" max="5874" width="12.44140625" style="81" bestFit="1" customWidth="1"/>
    <col min="5875" max="5876" width="10.33203125" style="81" customWidth="1"/>
    <col min="5877" max="5878" width="12.44140625" style="81" bestFit="1" customWidth="1"/>
    <col min="5879" max="5880" width="10.33203125" style="81" customWidth="1"/>
    <col min="5881" max="5882" width="12.44140625" style="81" bestFit="1" customWidth="1"/>
    <col min="5883" max="5884" width="10.33203125" style="81" customWidth="1"/>
    <col min="5885" max="5886" width="12.44140625" style="81" bestFit="1" customWidth="1"/>
    <col min="5887" max="6115" width="12.5546875" style="81"/>
    <col min="6116" max="6116" width="0.88671875" style="81" customWidth="1"/>
    <col min="6117" max="6117" width="9.44140625" style="81" customWidth="1"/>
    <col min="6118" max="6118" width="14.6640625" style="81" customWidth="1"/>
    <col min="6119" max="6120" width="10.33203125" style="81" customWidth="1"/>
    <col min="6121" max="6121" width="12.44140625" style="81" bestFit="1" customWidth="1"/>
    <col min="6122" max="6122" width="11.88671875" style="81" bestFit="1" customWidth="1"/>
    <col min="6123" max="6124" width="10.33203125" style="81" customWidth="1"/>
    <col min="6125" max="6126" width="12.44140625" style="81" bestFit="1" customWidth="1"/>
    <col min="6127" max="6128" width="10.33203125" style="81" customWidth="1"/>
    <col min="6129" max="6130" width="12.44140625" style="81" bestFit="1" customWidth="1"/>
    <col min="6131" max="6132" width="10.33203125" style="81" customWidth="1"/>
    <col min="6133" max="6134" width="12.44140625" style="81" bestFit="1" customWidth="1"/>
    <col min="6135" max="6136" width="10.33203125" style="81" customWidth="1"/>
    <col min="6137" max="6138" width="12.44140625" style="81" bestFit="1" customWidth="1"/>
    <col min="6139" max="6140" width="10.33203125" style="81" customWidth="1"/>
    <col min="6141" max="6142" width="12.44140625" style="81" bestFit="1" customWidth="1"/>
    <col min="6143" max="6371" width="12.5546875" style="81"/>
    <col min="6372" max="6372" width="0.88671875" style="81" customWidth="1"/>
    <col min="6373" max="6373" width="9.44140625" style="81" customWidth="1"/>
    <col min="6374" max="6374" width="14.6640625" style="81" customWidth="1"/>
    <col min="6375" max="6376" width="10.33203125" style="81" customWidth="1"/>
    <col min="6377" max="6377" width="12.44140625" style="81" bestFit="1" customWidth="1"/>
    <col min="6378" max="6378" width="11.88671875" style="81" bestFit="1" customWidth="1"/>
    <col min="6379" max="6380" width="10.33203125" style="81" customWidth="1"/>
    <col min="6381" max="6382" width="12.44140625" style="81" bestFit="1" customWidth="1"/>
    <col min="6383" max="6384" width="10.33203125" style="81" customWidth="1"/>
    <col min="6385" max="6386" width="12.44140625" style="81" bestFit="1" customWidth="1"/>
    <col min="6387" max="6388" width="10.33203125" style="81" customWidth="1"/>
    <col min="6389" max="6390" width="12.44140625" style="81" bestFit="1" customWidth="1"/>
    <col min="6391" max="6392" width="10.33203125" style="81" customWidth="1"/>
    <col min="6393" max="6394" width="12.44140625" style="81" bestFit="1" customWidth="1"/>
    <col min="6395" max="6396" width="10.33203125" style="81" customWidth="1"/>
    <col min="6397" max="6398" width="12.44140625" style="81" bestFit="1" customWidth="1"/>
    <col min="6399" max="6627" width="12.5546875" style="81"/>
    <col min="6628" max="6628" width="0.88671875" style="81" customWidth="1"/>
    <col min="6629" max="6629" width="9.44140625" style="81" customWidth="1"/>
    <col min="6630" max="6630" width="14.6640625" style="81" customWidth="1"/>
    <col min="6631" max="6632" width="10.33203125" style="81" customWidth="1"/>
    <col min="6633" max="6633" width="12.44140625" style="81" bestFit="1" customWidth="1"/>
    <col min="6634" max="6634" width="11.88671875" style="81" bestFit="1" customWidth="1"/>
    <col min="6635" max="6636" width="10.33203125" style="81" customWidth="1"/>
    <col min="6637" max="6638" width="12.44140625" style="81" bestFit="1" customWidth="1"/>
    <col min="6639" max="6640" width="10.33203125" style="81" customWidth="1"/>
    <col min="6641" max="6642" width="12.44140625" style="81" bestFit="1" customWidth="1"/>
    <col min="6643" max="6644" width="10.33203125" style="81" customWidth="1"/>
    <col min="6645" max="6646" width="12.44140625" style="81" bestFit="1" customWidth="1"/>
    <col min="6647" max="6648" width="10.33203125" style="81" customWidth="1"/>
    <col min="6649" max="6650" width="12.44140625" style="81" bestFit="1" customWidth="1"/>
    <col min="6651" max="6652" width="10.33203125" style="81" customWidth="1"/>
    <col min="6653" max="6654" width="12.44140625" style="81" bestFit="1" customWidth="1"/>
    <col min="6655" max="6883" width="12.5546875" style="81"/>
    <col min="6884" max="6884" width="0.88671875" style="81" customWidth="1"/>
    <col min="6885" max="6885" width="9.44140625" style="81" customWidth="1"/>
    <col min="6886" max="6886" width="14.6640625" style="81" customWidth="1"/>
    <col min="6887" max="6888" width="10.33203125" style="81" customWidth="1"/>
    <col min="6889" max="6889" width="12.44140625" style="81" bestFit="1" customWidth="1"/>
    <col min="6890" max="6890" width="11.88671875" style="81" bestFit="1" customWidth="1"/>
    <col min="6891" max="6892" width="10.33203125" style="81" customWidth="1"/>
    <col min="6893" max="6894" width="12.44140625" style="81" bestFit="1" customWidth="1"/>
    <col min="6895" max="6896" width="10.33203125" style="81" customWidth="1"/>
    <col min="6897" max="6898" width="12.44140625" style="81" bestFit="1" customWidth="1"/>
    <col min="6899" max="6900" width="10.33203125" style="81" customWidth="1"/>
    <col min="6901" max="6902" width="12.44140625" style="81" bestFit="1" customWidth="1"/>
    <col min="6903" max="6904" width="10.33203125" style="81" customWidth="1"/>
    <col min="6905" max="6906" width="12.44140625" style="81" bestFit="1" customWidth="1"/>
    <col min="6907" max="6908" width="10.33203125" style="81" customWidth="1"/>
    <col min="6909" max="6910" width="12.44140625" style="81" bestFit="1" customWidth="1"/>
    <col min="6911" max="7139" width="12.5546875" style="81"/>
    <col min="7140" max="7140" width="0.88671875" style="81" customWidth="1"/>
    <col min="7141" max="7141" width="9.44140625" style="81" customWidth="1"/>
    <col min="7142" max="7142" width="14.6640625" style="81" customWidth="1"/>
    <col min="7143" max="7144" width="10.33203125" style="81" customWidth="1"/>
    <col min="7145" max="7145" width="12.44140625" style="81" bestFit="1" customWidth="1"/>
    <col min="7146" max="7146" width="11.88671875" style="81" bestFit="1" customWidth="1"/>
    <col min="7147" max="7148" width="10.33203125" style="81" customWidth="1"/>
    <col min="7149" max="7150" width="12.44140625" style="81" bestFit="1" customWidth="1"/>
    <col min="7151" max="7152" width="10.33203125" style="81" customWidth="1"/>
    <col min="7153" max="7154" width="12.44140625" style="81" bestFit="1" customWidth="1"/>
    <col min="7155" max="7156" width="10.33203125" style="81" customWidth="1"/>
    <col min="7157" max="7158" width="12.44140625" style="81" bestFit="1" customWidth="1"/>
    <col min="7159" max="7160" width="10.33203125" style="81" customWidth="1"/>
    <col min="7161" max="7162" width="12.44140625" style="81" bestFit="1" customWidth="1"/>
    <col min="7163" max="7164" width="10.33203125" style="81" customWidth="1"/>
    <col min="7165" max="7166" width="12.44140625" style="81" bestFit="1" customWidth="1"/>
    <col min="7167" max="7395" width="12.5546875" style="81"/>
    <col min="7396" max="7396" width="0.88671875" style="81" customWidth="1"/>
    <col min="7397" max="7397" width="9.44140625" style="81" customWidth="1"/>
    <col min="7398" max="7398" width="14.6640625" style="81" customWidth="1"/>
    <col min="7399" max="7400" width="10.33203125" style="81" customWidth="1"/>
    <col min="7401" max="7401" width="12.44140625" style="81" bestFit="1" customWidth="1"/>
    <col min="7402" max="7402" width="11.88671875" style="81" bestFit="1" customWidth="1"/>
    <col min="7403" max="7404" width="10.33203125" style="81" customWidth="1"/>
    <col min="7405" max="7406" width="12.44140625" style="81" bestFit="1" customWidth="1"/>
    <col min="7407" max="7408" width="10.33203125" style="81" customWidth="1"/>
    <col min="7409" max="7410" width="12.44140625" style="81" bestFit="1" customWidth="1"/>
    <col min="7411" max="7412" width="10.33203125" style="81" customWidth="1"/>
    <col min="7413" max="7414" width="12.44140625" style="81" bestFit="1" customWidth="1"/>
    <col min="7415" max="7416" width="10.33203125" style="81" customWidth="1"/>
    <col min="7417" max="7418" width="12.44140625" style="81" bestFit="1" customWidth="1"/>
    <col min="7419" max="7420" width="10.33203125" style="81" customWidth="1"/>
    <col min="7421" max="7422" width="12.44140625" style="81" bestFit="1" customWidth="1"/>
    <col min="7423" max="7651" width="12.5546875" style="81"/>
    <col min="7652" max="7652" width="0.88671875" style="81" customWidth="1"/>
    <col min="7653" max="7653" width="9.44140625" style="81" customWidth="1"/>
    <col min="7654" max="7654" width="14.6640625" style="81" customWidth="1"/>
    <col min="7655" max="7656" width="10.33203125" style="81" customWidth="1"/>
    <col min="7657" max="7657" width="12.44140625" style="81" bestFit="1" customWidth="1"/>
    <col min="7658" max="7658" width="11.88671875" style="81" bestFit="1" customWidth="1"/>
    <col min="7659" max="7660" width="10.33203125" style="81" customWidth="1"/>
    <col min="7661" max="7662" width="12.44140625" style="81" bestFit="1" customWidth="1"/>
    <col min="7663" max="7664" width="10.33203125" style="81" customWidth="1"/>
    <col min="7665" max="7666" width="12.44140625" style="81" bestFit="1" customWidth="1"/>
    <col min="7667" max="7668" width="10.33203125" style="81" customWidth="1"/>
    <col min="7669" max="7670" width="12.44140625" style="81" bestFit="1" customWidth="1"/>
    <col min="7671" max="7672" width="10.33203125" style="81" customWidth="1"/>
    <col min="7673" max="7674" width="12.44140625" style="81" bestFit="1" customWidth="1"/>
    <col min="7675" max="7676" width="10.33203125" style="81" customWidth="1"/>
    <col min="7677" max="7678" width="12.44140625" style="81" bestFit="1" customWidth="1"/>
    <col min="7679" max="7907" width="12.5546875" style="81"/>
    <col min="7908" max="7908" width="0.88671875" style="81" customWidth="1"/>
    <col min="7909" max="7909" width="9.44140625" style="81" customWidth="1"/>
    <col min="7910" max="7910" width="14.6640625" style="81" customWidth="1"/>
    <col min="7911" max="7912" width="10.33203125" style="81" customWidth="1"/>
    <col min="7913" max="7913" width="12.44140625" style="81" bestFit="1" customWidth="1"/>
    <col min="7914" max="7914" width="11.88671875" style="81" bestFit="1" customWidth="1"/>
    <col min="7915" max="7916" width="10.33203125" style="81" customWidth="1"/>
    <col min="7917" max="7918" width="12.44140625" style="81" bestFit="1" customWidth="1"/>
    <col min="7919" max="7920" width="10.33203125" style="81" customWidth="1"/>
    <col min="7921" max="7922" width="12.44140625" style="81" bestFit="1" customWidth="1"/>
    <col min="7923" max="7924" width="10.33203125" style="81" customWidth="1"/>
    <col min="7925" max="7926" width="12.44140625" style="81" bestFit="1" customWidth="1"/>
    <col min="7927" max="7928" width="10.33203125" style="81" customWidth="1"/>
    <col min="7929" max="7930" width="12.44140625" style="81" bestFit="1" customWidth="1"/>
    <col min="7931" max="7932" width="10.33203125" style="81" customWidth="1"/>
    <col min="7933" max="7934" width="12.44140625" style="81" bestFit="1" customWidth="1"/>
    <col min="7935" max="8163" width="12.5546875" style="81"/>
    <col min="8164" max="8164" width="0.88671875" style="81" customWidth="1"/>
    <col min="8165" max="8165" width="9.44140625" style="81" customWidth="1"/>
    <col min="8166" max="8166" width="14.6640625" style="81" customWidth="1"/>
    <col min="8167" max="8168" width="10.33203125" style="81" customWidth="1"/>
    <col min="8169" max="8169" width="12.44140625" style="81" bestFit="1" customWidth="1"/>
    <col min="8170" max="8170" width="11.88671875" style="81" bestFit="1" customWidth="1"/>
    <col min="8171" max="8172" width="10.33203125" style="81" customWidth="1"/>
    <col min="8173" max="8174" width="12.44140625" style="81" bestFit="1" customWidth="1"/>
    <col min="8175" max="8176" width="10.33203125" style="81" customWidth="1"/>
    <col min="8177" max="8178" width="12.44140625" style="81" bestFit="1" customWidth="1"/>
    <col min="8179" max="8180" width="10.33203125" style="81" customWidth="1"/>
    <col min="8181" max="8182" width="12.44140625" style="81" bestFit="1" customWidth="1"/>
    <col min="8183" max="8184" width="10.33203125" style="81" customWidth="1"/>
    <col min="8185" max="8186" width="12.44140625" style="81" bestFit="1" customWidth="1"/>
    <col min="8187" max="8188" width="10.33203125" style="81" customWidth="1"/>
    <col min="8189" max="8190" width="12.44140625" style="81" bestFit="1" customWidth="1"/>
    <col min="8191" max="8419" width="12.5546875" style="81"/>
    <col min="8420" max="8420" width="0.88671875" style="81" customWidth="1"/>
    <col min="8421" max="8421" width="9.44140625" style="81" customWidth="1"/>
    <col min="8422" max="8422" width="14.6640625" style="81" customWidth="1"/>
    <col min="8423" max="8424" width="10.33203125" style="81" customWidth="1"/>
    <col min="8425" max="8425" width="12.44140625" style="81" bestFit="1" customWidth="1"/>
    <col min="8426" max="8426" width="11.88671875" style="81" bestFit="1" customWidth="1"/>
    <col min="8427" max="8428" width="10.33203125" style="81" customWidth="1"/>
    <col min="8429" max="8430" width="12.44140625" style="81" bestFit="1" customWidth="1"/>
    <col min="8431" max="8432" width="10.33203125" style="81" customWidth="1"/>
    <col min="8433" max="8434" width="12.44140625" style="81" bestFit="1" customWidth="1"/>
    <col min="8435" max="8436" width="10.33203125" style="81" customWidth="1"/>
    <col min="8437" max="8438" width="12.44140625" style="81" bestFit="1" customWidth="1"/>
    <col min="8439" max="8440" width="10.33203125" style="81" customWidth="1"/>
    <col min="8441" max="8442" width="12.44140625" style="81" bestFit="1" customWidth="1"/>
    <col min="8443" max="8444" width="10.33203125" style="81" customWidth="1"/>
    <col min="8445" max="8446" width="12.44140625" style="81" bestFit="1" customWidth="1"/>
    <col min="8447" max="8675" width="12.5546875" style="81"/>
    <col min="8676" max="8676" width="0.88671875" style="81" customWidth="1"/>
    <col min="8677" max="8677" width="9.44140625" style="81" customWidth="1"/>
    <col min="8678" max="8678" width="14.6640625" style="81" customWidth="1"/>
    <col min="8679" max="8680" width="10.33203125" style="81" customWidth="1"/>
    <col min="8681" max="8681" width="12.44140625" style="81" bestFit="1" customWidth="1"/>
    <col min="8682" max="8682" width="11.88671875" style="81" bestFit="1" customWidth="1"/>
    <col min="8683" max="8684" width="10.33203125" style="81" customWidth="1"/>
    <col min="8685" max="8686" width="12.44140625" style="81" bestFit="1" customWidth="1"/>
    <col min="8687" max="8688" width="10.33203125" style="81" customWidth="1"/>
    <col min="8689" max="8690" width="12.44140625" style="81" bestFit="1" customWidth="1"/>
    <col min="8691" max="8692" width="10.33203125" style="81" customWidth="1"/>
    <col min="8693" max="8694" width="12.44140625" style="81" bestFit="1" customWidth="1"/>
    <col min="8695" max="8696" width="10.33203125" style="81" customWidth="1"/>
    <col min="8697" max="8698" width="12.44140625" style="81" bestFit="1" customWidth="1"/>
    <col min="8699" max="8700" width="10.33203125" style="81" customWidth="1"/>
    <col min="8701" max="8702" width="12.44140625" style="81" bestFit="1" customWidth="1"/>
    <col min="8703" max="8931" width="12.5546875" style="81"/>
    <col min="8932" max="8932" width="0.88671875" style="81" customWidth="1"/>
    <col min="8933" max="8933" width="9.44140625" style="81" customWidth="1"/>
    <col min="8934" max="8934" width="14.6640625" style="81" customWidth="1"/>
    <col min="8935" max="8936" width="10.33203125" style="81" customWidth="1"/>
    <col min="8937" max="8937" width="12.44140625" style="81" bestFit="1" customWidth="1"/>
    <col min="8938" max="8938" width="11.88671875" style="81" bestFit="1" customWidth="1"/>
    <col min="8939" max="8940" width="10.33203125" style="81" customWidth="1"/>
    <col min="8941" max="8942" width="12.44140625" style="81" bestFit="1" customWidth="1"/>
    <col min="8943" max="8944" width="10.33203125" style="81" customWidth="1"/>
    <col min="8945" max="8946" width="12.44140625" style="81" bestFit="1" customWidth="1"/>
    <col min="8947" max="8948" width="10.33203125" style="81" customWidth="1"/>
    <col min="8949" max="8950" width="12.44140625" style="81" bestFit="1" customWidth="1"/>
    <col min="8951" max="8952" width="10.33203125" style="81" customWidth="1"/>
    <col min="8953" max="8954" width="12.44140625" style="81" bestFit="1" customWidth="1"/>
    <col min="8955" max="8956" width="10.33203125" style="81" customWidth="1"/>
    <col min="8957" max="8958" width="12.44140625" style="81" bestFit="1" customWidth="1"/>
    <col min="8959" max="9187" width="12.5546875" style="81"/>
    <col min="9188" max="9188" width="0.88671875" style="81" customWidth="1"/>
    <col min="9189" max="9189" width="9.44140625" style="81" customWidth="1"/>
    <col min="9190" max="9190" width="14.6640625" style="81" customWidth="1"/>
    <col min="9191" max="9192" width="10.33203125" style="81" customWidth="1"/>
    <col min="9193" max="9193" width="12.44140625" style="81" bestFit="1" customWidth="1"/>
    <col min="9194" max="9194" width="11.88671875" style="81" bestFit="1" customWidth="1"/>
    <col min="9195" max="9196" width="10.33203125" style="81" customWidth="1"/>
    <col min="9197" max="9198" width="12.44140625" style="81" bestFit="1" customWidth="1"/>
    <col min="9199" max="9200" width="10.33203125" style="81" customWidth="1"/>
    <col min="9201" max="9202" width="12.44140625" style="81" bestFit="1" customWidth="1"/>
    <col min="9203" max="9204" width="10.33203125" style="81" customWidth="1"/>
    <col min="9205" max="9206" width="12.44140625" style="81" bestFit="1" customWidth="1"/>
    <col min="9207" max="9208" width="10.33203125" style="81" customWidth="1"/>
    <col min="9209" max="9210" width="12.44140625" style="81" bestFit="1" customWidth="1"/>
    <col min="9211" max="9212" width="10.33203125" style="81" customWidth="1"/>
    <col min="9213" max="9214" width="12.44140625" style="81" bestFit="1" customWidth="1"/>
    <col min="9215" max="9443" width="12.5546875" style="81"/>
    <col min="9444" max="9444" width="0.88671875" style="81" customWidth="1"/>
    <col min="9445" max="9445" width="9.44140625" style="81" customWidth="1"/>
    <col min="9446" max="9446" width="14.6640625" style="81" customWidth="1"/>
    <col min="9447" max="9448" width="10.33203125" style="81" customWidth="1"/>
    <col min="9449" max="9449" width="12.44140625" style="81" bestFit="1" customWidth="1"/>
    <col min="9450" max="9450" width="11.88671875" style="81" bestFit="1" customWidth="1"/>
    <col min="9451" max="9452" width="10.33203125" style="81" customWidth="1"/>
    <col min="9453" max="9454" width="12.44140625" style="81" bestFit="1" customWidth="1"/>
    <col min="9455" max="9456" width="10.33203125" style="81" customWidth="1"/>
    <col min="9457" max="9458" width="12.44140625" style="81" bestFit="1" customWidth="1"/>
    <col min="9459" max="9460" width="10.33203125" style="81" customWidth="1"/>
    <col min="9461" max="9462" width="12.44140625" style="81" bestFit="1" customWidth="1"/>
    <col min="9463" max="9464" width="10.33203125" style="81" customWidth="1"/>
    <col min="9465" max="9466" width="12.44140625" style="81" bestFit="1" customWidth="1"/>
    <col min="9467" max="9468" width="10.33203125" style="81" customWidth="1"/>
    <col min="9469" max="9470" width="12.44140625" style="81" bestFit="1" customWidth="1"/>
    <col min="9471" max="9699" width="12.5546875" style="81"/>
    <col min="9700" max="9700" width="0.88671875" style="81" customWidth="1"/>
    <col min="9701" max="9701" width="9.44140625" style="81" customWidth="1"/>
    <col min="9702" max="9702" width="14.6640625" style="81" customWidth="1"/>
    <col min="9703" max="9704" width="10.33203125" style="81" customWidth="1"/>
    <col min="9705" max="9705" width="12.44140625" style="81" bestFit="1" customWidth="1"/>
    <col min="9706" max="9706" width="11.88671875" style="81" bestFit="1" customWidth="1"/>
    <col min="9707" max="9708" width="10.33203125" style="81" customWidth="1"/>
    <col min="9709" max="9710" width="12.44140625" style="81" bestFit="1" customWidth="1"/>
    <col min="9711" max="9712" width="10.33203125" style="81" customWidth="1"/>
    <col min="9713" max="9714" width="12.44140625" style="81" bestFit="1" customWidth="1"/>
    <col min="9715" max="9716" width="10.33203125" style="81" customWidth="1"/>
    <col min="9717" max="9718" width="12.44140625" style="81" bestFit="1" customWidth="1"/>
    <col min="9719" max="9720" width="10.33203125" style="81" customWidth="1"/>
    <col min="9721" max="9722" width="12.44140625" style="81" bestFit="1" customWidth="1"/>
    <col min="9723" max="9724" width="10.33203125" style="81" customWidth="1"/>
    <col min="9725" max="9726" width="12.44140625" style="81" bestFit="1" customWidth="1"/>
    <col min="9727" max="9955" width="12.5546875" style="81"/>
    <col min="9956" max="9956" width="0.88671875" style="81" customWidth="1"/>
    <col min="9957" max="9957" width="9.44140625" style="81" customWidth="1"/>
    <col min="9958" max="9958" width="14.6640625" style="81" customWidth="1"/>
    <col min="9959" max="9960" width="10.33203125" style="81" customWidth="1"/>
    <col min="9961" max="9961" width="12.44140625" style="81" bestFit="1" customWidth="1"/>
    <col min="9962" max="9962" width="11.88671875" style="81" bestFit="1" customWidth="1"/>
    <col min="9963" max="9964" width="10.33203125" style="81" customWidth="1"/>
    <col min="9965" max="9966" width="12.44140625" style="81" bestFit="1" customWidth="1"/>
    <col min="9967" max="9968" width="10.33203125" style="81" customWidth="1"/>
    <col min="9969" max="9970" width="12.44140625" style="81" bestFit="1" customWidth="1"/>
    <col min="9971" max="9972" width="10.33203125" style="81" customWidth="1"/>
    <col min="9973" max="9974" width="12.44140625" style="81" bestFit="1" customWidth="1"/>
    <col min="9975" max="9976" width="10.33203125" style="81" customWidth="1"/>
    <col min="9977" max="9978" width="12.44140625" style="81" bestFit="1" customWidth="1"/>
    <col min="9979" max="9980" width="10.33203125" style="81" customWidth="1"/>
    <col min="9981" max="9982" width="12.44140625" style="81" bestFit="1" customWidth="1"/>
    <col min="9983" max="10211" width="12.5546875" style="81"/>
    <col min="10212" max="10212" width="0.88671875" style="81" customWidth="1"/>
    <col min="10213" max="10213" width="9.44140625" style="81" customWidth="1"/>
    <col min="10214" max="10214" width="14.6640625" style="81" customWidth="1"/>
    <col min="10215" max="10216" width="10.33203125" style="81" customWidth="1"/>
    <col min="10217" max="10217" width="12.44140625" style="81" bestFit="1" customWidth="1"/>
    <col min="10218" max="10218" width="11.88671875" style="81" bestFit="1" customWidth="1"/>
    <col min="10219" max="10220" width="10.33203125" style="81" customWidth="1"/>
    <col min="10221" max="10222" width="12.44140625" style="81" bestFit="1" customWidth="1"/>
    <col min="10223" max="10224" width="10.33203125" style="81" customWidth="1"/>
    <col min="10225" max="10226" width="12.44140625" style="81" bestFit="1" customWidth="1"/>
    <col min="10227" max="10228" width="10.33203125" style="81" customWidth="1"/>
    <col min="10229" max="10230" width="12.44140625" style="81" bestFit="1" customWidth="1"/>
    <col min="10231" max="10232" width="10.33203125" style="81" customWidth="1"/>
    <col min="10233" max="10234" width="12.44140625" style="81" bestFit="1" customWidth="1"/>
    <col min="10235" max="10236" width="10.33203125" style="81" customWidth="1"/>
    <col min="10237" max="10238" width="12.44140625" style="81" bestFit="1" customWidth="1"/>
    <col min="10239" max="10467" width="12.5546875" style="81"/>
    <col min="10468" max="10468" width="0.88671875" style="81" customWidth="1"/>
    <col min="10469" max="10469" width="9.44140625" style="81" customWidth="1"/>
    <col min="10470" max="10470" width="14.6640625" style="81" customWidth="1"/>
    <col min="10471" max="10472" width="10.33203125" style="81" customWidth="1"/>
    <col min="10473" max="10473" width="12.44140625" style="81" bestFit="1" customWidth="1"/>
    <col min="10474" max="10474" width="11.88671875" style="81" bestFit="1" customWidth="1"/>
    <col min="10475" max="10476" width="10.33203125" style="81" customWidth="1"/>
    <col min="10477" max="10478" width="12.44140625" style="81" bestFit="1" customWidth="1"/>
    <col min="10479" max="10480" width="10.33203125" style="81" customWidth="1"/>
    <col min="10481" max="10482" width="12.44140625" style="81" bestFit="1" customWidth="1"/>
    <col min="10483" max="10484" width="10.33203125" style="81" customWidth="1"/>
    <col min="10485" max="10486" width="12.44140625" style="81" bestFit="1" customWidth="1"/>
    <col min="10487" max="10488" width="10.33203125" style="81" customWidth="1"/>
    <col min="10489" max="10490" width="12.44140625" style="81" bestFit="1" customWidth="1"/>
    <col min="10491" max="10492" width="10.33203125" style="81" customWidth="1"/>
    <col min="10493" max="10494" width="12.44140625" style="81" bestFit="1" customWidth="1"/>
    <col min="10495" max="10723" width="12.5546875" style="81"/>
    <col min="10724" max="10724" width="0.88671875" style="81" customWidth="1"/>
    <col min="10725" max="10725" width="9.44140625" style="81" customWidth="1"/>
    <col min="10726" max="10726" width="14.6640625" style="81" customWidth="1"/>
    <col min="10727" max="10728" width="10.33203125" style="81" customWidth="1"/>
    <col min="10729" max="10729" width="12.44140625" style="81" bestFit="1" customWidth="1"/>
    <col min="10730" max="10730" width="11.88671875" style="81" bestFit="1" customWidth="1"/>
    <col min="10731" max="10732" width="10.33203125" style="81" customWidth="1"/>
    <col min="10733" max="10734" width="12.44140625" style="81" bestFit="1" customWidth="1"/>
    <col min="10735" max="10736" width="10.33203125" style="81" customWidth="1"/>
    <col min="10737" max="10738" width="12.44140625" style="81" bestFit="1" customWidth="1"/>
    <col min="10739" max="10740" width="10.33203125" style="81" customWidth="1"/>
    <col min="10741" max="10742" width="12.44140625" style="81" bestFit="1" customWidth="1"/>
    <col min="10743" max="10744" width="10.33203125" style="81" customWidth="1"/>
    <col min="10745" max="10746" width="12.44140625" style="81" bestFit="1" customWidth="1"/>
    <col min="10747" max="10748" width="10.33203125" style="81" customWidth="1"/>
    <col min="10749" max="10750" width="12.44140625" style="81" bestFit="1" customWidth="1"/>
    <col min="10751" max="10979" width="12.5546875" style="81"/>
    <col min="10980" max="10980" width="0.88671875" style="81" customWidth="1"/>
    <col min="10981" max="10981" width="9.44140625" style="81" customWidth="1"/>
    <col min="10982" max="10982" width="14.6640625" style="81" customWidth="1"/>
    <col min="10983" max="10984" width="10.33203125" style="81" customWidth="1"/>
    <col min="10985" max="10985" width="12.44140625" style="81" bestFit="1" customWidth="1"/>
    <col min="10986" max="10986" width="11.88671875" style="81" bestFit="1" customWidth="1"/>
    <col min="10987" max="10988" width="10.33203125" style="81" customWidth="1"/>
    <col min="10989" max="10990" width="12.44140625" style="81" bestFit="1" customWidth="1"/>
    <col min="10991" max="10992" width="10.33203125" style="81" customWidth="1"/>
    <col min="10993" max="10994" width="12.44140625" style="81" bestFit="1" customWidth="1"/>
    <col min="10995" max="10996" width="10.33203125" style="81" customWidth="1"/>
    <col min="10997" max="10998" width="12.44140625" style="81" bestFit="1" customWidth="1"/>
    <col min="10999" max="11000" width="10.33203125" style="81" customWidth="1"/>
    <col min="11001" max="11002" width="12.44140625" style="81" bestFit="1" customWidth="1"/>
    <col min="11003" max="11004" width="10.33203125" style="81" customWidth="1"/>
    <col min="11005" max="11006" width="12.44140625" style="81" bestFit="1" customWidth="1"/>
    <col min="11007" max="11235" width="12.5546875" style="81"/>
    <col min="11236" max="11236" width="0.88671875" style="81" customWidth="1"/>
    <col min="11237" max="11237" width="9.44140625" style="81" customWidth="1"/>
    <col min="11238" max="11238" width="14.6640625" style="81" customWidth="1"/>
    <col min="11239" max="11240" width="10.33203125" style="81" customWidth="1"/>
    <col min="11241" max="11241" width="12.44140625" style="81" bestFit="1" customWidth="1"/>
    <col min="11242" max="11242" width="11.88671875" style="81" bestFit="1" customWidth="1"/>
    <col min="11243" max="11244" width="10.33203125" style="81" customWidth="1"/>
    <col min="11245" max="11246" width="12.44140625" style="81" bestFit="1" customWidth="1"/>
    <col min="11247" max="11248" width="10.33203125" style="81" customWidth="1"/>
    <col min="11249" max="11250" width="12.44140625" style="81" bestFit="1" customWidth="1"/>
    <col min="11251" max="11252" width="10.33203125" style="81" customWidth="1"/>
    <col min="11253" max="11254" width="12.44140625" style="81" bestFit="1" customWidth="1"/>
    <col min="11255" max="11256" width="10.33203125" style="81" customWidth="1"/>
    <col min="11257" max="11258" width="12.44140625" style="81" bestFit="1" customWidth="1"/>
    <col min="11259" max="11260" width="10.33203125" style="81" customWidth="1"/>
    <col min="11261" max="11262" width="12.44140625" style="81" bestFit="1" customWidth="1"/>
    <col min="11263" max="11491" width="12.5546875" style="81"/>
    <col min="11492" max="11492" width="0.88671875" style="81" customWidth="1"/>
    <col min="11493" max="11493" width="9.44140625" style="81" customWidth="1"/>
    <col min="11494" max="11494" width="14.6640625" style="81" customWidth="1"/>
    <col min="11495" max="11496" width="10.33203125" style="81" customWidth="1"/>
    <col min="11497" max="11497" width="12.44140625" style="81" bestFit="1" customWidth="1"/>
    <col min="11498" max="11498" width="11.88671875" style="81" bestFit="1" customWidth="1"/>
    <col min="11499" max="11500" width="10.33203125" style="81" customWidth="1"/>
    <col min="11501" max="11502" width="12.44140625" style="81" bestFit="1" customWidth="1"/>
    <col min="11503" max="11504" width="10.33203125" style="81" customWidth="1"/>
    <col min="11505" max="11506" width="12.44140625" style="81" bestFit="1" customWidth="1"/>
    <col min="11507" max="11508" width="10.33203125" style="81" customWidth="1"/>
    <col min="11509" max="11510" width="12.44140625" style="81" bestFit="1" customWidth="1"/>
    <col min="11511" max="11512" width="10.33203125" style="81" customWidth="1"/>
    <col min="11513" max="11514" width="12.44140625" style="81" bestFit="1" customWidth="1"/>
    <col min="11515" max="11516" width="10.33203125" style="81" customWidth="1"/>
    <col min="11517" max="11518" width="12.44140625" style="81" bestFit="1" customWidth="1"/>
    <col min="11519" max="11747" width="12.5546875" style="81"/>
    <col min="11748" max="11748" width="0.88671875" style="81" customWidth="1"/>
    <col min="11749" max="11749" width="9.44140625" style="81" customWidth="1"/>
    <col min="11750" max="11750" width="14.6640625" style="81" customWidth="1"/>
    <col min="11751" max="11752" width="10.33203125" style="81" customWidth="1"/>
    <col min="11753" max="11753" width="12.44140625" style="81" bestFit="1" customWidth="1"/>
    <col min="11754" max="11754" width="11.88671875" style="81" bestFit="1" customWidth="1"/>
    <col min="11755" max="11756" width="10.33203125" style="81" customWidth="1"/>
    <col min="11757" max="11758" width="12.44140625" style="81" bestFit="1" customWidth="1"/>
    <col min="11759" max="11760" width="10.33203125" style="81" customWidth="1"/>
    <col min="11761" max="11762" width="12.44140625" style="81" bestFit="1" customWidth="1"/>
    <col min="11763" max="11764" width="10.33203125" style="81" customWidth="1"/>
    <col min="11765" max="11766" width="12.44140625" style="81" bestFit="1" customWidth="1"/>
    <col min="11767" max="11768" width="10.33203125" style="81" customWidth="1"/>
    <col min="11769" max="11770" width="12.44140625" style="81" bestFit="1" customWidth="1"/>
    <col min="11771" max="11772" width="10.33203125" style="81" customWidth="1"/>
    <col min="11773" max="11774" width="12.44140625" style="81" bestFit="1" customWidth="1"/>
    <col min="11775" max="12003" width="12.5546875" style="81"/>
    <col min="12004" max="12004" width="0.88671875" style="81" customWidth="1"/>
    <col min="12005" max="12005" width="9.44140625" style="81" customWidth="1"/>
    <col min="12006" max="12006" width="14.6640625" style="81" customWidth="1"/>
    <col min="12007" max="12008" width="10.33203125" style="81" customWidth="1"/>
    <col min="12009" max="12009" width="12.44140625" style="81" bestFit="1" customWidth="1"/>
    <col min="12010" max="12010" width="11.88671875" style="81" bestFit="1" customWidth="1"/>
    <col min="12011" max="12012" width="10.33203125" style="81" customWidth="1"/>
    <col min="12013" max="12014" width="12.44140625" style="81" bestFit="1" customWidth="1"/>
    <col min="12015" max="12016" width="10.33203125" style="81" customWidth="1"/>
    <col min="12017" max="12018" width="12.44140625" style="81" bestFit="1" customWidth="1"/>
    <col min="12019" max="12020" width="10.33203125" style="81" customWidth="1"/>
    <col min="12021" max="12022" width="12.44140625" style="81" bestFit="1" customWidth="1"/>
    <col min="12023" max="12024" width="10.33203125" style="81" customWidth="1"/>
    <col min="12025" max="12026" width="12.44140625" style="81" bestFit="1" customWidth="1"/>
    <col min="12027" max="12028" width="10.33203125" style="81" customWidth="1"/>
    <col min="12029" max="12030" width="12.44140625" style="81" bestFit="1" customWidth="1"/>
    <col min="12031" max="12259" width="12.5546875" style="81"/>
    <col min="12260" max="12260" width="0.88671875" style="81" customWidth="1"/>
    <col min="12261" max="12261" width="9.44140625" style="81" customWidth="1"/>
    <col min="12262" max="12262" width="14.6640625" style="81" customWidth="1"/>
    <col min="12263" max="12264" width="10.33203125" style="81" customWidth="1"/>
    <col min="12265" max="12265" width="12.44140625" style="81" bestFit="1" customWidth="1"/>
    <col min="12266" max="12266" width="11.88671875" style="81" bestFit="1" customWidth="1"/>
    <col min="12267" max="12268" width="10.33203125" style="81" customWidth="1"/>
    <col min="12269" max="12270" width="12.44140625" style="81" bestFit="1" customWidth="1"/>
    <col min="12271" max="12272" width="10.33203125" style="81" customWidth="1"/>
    <col min="12273" max="12274" width="12.44140625" style="81" bestFit="1" customWidth="1"/>
    <col min="12275" max="12276" width="10.33203125" style="81" customWidth="1"/>
    <col min="12277" max="12278" width="12.44140625" style="81" bestFit="1" customWidth="1"/>
    <col min="12279" max="12280" width="10.33203125" style="81" customWidth="1"/>
    <col min="12281" max="12282" width="12.44140625" style="81" bestFit="1" customWidth="1"/>
    <col min="12283" max="12284" width="10.33203125" style="81" customWidth="1"/>
    <col min="12285" max="12286" width="12.44140625" style="81" bestFit="1" customWidth="1"/>
    <col min="12287" max="12515" width="12.5546875" style="81"/>
    <col min="12516" max="12516" width="0.88671875" style="81" customWidth="1"/>
    <col min="12517" max="12517" width="9.44140625" style="81" customWidth="1"/>
    <col min="12518" max="12518" width="14.6640625" style="81" customWidth="1"/>
    <col min="12519" max="12520" width="10.33203125" style="81" customWidth="1"/>
    <col min="12521" max="12521" width="12.44140625" style="81" bestFit="1" customWidth="1"/>
    <col min="12522" max="12522" width="11.88671875" style="81" bestFit="1" customWidth="1"/>
    <col min="12523" max="12524" width="10.33203125" style="81" customWidth="1"/>
    <col min="12525" max="12526" width="12.44140625" style="81" bestFit="1" customWidth="1"/>
    <col min="12527" max="12528" width="10.33203125" style="81" customWidth="1"/>
    <col min="12529" max="12530" width="12.44140625" style="81" bestFit="1" customWidth="1"/>
    <col min="12531" max="12532" width="10.33203125" style="81" customWidth="1"/>
    <col min="12533" max="12534" width="12.44140625" style="81" bestFit="1" customWidth="1"/>
    <col min="12535" max="12536" width="10.33203125" style="81" customWidth="1"/>
    <col min="12537" max="12538" width="12.44140625" style="81" bestFit="1" customWidth="1"/>
    <col min="12539" max="12540" width="10.33203125" style="81" customWidth="1"/>
    <col min="12541" max="12542" width="12.44140625" style="81" bestFit="1" customWidth="1"/>
    <col min="12543" max="12771" width="12.5546875" style="81"/>
    <col min="12772" max="12772" width="0.88671875" style="81" customWidth="1"/>
    <col min="12773" max="12773" width="9.44140625" style="81" customWidth="1"/>
    <col min="12774" max="12774" width="14.6640625" style="81" customWidth="1"/>
    <col min="12775" max="12776" width="10.33203125" style="81" customWidth="1"/>
    <col min="12777" max="12777" width="12.44140625" style="81" bestFit="1" customWidth="1"/>
    <col min="12778" max="12778" width="11.88671875" style="81" bestFit="1" customWidth="1"/>
    <col min="12779" max="12780" width="10.33203125" style="81" customWidth="1"/>
    <col min="12781" max="12782" width="12.44140625" style="81" bestFit="1" customWidth="1"/>
    <col min="12783" max="12784" width="10.33203125" style="81" customWidth="1"/>
    <col min="12785" max="12786" width="12.44140625" style="81" bestFit="1" customWidth="1"/>
    <col min="12787" max="12788" width="10.33203125" style="81" customWidth="1"/>
    <col min="12789" max="12790" width="12.44140625" style="81" bestFit="1" customWidth="1"/>
    <col min="12791" max="12792" width="10.33203125" style="81" customWidth="1"/>
    <col min="12793" max="12794" width="12.44140625" style="81" bestFit="1" customWidth="1"/>
    <col min="12795" max="12796" width="10.33203125" style="81" customWidth="1"/>
    <col min="12797" max="12798" width="12.44140625" style="81" bestFit="1" customWidth="1"/>
    <col min="12799" max="13027" width="12.5546875" style="81"/>
    <col min="13028" max="13028" width="0.88671875" style="81" customWidth="1"/>
    <col min="13029" max="13029" width="9.44140625" style="81" customWidth="1"/>
    <col min="13030" max="13030" width="14.6640625" style="81" customWidth="1"/>
    <col min="13031" max="13032" width="10.33203125" style="81" customWidth="1"/>
    <col min="13033" max="13033" width="12.44140625" style="81" bestFit="1" customWidth="1"/>
    <col min="13034" max="13034" width="11.88671875" style="81" bestFit="1" customWidth="1"/>
    <col min="13035" max="13036" width="10.33203125" style="81" customWidth="1"/>
    <col min="13037" max="13038" width="12.44140625" style="81" bestFit="1" customWidth="1"/>
    <col min="13039" max="13040" width="10.33203125" style="81" customWidth="1"/>
    <col min="13041" max="13042" width="12.44140625" style="81" bestFit="1" customWidth="1"/>
    <col min="13043" max="13044" width="10.33203125" style="81" customWidth="1"/>
    <col min="13045" max="13046" width="12.44140625" style="81" bestFit="1" customWidth="1"/>
    <col min="13047" max="13048" width="10.33203125" style="81" customWidth="1"/>
    <col min="13049" max="13050" width="12.44140625" style="81" bestFit="1" customWidth="1"/>
    <col min="13051" max="13052" width="10.33203125" style="81" customWidth="1"/>
    <col min="13053" max="13054" width="12.44140625" style="81" bestFit="1" customWidth="1"/>
    <col min="13055" max="13283" width="12.5546875" style="81"/>
    <col min="13284" max="13284" width="0.88671875" style="81" customWidth="1"/>
    <col min="13285" max="13285" width="9.44140625" style="81" customWidth="1"/>
    <col min="13286" max="13286" width="14.6640625" style="81" customWidth="1"/>
    <col min="13287" max="13288" width="10.33203125" style="81" customWidth="1"/>
    <col min="13289" max="13289" width="12.44140625" style="81" bestFit="1" customWidth="1"/>
    <col min="13290" max="13290" width="11.88671875" style="81" bestFit="1" customWidth="1"/>
    <col min="13291" max="13292" width="10.33203125" style="81" customWidth="1"/>
    <col min="13293" max="13294" width="12.44140625" style="81" bestFit="1" customWidth="1"/>
    <col min="13295" max="13296" width="10.33203125" style="81" customWidth="1"/>
    <col min="13297" max="13298" width="12.44140625" style="81" bestFit="1" customWidth="1"/>
    <col min="13299" max="13300" width="10.33203125" style="81" customWidth="1"/>
    <col min="13301" max="13302" width="12.44140625" style="81" bestFit="1" customWidth="1"/>
    <col min="13303" max="13304" width="10.33203125" style="81" customWidth="1"/>
    <col min="13305" max="13306" width="12.44140625" style="81" bestFit="1" customWidth="1"/>
    <col min="13307" max="13308" width="10.33203125" style="81" customWidth="1"/>
    <col min="13309" max="13310" width="12.44140625" style="81" bestFit="1" customWidth="1"/>
    <col min="13311" max="13539" width="12.5546875" style="81"/>
    <col min="13540" max="13540" width="0.88671875" style="81" customWidth="1"/>
    <col min="13541" max="13541" width="9.44140625" style="81" customWidth="1"/>
    <col min="13542" max="13542" width="14.6640625" style="81" customWidth="1"/>
    <col min="13543" max="13544" width="10.33203125" style="81" customWidth="1"/>
    <col min="13545" max="13545" width="12.44140625" style="81" bestFit="1" customWidth="1"/>
    <col min="13546" max="13546" width="11.88671875" style="81" bestFit="1" customWidth="1"/>
    <col min="13547" max="13548" width="10.33203125" style="81" customWidth="1"/>
    <col min="13549" max="13550" width="12.44140625" style="81" bestFit="1" customWidth="1"/>
    <col min="13551" max="13552" width="10.33203125" style="81" customWidth="1"/>
    <col min="13553" max="13554" width="12.44140625" style="81" bestFit="1" customWidth="1"/>
    <col min="13555" max="13556" width="10.33203125" style="81" customWidth="1"/>
    <col min="13557" max="13558" width="12.44140625" style="81" bestFit="1" customWidth="1"/>
    <col min="13559" max="13560" width="10.33203125" style="81" customWidth="1"/>
    <col min="13561" max="13562" width="12.44140625" style="81" bestFit="1" customWidth="1"/>
    <col min="13563" max="13564" width="10.33203125" style="81" customWidth="1"/>
    <col min="13565" max="13566" width="12.44140625" style="81" bestFit="1" customWidth="1"/>
    <col min="13567" max="13795" width="12.5546875" style="81"/>
    <col min="13796" max="13796" width="0.88671875" style="81" customWidth="1"/>
    <col min="13797" max="13797" width="9.44140625" style="81" customWidth="1"/>
    <col min="13798" max="13798" width="14.6640625" style="81" customWidth="1"/>
    <col min="13799" max="13800" width="10.33203125" style="81" customWidth="1"/>
    <col min="13801" max="13801" width="12.44140625" style="81" bestFit="1" customWidth="1"/>
    <col min="13802" max="13802" width="11.88671875" style="81" bestFit="1" customWidth="1"/>
    <col min="13803" max="13804" width="10.33203125" style="81" customWidth="1"/>
    <col min="13805" max="13806" width="12.44140625" style="81" bestFit="1" customWidth="1"/>
    <col min="13807" max="13808" width="10.33203125" style="81" customWidth="1"/>
    <col min="13809" max="13810" width="12.44140625" style="81" bestFit="1" customWidth="1"/>
    <col min="13811" max="13812" width="10.33203125" style="81" customWidth="1"/>
    <col min="13813" max="13814" width="12.44140625" style="81" bestFit="1" customWidth="1"/>
    <col min="13815" max="13816" width="10.33203125" style="81" customWidth="1"/>
    <col min="13817" max="13818" width="12.44140625" style="81" bestFit="1" customWidth="1"/>
    <col min="13819" max="13820" width="10.33203125" style="81" customWidth="1"/>
    <col min="13821" max="13822" width="12.44140625" style="81" bestFit="1" customWidth="1"/>
    <col min="13823" max="14051" width="12.5546875" style="81"/>
    <col min="14052" max="14052" width="0.88671875" style="81" customWidth="1"/>
    <col min="14053" max="14053" width="9.44140625" style="81" customWidth="1"/>
    <col min="14054" max="14054" width="14.6640625" style="81" customWidth="1"/>
    <col min="14055" max="14056" width="10.33203125" style="81" customWidth="1"/>
    <col min="14057" max="14057" width="12.44140625" style="81" bestFit="1" customWidth="1"/>
    <col min="14058" max="14058" width="11.88671875" style="81" bestFit="1" customWidth="1"/>
    <col min="14059" max="14060" width="10.33203125" style="81" customWidth="1"/>
    <col min="14061" max="14062" width="12.44140625" style="81" bestFit="1" customWidth="1"/>
    <col min="14063" max="14064" width="10.33203125" style="81" customWidth="1"/>
    <col min="14065" max="14066" width="12.44140625" style="81" bestFit="1" customWidth="1"/>
    <col min="14067" max="14068" width="10.33203125" style="81" customWidth="1"/>
    <col min="14069" max="14070" width="12.44140625" style="81" bestFit="1" customWidth="1"/>
    <col min="14071" max="14072" width="10.33203125" style="81" customWidth="1"/>
    <col min="14073" max="14074" width="12.44140625" style="81" bestFit="1" customWidth="1"/>
    <col min="14075" max="14076" width="10.33203125" style="81" customWidth="1"/>
    <col min="14077" max="14078" width="12.44140625" style="81" bestFit="1" customWidth="1"/>
    <col min="14079" max="14307" width="12.5546875" style="81"/>
    <col min="14308" max="14308" width="0.88671875" style="81" customWidth="1"/>
    <col min="14309" max="14309" width="9.44140625" style="81" customWidth="1"/>
    <col min="14310" max="14310" width="14.6640625" style="81" customWidth="1"/>
    <col min="14311" max="14312" width="10.33203125" style="81" customWidth="1"/>
    <col min="14313" max="14313" width="12.44140625" style="81" bestFit="1" customWidth="1"/>
    <col min="14314" max="14314" width="11.88671875" style="81" bestFit="1" customWidth="1"/>
    <col min="14315" max="14316" width="10.33203125" style="81" customWidth="1"/>
    <col min="14317" max="14318" width="12.44140625" style="81" bestFit="1" customWidth="1"/>
    <col min="14319" max="14320" width="10.33203125" style="81" customWidth="1"/>
    <col min="14321" max="14322" width="12.44140625" style="81" bestFit="1" customWidth="1"/>
    <col min="14323" max="14324" width="10.33203125" style="81" customWidth="1"/>
    <col min="14325" max="14326" width="12.44140625" style="81" bestFit="1" customWidth="1"/>
    <col min="14327" max="14328" width="10.33203125" style="81" customWidth="1"/>
    <col min="14329" max="14330" width="12.44140625" style="81" bestFit="1" customWidth="1"/>
    <col min="14331" max="14332" width="10.33203125" style="81" customWidth="1"/>
    <col min="14333" max="14334" width="12.44140625" style="81" bestFit="1" customWidth="1"/>
    <col min="14335" max="14563" width="12.5546875" style="81"/>
    <col min="14564" max="14564" width="0.88671875" style="81" customWidth="1"/>
    <col min="14565" max="14565" width="9.44140625" style="81" customWidth="1"/>
    <col min="14566" max="14566" width="14.6640625" style="81" customWidth="1"/>
    <col min="14567" max="14568" width="10.33203125" style="81" customWidth="1"/>
    <col min="14569" max="14569" width="12.44140625" style="81" bestFit="1" customWidth="1"/>
    <col min="14570" max="14570" width="11.88671875" style="81" bestFit="1" customWidth="1"/>
    <col min="14571" max="14572" width="10.33203125" style="81" customWidth="1"/>
    <col min="14573" max="14574" width="12.44140625" style="81" bestFit="1" customWidth="1"/>
    <col min="14575" max="14576" width="10.33203125" style="81" customWidth="1"/>
    <col min="14577" max="14578" width="12.44140625" style="81" bestFit="1" customWidth="1"/>
    <col min="14579" max="14580" width="10.33203125" style="81" customWidth="1"/>
    <col min="14581" max="14582" width="12.44140625" style="81" bestFit="1" customWidth="1"/>
    <col min="14583" max="14584" width="10.33203125" style="81" customWidth="1"/>
    <col min="14585" max="14586" width="12.44140625" style="81" bestFit="1" customWidth="1"/>
    <col min="14587" max="14588" width="10.33203125" style="81" customWidth="1"/>
    <col min="14589" max="14590" width="12.44140625" style="81" bestFit="1" customWidth="1"/>
    <col min="14591" max="14819" width="12.5546875" style="81"/>
    <col min="14820" max="14820" width="0.88671875" style="81" customWidth="1"/>
    <col min="14821" max="14821" width="9.44140625" style="81" customWidth="1"/>
    <col min="14822" max="14822" width="14.6640625" style="81" customWidth="1"/>
    <col min="14823" max="14824" width="10.33203125" style="81" customWidth="1"/>
    <col min="14825" max="14825" width="12.44140625" style="81" bestFit="1" customWidth="1"/>
    <col min="14826" max="14826" width="11.88671875" style="81" bestFit="1" customWidth="1"/>
    <col min="14827" max="14828" width="10.33203125" style="81" customWidth="1"/>
    <col min="14829" max="14830" width="12.44140625" style="81" bestFit="1" customWidth="1"/>
    <col min="14831" max="14832" width="10.33203125" style="81" customWidth="1"/>
    <col min="14833" max="14834" width="12.44140625" style="81" bestFit="1" customWidth="1"/>
    <col min="14835" max="14836" width="10.33203125" style="81" customWidth="1"/>
    <col min="14837" max="14838" width="12.44140625" style="81" bestFit="1" customWidth="1"/>
    <col min="14839" max="14840" width="10.33203125" style="81" customWidth="1"/>
    <col min="14841" max="14842" width="12.44140625" style="81" bestFit="1" customWidth="1"/>
    <col min="14843" max="14844" width="10.33203125" style="81" customWidth="1"/>
    <col min="14845" max="14846" width="12.44140625" style="81" bestFit="1" customWidth="1"/>
    <col min="14847" max="15075" width="12.5546875" style="81"/>
    <col min="15076" max="15076" width="0.88671875" style="81" customWidth="1"/>
    <col min="15077" max="15077" width="9.44140625" style="81" customWidth="1"/>
    <col min="15078" max="15078" width="14.6640625" style="81" customWidth="1"/>
    <col min="15079" max="15080" width="10.33203125" style="81" customWidth="1"/>
    <col min="15081" max="15081" width="12.44140625" style="81" bestFit="1" customWidth="1"/>
    <col min="15082" max="15082" width="11.88671875" style="81" bestFit="1" customWidth="1"/>
    <col min="15083" max="15084" width="10.33203125" style="81" customWidth="1"/>
    <col min="15085" max="15086" width="12.44140625" style="81" bestFit="1" customWidth="1"/>
    <col min="15087" max="15088" width="10.33203125" style="81" customWidth="1"/>
    <col min="15089" max="15090" width="12.44140625" style="81" bestFit="1" customWidth="1"/>
    <col min="15091" max="15092" width="10.33203125" style="81" customWidth="1"/>
    <col min="15093" max="15094" width="12.44140625" style="81" bestFit="1" customWidth="1"/>
    <col min="15095" max="15096" width="10.33203125" style="81" customWidth="1"/>
    <col min="15097" max="15098" width="12.44140625" style="81" bestFit="1" customWidth="1"/>
    <col min="15099" max="15100" width="10.33203125" style="81" customWidth="1"/>
    <col min="15101" max="15102" width="12.44140625" style="81" bestFit="1" customWidth="1"/>
    <col min="15103" max="15331" width="12.5546875" style="81"/>
    <col min="15332" max="15332" width="0.88671875" style="81" customWidth="1"/>
    <col min="15333" max="15333" width="9.44140625" style="81" customWidth="1"/>
    <col min="15334" max="15334" width="14.6640625" style="81" customWidth="1"/>
    <col min="15335" max="15336" width="10.33203125" style="81" customWidth="1"/>
    <col min="15337" max="15337" width="12.44140625" style="81" bestFit="1" customWidth="1"/>
    <col min="15338" max="15338" width="11.88671875" style="81" bestFit="1" customWidth="1"/>
    <col min="15339" max="15340" width="10.33203125" style="81" customWidth="1"/>
    <col min="15341" max="15342" width="12.44140625" style="81" bestFit="1" customWidth="1"/>
    <col min="15343" max="15344" width="10.33203125" style="81" customWidth="1"/>
    <col min="15345" max="15346" width="12.44140625" style="81" bestFit="1" customWidth="1"/>
    <col min="15347" max="15348" width="10.33203125" style="81" customWidth="1"/>
    <col min="15349" max="15350" width="12.44140625" style="81" bestFit="1" customWidth="1"/>
    <col min="15351" max="15352" width="10.33203125" style="81" customWidth="1"/>
    <col min="15353" max="15354" width="12.44140625" style="81" bestFit="1" customWidth="1"/>
    <col min="15355" max="15356" width="10.33203125" style="81" customWidth="1"/>
    <col min="15357" max="15358" width="12.44140625" style="81" bestFit="1" customWidth="1"/>
    <col min="15359" max="15587" width="12.5546875" style="81"/>
    <col min="15588" max="15588" width="0.88671875" style="81" customWidth="1"/>
    <col min="15589" max="15589" width="9.44140625" style="81" customWidth="1"/>
    <col min="15590" max="15590" width="14.6640625" style="81" customWidth="1"/>
    <col min="15591" max="15592" width="10.33203125" style="81" customWidth="1"/>
    <col min="15593" max="15593" width="12.44140625" style="81" bestFit="1" customWidth="1"/>
    <col min="15594" max="15594" width="11.88671875" style="81" bestFit="1" customWidth="1"/>
    <col min="15595" max="15596" width="10.33203125" style="81" customWidth="1"/>
    <col min="15597" max="15598" width="12.44140625" style="81" bestFit="1" customWidth="1"/>
    <col min="15599" max="15600" width="10.33203125" style="81" customWidth="1"/>
    <col min="15601" max="15602" width="12.44140625" style="81" bestFit="1" customWidth="1"/>
    <col min="15603" max="15604" width="10.33203125" style="81" customWidth="1"/>
    <col min="15605" max="15606" width="12.44140625" style="81" bestFit="1" customWidth="1"/>
    <col min="15607" max="15608" width="10.33203125" style="81" customWidth="1"/>
    <col min="15609" max="15610" width="12.44140625" style="81" bestFit="1" customWidth="1"/>
    <col min="15611" max="15612" width="10.33203125" style="81" customWidth="1"/>
    <col min="15613" max="15614" width="12.44140625" style="81" bestFit="1" customWidth="1"/>
    <col min="15615" max="15843" width="12.5546875" style="81"/>
    <col min="15844" max="15844" width="0.88671875" style="81" customWidth="1"/>
    <col min="15845" max="15845" width="9.44140625" style="81" customWidth="1"/>
    <col min="15846" max="15846" width="14.6640625" style="81" customWidth="1"/>
    <col min="15847" max="15848" width="10.33203125" style="81" customWidth="1"/>
    <col min="15849" max="15849" width="12.44140625" style="81" bestFit="1" customWidth="1"/>
    <col min="15850" max="15850" width="11.88671875" style="81" bestFit="1" customWidth="1"/>
    <col min="15851" max="15852" width="10.33203125" style="81" customWidth="1"/>
    <col min="15853" max="15854" width="12.44140625" style="81" bestFit="1" customWidth="1"/>
    <col min="15855" max="15856" width="10.33203125" style="81" customWidth="1"/>
    <col min="15857" max="15858" width="12.44140625" style="81" bestFit="1" customWidth="1"/>
    <col min="15859" max="15860" width="10.33203125" style="81" customWidth="1"/>
    <col min="15861" max="15862" width="12.44140625" style="81" bestFit="1" customWidth="1"/>
    <col min="15863" max="15864" width="10.33203125" style="81" customWidth="1"/>
    <col min="15865" max="15866" width="12.44140625" style="81" bestFit="1" customWidth="1"/>
    <col min="15867" max="15868" width="10.33203125" style="81" customWidth="1"/>
    <col min="15869" max="15870" width="12.44140625" style="81" bestFit="1" customWidth="1"/>
    <col min="15871" max="16099" width="12.5546875" style="81"/>
    <col min="16100" max="16100" width="0.88671875" style="81" customWidth="1"/>
    <col min="16101" max="16101" width="9.44140625" style="81" customWidth="1"/>
    <col min="16102" max="16102" width="14.6640625" style="81" customWidth="1"/>
    <col min="16103" max="16104" width="10.33203125" style="81" customWidth="1"/>
    <col min="16105" max="16105" width="12.44140625" style="81" bestFit="1" customWidth="1"/>
    <col min="16106" max="16106" width="11.88671875" style="81" bestFit="1" customWidth="1"/>
    <col min="16107" max="16108" width="10.33203125" style="81" customWidth="1"/>
    <col min="16109" max="16110" width="12.44140625" style="81" bestFit="1" customWidth="1"/>
    <col min="16111" max="16112" width="10.33203125" style="81" customWidth="1"/>
    <col min="16113" max="16114" width="12.44140625" style="81" bestFit="1" customWidth="1"/>
    <col min="16115" max="16116" width="10.33203125" style="81" customWidth="1"/>
    <col min="16117" max="16118" width="12.44140625" style="81" bestFit="1" customWidth="1"/>
    <col min="16119" max="16120" width="10.33203125" style="81" customWidth="1"/>
    <col min="16121" max="16122" width="12.44140625" style="81" bestFit="1" customWidth="1"/>
    <col min="16123" max="16124" width="10.33203125" style="81" customWidth="1"/>
    <col min="16125" max="16126" width="12.44140625" style="81" bestFit="1" customWidth="1"/>
    <col min="16127" max="16384" width="12.5546875" style="81"/>
  </cols>
  <sheetData>
    <row r="1" spans="1:58" s="3" customFormat="1" ht="13.2">
      <c r="A1" s="265" t="s">
        <v>1447</v>
      </c>
      <c r="B1" s="556"/>
      <c r="C1" s="556"/>
      <c r="D1" s="556"/>
      <c r="M1" s="248"/>
      <c r="O1" s="248"/>
      <c r="R1" s="248"/>
      <c r="T1" s="248"/>
      <c r="W1" s="248"/>
      <c r="Y1" s="248"/>
      <c r="AB1" s="248"/>
      <c r="AD1" s="248"/>
    </row>
    <row r="2" spans="1:58" ht="18.600000000000001" thickBot="1">
      <c r="A2" s="976" t="s">
        <v>2351</v>
      </c>
      <c r="B2" s="554"/>
      <c r="C2" s="80"/>
      <c r="D2" s="555"/>
      <c r="E2" s="80"/>
      <c r="F2" s="80"/>
      <c r="G2" s="80"/>
      <c r="H2" s="80"/>
      <c r="I2" s="80"/>
      <c r="J2" s="80"/>
      <c r="K2" s="80"/>
      <c r="L2" s="80"/>
      <c r="M2" s="80"/>
      <c r="N2" s="80"/>
      <c r="O2" s="80"/>
      <c r="P2" s="80"/>
      <c r="Q2" s="80"/>
      <c r="R2" s="80"/>
      <c r="S2" s="80"/>
      <c r="T2" s="80"/>
      <c r="U2" s="80"/>
      <c r="Z2" s="80"/>
      <c r="AA2" s="80"/>
      <c r="AB2" s="80"/>
      <c r="AC2" s="80"/>
      <c r="AD2" s="80"/>
      <c r="AF2" s="80"/>
      <c r="AG2" s="80"/>
      <c r="AH2" s="80"/>
      <c r="AI2" s="80"/>
      <c r="AJ2" s="80"/>
      <c r="AK2" s="80"/>
      <c r="AL2" s="80"/>
      <c r="AM2" s="80"/>
      <c r="AN2" s="80"/>
      <c r="AO2" s="80"/>
      <c r="AP2" s="80"/>
      <c r="AQ2" s="80"/>
      <c r="AR2" s="80"/>
      <c r="AS2" s="80"/>
      <c r="AT2" s="80"/>
      <c r="AU2" s="80"/>
      <c r="AV2" s="80"/>
      <c r="AW2" s="80"/>
      <c r="AX2" s="80"/>
      <c r="AY2" s="80"/>
      <c r="AZ2" s="80"/>
      <c r="BA2" s="80"/>
      <c r="BB2" s="82"/>
      <c r="BF2" s="82" t="s">
        <v>8</v>
      </c>
    </row>
    <row r="3" spans="1:58" ht="15" thickBot="1">
      <c r="A3" s="2870" t="s">
        <v>37</v>
      </c>
      <c r="B3" s="2850">
        <v>2011</v>
      </c>
      <c r="C3" s="2851"/>
      <c r="D3" s="2852"/>
      <c r="E3" s="2851">
        <v>2012</v>
      </c>
      <c r="F3" s="2851"/>
      <c r="G3" s="2851"/>
      <c r="H3" s="2850">
        <v>2013</v>
      </c>
      <c r="I3" s="2851"/>
      <c r="J3" s="2852"/>
      <c r="K3" s="2873">
        <v>2014</v>
      </c>
      <c r="L3" s="2874"/>
      <c r="M3" s="2874"/>
      <c r="N3" s="2874"/>
      <c r="O3" s="2875"/>
      <c r="P3" s="2850">
        <v>2015</v>
      </c>
      <c r="Q3" s="2851"/>
      <c r="R3" s="2851"/>
      <c r="S3" s="2851"/>
      <c r="T3" s="2852"/>
      <c r="U3" s="2850">
        <v>2016</v>
      </c>
      <c r="V3" s="2851"/>
      <c r="W3" s="2851"/>
      <c r="X3" s="2851"/>
      <c r="Y3" s="2852"/>
      <c r="Z3" s="2850">
        <v>2017</v>
      </c>
      <c r="AA3" s="2851"/>
      <c r="AB3" s="2851"/>
      <c r="AC3" s="2851"/>
      <c r="AD3" s="2852"/>
      <c r="AE3" s="2850">
        <v>2018</v>
      </c>
      <c r="AF3" s="2851"/>
      <c r="AG3" s="2851"/>
      <c r="AH3" s="2851"/>
      <c r="AI3" s="2852"/>
    </row>
    <row r="4" spans="1:58" ht="15" thickBot="1">
      <c r="A4" s="2871"/>
      <c r="B4" s="916" t="s">
        <v>700</v>
      </c>
      <c r="C4" s="917" t="s">
        <v>332</v>
      </c>
      <c r="D4" s="918" t="s">
        <v>92</v>
      </c>
      <c r="E4" s="917" t="s">
        <v>700</v>
      </c>
      <c r="F4" s="917" t="s">
        <v>332</v>
      </c>
      <c r="G4" s="917" t="s">
        <v>92</v>
      </c>
      <c r="H4" s="916" t="s">
        <v>700</v>
      </c>
      <c r="I4" s="917" t="s">
        <v>332</v>
      </c>
      <c r="J4" s="918" t="s">
        <v>92</v>
      </c>
      <c r="K4" s="919" t="s">
        <v>700</v>
      </c>
      <c r="L4" s="919" t="s">
        <v>332</v>
      </c>
      <c r="M4" s="919" t="s">
        <v>2233</v>
      </c>
      <c r="N4" s="919" t="s">
        <v>92</v>
      </c>
      <c r="O4" s="919" t="s">
        <v>2233</v>
      </c>
      <c r="P4" s="920" t="s">
        <v>700</v>
      </c>
      <c r="Q4" s="921" t="s">
        <v>332</v>
      </c>
      <c r="R4" s="921" t="s">
        <v>2233</v>
      </c>
      <c r="S4" s="921" t="s">
        <v>92</v>
      </c>
      <c r="T4" s="921" t="s">
        <v>2233</v>
      </c>
      <c r="U4" s="922" t="s">
        <v>700</v>
      </c>
      <c r="V4" s="923" t="s">
        <v>332</v>
      </c>
      <c r="W4" s="923"/>
      <c r="X4" s="923" t="s">
        <v>92</v>
      </c>
      <c r="Y4" s="923"/>
      <c r="Z4" s="922" t="s">
        <v>700</v>
      </c>
      <c r="AA4" s="923" t="s">
        <v>332</v>
      </c>
      <c r="AB4" s="923" t="s">
        <v>2233</v>
      </c>
      <c r="AC4" s="923" t="s">
        <v>92</v>
      </c>
      <c r="AD4" s="924" t="s">
        <v>2233</v>
      </c>
      <c r="AE4" s="922" t="s">
        <v>700</v>
      </c>
      <c r="AF4" s="923" t="s">
        <v>332</v>
      </c>
      <c r="AG4" s="923" t="s">
        <v>2233</v>
      </c>
      <c r="AH4" s="923" t="s">
        <v>92</v>
      </c>
      <c r="AI4" s="924" t="s">
        <v>2233</v>
      </c>
    </row>
    <row r="5" spans="1:58" ht="15" customHeight="1">
      <c r="A5" s="913" t="s">
        <v>1</v>
      </c>
      <c r="B5" s="198"/>
      <c r="C5" s="196"/>
      <c r="D5" s="199">
        <v>1</v>
      </c>
      <c r="E5" s="196"/>
      <c r="F5" s="196"/>
      <c r="G5" s="196">
        <v>4</v>
      </c>
      <c r="H5" s="198"/>
      <c r="I5" s="196"/>
      <c r="J5" s="199">
        <v>5</v>
      </c>
      <c r="K5" s="196"/>
      <c r="L5" s="196"/>
      <c r="M5" s="196"/>
      <c r="N5" s="196">
        <v>7</v>
      </c>
      <c r="O5" s="773">
        <f>N5/O$9</f>
        <v>0.25</v>
      </c>
      <c r="P5" s="198"/>
      <c r="Q5" s="196">
        <v>1</v>
      </c>
      <c r="R5" s="773">
        <f>Q5/T9</f>
        <v>2.2222222222222223E-2</v>
      </c>
      <c r="S5" s="196">
        <v>13</v>
      </c>
      <c r="T5" s="773">
        <f>S5/T$9</f>
        <v>0.28888888888888886</v>
      </c>
      <c r="U5" s="198"/>
      <c r="V5" s="196">
        <v>1</v>
      </c>
      <c r="W5" s="774">
        <f>V5/Y9</f>
        <v>1.8518518518518517E-2</v>
      </c>
      <c r="X5" s="196">
        <v>16</v>
      </c>
      <c r="Y5" s="776">
        <f>X5/Y$9</f>
        <v>0.29629629629629628</v>
      </c>
      <c r="Z5" s="935"/>
      <c r="AA5" s="935">
        <v>1</v>
      </c>
      <c r="AB5" s="936">
        <f>AA5/22</f>
        <v>4.5454545454545456E-2</v>
      </c>
      <c r="AC5" s="935">
        <v>18</v>
      </c>
      <c r="AD5" s="937">
        <f>AC5/22</f>
        <v>0.81818181818181823</v>
      </c>
      <c r="AE5" s="935"/>
      <c r="AF5" s="935">
        <v>1</v>
      </c>
      <c r="AG5" s="936">
        <f>AF5/22</f>
        <v>4.5454545454545456E-2</v>
      </c>
      <c r="AH5" s="935">
        <v>21</v>
      </c>
      <c r="AI5" s="937">
        <f>AH5/22</f>
        <v>0.95454545454545459</v>
      </c>
    </row>
    <row r="6" spans="1:58" ht="15" customHeight="1">
      <c r="A6" s="914" t="s">
        <v>3</v>
      </c>
      <c r="B6" s="200"/>
      <c r="C6" s="88"/>
      <c r="D6" s="201">
        <v>3</v>
      </c>
      <c r="E6" s="88"/>
      <c r="F6" s="88"/>
      <c r="G6" s="88">
        <v>5</v>
      </c>
      <c r="H6" s="200"/>
      <c r="I6" s="88"/>
      <c r="J6" s="201">
        <v>9</v>
      </c>
      <c r="K6" s="88"/>
      <c r="L6" s="88"/>
      <c r="M6" s="88"/>
      <c r="N6" s="88">
        <v>11</v>
      </c>
      <c r="O6" s="673">
        <f>N6/O$9</f>
        <v>0.39285714285714285</v>
      </c>
      <c r="P6" s="200"/>
      <c r="Q6" s="88"/>
      <c r="R6" s="673"/>
      <c r="S6" s="88">
        <v>12</v>
      </c>
      <c r="T6" s="673">
        <f>S6/T$9</f>
        <v>0.26666666666666666</v>
      </c>
      <c r="U6" s="200"/>
      <c r="V6" s="88"/>
      <c r="W6" s="673"/>
      <c r="X6" s="88">
        <v>16</v>
      </c>
      <c r="Y6" s="777">
        <f>X6/Y$9</f>
        <v>0.29629629629629628</v>
      </c>
      <c r="Z6" s="938"/>
      <c r="AA6" s="938">
        <v>0</v>
      </c>
      <c r="AB6" s="939">
        <v>0</v>
      </c>
      <c r="AC6" s="938">
        <v>18</v>
      </c>
      <c r="AD6" s="899">
        <f>AC6/19</f>
        <v>0.94736842105263153</v>
      </c>
      <c r="AE6" s="938"/>
      <c r="AF6" s="938">
        <v>0</v>
      </c>
      <c r="AG6" s="939">
        <v>0</v>
      </c>
      <c r="AH6" s="938">
        <v>19</v>
      </c>
      <c r="AI6" s="899">
        <f>AH6/19</f>
        <v>1</v>
      </c>
    </row>
    <row r="7" spans="1:58" ht="15" customHeight="1" thickBot="1">
      <c r="A7" s="915" t="s">
        <v>2</v>
      </c>
      <c r="B7" s="202"/>
      <c r="C7" s="197"/>
      <c r="D7" s="203">
        <v>2</v>
      </c>
      <c r="E7" s="197"/>
      <c r="F7" s="197"/>
      <c r="G7" s="197">
        <v>3</v>
      </c>
      <c r="H7" s="202"/>
      <c r="I7" s="197">
        <v>1</v>
      </c>
      <c r="J7" s="203">
        <v>6</v>
      </c>
      <c r="K7" s="197"/>
      <c r="L7" s="197">
        <v>2</v>
      </c>
      <c r="M7" s="772">
        <f>L7/O9</f>
        <v>7.1428571428571425E-2</v>
      </c>
      <c r="N7" s="197">
        <v>8</v>
      </c>
      <c r="O7" s="772">
        <f>N7/O$9</f>
        <v>0.2857142857142857</v>
      </c>
      <c r="P7" s="200"/>
      <c r="Q7" s="88">
        <v>5</v>
      </c>
      <c r="R7" s="673">
        <f>Q7/T9</f>
        <v>0.1111111111111111</v>
      </c>
      <c r="S7" s="88">
        <v>14</v>
      </c>
      <c r="T7" s="673">
        <f>S7/T$9</f>
        <v>0.31111111111111112</v>
      </c>
      <c r="U7" s="202"/>
      <c r="V7" s="197">
        <v>3</v>
      </c>
      <c r="W7" s="775">
        <f>V7/Y9</f>
        <v>5.5555555555555552E-2</v>
      </c>
      <c r="X7" s="197">
        <v>18</v>
      </c>
      <c r="Y7" s="778">
        <f>X7/Y$9</f>
        <v>0.33333333333333331</v>
      </c>
      <c r="Z7" s="940"/>
      <c r="AA7" s="940">
        <v>6</v>
      </c>
      <c r="AB7" s="941">
        <f>AA7/31</f>
        <v>0.19354838709677419</v>
      </c>
      <c r="AC7" s="940">
        <v>22</v>
      </c>
      <c r="AD7" s="942">
        <f>AC7/31</f>
        <v>0.70967741935483875</v>
      </c>
      <c r="AE7" s="940"/>
      <c r="AF7" s="940">
        <v>6</v>
      </c>
      <c r="AG7" s="941">
        <f>AF7/31</f>
        <v>0.19354838709677419</v>
      </c>
      <c r="AH7" s="940">
        <v>25</v>
      </c>
      <c r="AI7" s="942">
        <f>AH7/31</f>
        <v>0.80645161290322576</v>
      </c>
    </row>
    <row r="8" spans="1:58" ht="15" customHeight="1" thickBot="1">
      <c r="A8" s="925" t="s">
        <v>4</v>
      </c>
      <c r="B8" s="926">
        <f t="shared" ref="B8:S8" si="0">SUM(B5:B7)</f>
        <v>0</v>
      </c>
      <c r="C8" s="927">
        <f t="shared" si="0"/>
        <v>0</v>
      </c>
      <c r="D8" s="928">
        <f t="shared" si="0"/>
        <v>6</v>
      </c>
      <c r="E8" s="927">
        <f t="shared" si="0"/>
        <v>0</v>
      </c>
      <c r="F8" s="927">
        <f t="shared" si="0"/>
        <v>0</v>
      </c>
      <c r="G8" s="927">
        <f t="shared" si="0"/>
        <v>12</v>
      </c>
      <c r="H8" s="926">
        <f t="shared" si="0"/>
        <v>0</v>
      </c>
      <c r="I8" s="927">
        <f t="shared" si="0"/>
        <v>1</v>
      </c>
      <c r="J8" s="928">
        <f t="shared" si="0"/>
        <v>20</v>
      </c>
      <c r="K8" s="927">
        <f t="shared" si="0"/>
        <v>0</v>
      </c>
      <c r="L8" s="927">
        <f t="shared" si="0"/>
        <v>2</v>
      </c>
      <c r="M8" s="681">
        <f>L8/O9</f>
        <v>7.1428571428571425E-2</v>
      </c>
      <c r="N8" s="927">
        <f t="shared" si="0"/>
        <v>26</v>
      </c>
      <c r="O8" s="681">
        <f>N8/O9</f>
        <v>0.9285714285714286</v>
      </c>
      <c r="P8" s="929">
        <f t="shared" si="0"/>
        <v>0</v>
      </c>
      <c r="Q8" s="930">
        <f t="shared" si="0"/>
        <v>6</v>
      </c>
      <c r="R8" s="931">
        <f>Q8/T9</f>
        <v>0.13333333333333333</v>
      </c>
      <c r="S8" s="930">
        <f t="shared" si="0"/>
        <v>39</v>
      </c>
      <c r="T8" s="931">
        <f>S8/T9</f>
        <v>0.8666666666666667</v>
      </c>
      <c r="U8" s="926">
        <f>SUM(U5:U7)</f>
        <v>0</v>
      </c>
      <c r="V8" s="927">
        <f>SUM(V5:V7)</f>
        <v>4</v>
      </c>
      <c r="W8" s="932">
        <f>V8/Y9</f>
        <v>7.407407407407407E-2</v>
      </c>
      <c r="X8" s="927">
        <f>SUM(X5:X7)</f>
        <v>50</v>
      </c>
      <c r="Y8" s="681">
        <f>X8/Y9</f>
        <v>0.92592592592592593</v>
      </c>
      <c r="Z8" s="926">
        <f>SUM(Z5:Z7)</f>
        <v>0</v>
      </c>
      <c r="AA8" s="927">
        <f>SUM(AA5:AA7)</f>
        <v>7</v>
      </c>
      <c r="AB8" s="681">
        <f>AA8/AD9</f>
        <v>0.1076923076923077</v>
      </c>
      <c r="AC8" s="927">
        <f>SUM(AC5:AC7)</f>
        <v>58</v>
      </c>
      <c r="AD8" s="933">
        <f>AC8/AD9</f>
        <v>0.89230769230769236</v>
      </c>
      <c r="AE8" s="926">
        <f>SUM(AE5:AE7)</f>
        <v>0</v>
      </c>
      <c r="AF8" s="927">
        <f>SUM(AF5:AF7)</f>
        <v>7</v>
      </c>
      <c r="AG8" s="681">
        <f>AF8/AI9</f>
        <v>9.7222222222222224E-2</v>
      </c>
      <c r="AH8" s="927">
        <f>SUM(AH5:AH7)</f>
        <v>65</v>
      </c>
      <c r="AI8" s="933">
        <f>AH8/AI9</f>
        <v>0.90277777777777779</v>
      </c>
    </row>
    <row r="9" spans="1:58" ht="15" customHeight="1" thickBot="1">
      <c r="A9" s="769"/>
      <c r="B9" s="768"/>
      <c r="C9" s="768"/>
      <c r="D9" s="770">
        <f>SUM(B8:D8)</f>
        <v>6</v>
      </c>
      <c r="E9" s="768"/>
      <c r="F9" s="768"/>
      <c r="G9" s="770">
        <f>SUM(E8:G8)</f>
        <v>12</v>
      </c>
      <c r="H9" s="768"/>
      <c r="I9" s="768"/>
      <c r="J9" s="770">
        <f>SUM(H8:J8)</f>
        <v>21</v>
      </c>
      <c r="K9" s="768"/>
      <c r="L9" s="768"/>
      <c r="M9" s="768"/>
      <c r="O9" s="770">
        <f>SUM(K8+L8+N8)</f>
        <v>28</v>
      </c>
      <c r="P9" s="768"/>
      <c r="Q9" s="768"/>
      <c r="R9" s="768"/>
      <c r="T9" s="771">
        <f>SUM(P8+Q8+S8)</f>
        <v>45</v>
      </c>
      <c r="U9" s="768"/>
      <c r="V9" s="768"/>
      <c r="W9" s="768"/>
      <c r="Y9" s="771">
        <f>SUM(U8+V8+X8)</f>
        <v>54</v>
      </c>
      <c r="Z9" s="768"/>
      <c r="AA9" s="768"/>
      <c r="AB9" s="768"/>
      <c r="AD9" s="934">
        <f>SUM(Z8+AA8+AC8)</f>
        <v>65</v>
      </c>
      <c r="AE9" s="768"/>
      <c r="AF9" s="768"/>
      <c r="AG9" s="768"/>
      <c r="AI9" s="934">
        <f>SUM(AE8+AF8+AH8)</f>
        <v>72</v>
      </c>
    </row>
    <row r="10" spans="1:58">
      <c r="A10" s="1153" t="s">
        <v>2677</v>
      </c>
      <c r="B10" s="92"/>
      <c r="C10" s="92"/>
      <c r="D10" s="92"/>
      <c r="E10" s="92"/>
      <c r="F10" s="92"/>
      <c r="G10" s="92"/>
      <c r="H10" s="92"/>
      <c r="I10" s="92"/>
      <c r="J10" s="92"/>
      <c r="K10" s="92"/>
      <c r="L10" s="92"/>
      <c r="M10" s="92"/>
      <c r="N10" s="92"/>
      <c r="O10" s="92"/>
      <c r="P10" s="92"/>
      <c r="Q10" s="92"/>
      <c r="R10" s="92"/>
      <c r="S10" s="92"/>
      <c r="T10" s="92"/>
      <c r="U10" s="92"/>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row>
    <row r="11" spans="1:58">
      <c r="C11" s="81" t="s">
        <v>861</v>
      </c>
      <c r="D11" s="2872" t="s">
        <v>862</v>
      </c>
      <c r="E11" s="2872"/>
    </row>
    <row r="12" spans="1:58">
      <c r="C12" s="81" t="s">
        <v>332</v>
      </c>
      <c r="D12" s="2872" t="s">
        <v>863</v>
      </c>
      <c r="E12" s="2872"/>
    </row>
    <row r="13" spans="1:58">
      <c r="C13" s="81" t="s">
        <v>92</v>
      </c>
      <c r="D13" s="2872" t="s">
        <v>864</v>
      </c>
      <c r="E13" s="2872"/>
    </row>
  </sheetData>
  <mergeCells count="12">
    <mergeCell ref="D12:E12"/>
    <mergeCell ref="D13:E13"/>
    <mergeCell ref="H3:J3"/>
    <mergeCell ref="K3:O3"/>
    <mergeCell ref="P3:T3"/>
    <mergeCell ref="A3:A4"/>
    <mergeCell ref="B3:D3"/>
    <mergeCell ref="E3:G3"/>
    <mergeCell ref="AE3:AI3"/>
    <mergeCell ref="D11:E11"/>
    <mergeCell ref="U3:Y3"/>
    <mergeCell ref="Z3:AD3"/>
  </mergeCells>
  <hyperlinks>
    <hyperlink ref="A1" location="Índice!A1" display="ÍNDICE" xr:uid="{00000000-0004-0000-2800-000000000000}"/>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0" min="1" max="138" man="1"/>
  </colBreaks>
  <ignoredErrors>
    <ignoredError sqref="O8 M8 R8 T8 W8 Y8 AB8 AG8"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AD25A8"/>
  </sheetPr>
  <dimension ref="A1:AI14"/>
  <sheetViews>
    <sheetView showGridLines="0" workbookViewId="0">
      <selection activeCell="A15" sqref="A15"/>
    </sheetView>
  </sheetViews>
  <sheetFormatPr baseColWidth="10" defaultColWidth="11.44140625" defaultRowHeight="14.4"/>
  <cols>
    <col min="1" max="1" width="10.33203125" style="24" customWidth="1"/>
    <col min="2" max="2" width="5.6640625" style="24" bestFit="1" customWidth="1"/>
    <col min="3" max="4" width="7.33203125" style="24" bestFit="1" customWidth="1"/>
    <col min="5" max="5" width="5.6640625" style="24" bestFit="1" customWidth="1"/>
    <col min="6" max="7" width="7.33203125" style="24" bestFit="1" customWidth="1"/>
    <col min="8" max="8" width="5.6640625" style="24" bestFit="1" customWidth="1"/>
    <col min="9" max="19" width="7.33203125" style="24" bestFit="1" customWidth="1"/>
    <col min="20" max="34" width="8.6640625" style="24" customWidth="1"/>
    <col min="35" max="35" width="4" style="24" bestFit="1" customWidth="1"/>
    <col min="36" max="50" width="8.6640625" style="24" customWidth="1"/>
    <col min="51" max="16384" width="11.44140625" style="24"/>
  </cols>
  <sheetData>
    <row r="1" spans="1:35" s="3" customFormat="1" ht="13.2">
      <c r="A1" s="265" t="s">
        <v>1447</v>
      </c>
    </row>
    <row r="2" spans="1:35" ht="18.600000000000001" thickBot="1">
      <c r="A2" s="62" t="s">
        <v>3599</v>
      </c>
      <c r="B2" s="62"/>
      <c r="AI2" s="31" t="s">
        <v>45</v>
      </c>
    </row>
    <row r="3" spans="1:35">
      <c r="A3" s="2878" t="s">
        <v>0</v>
      </c>
      <c r="B3" s="2876">
        <v>2011</v>
      </c>
      <c r="C3" s="2876"/>
      <c r="D3" s="2881"/>
      <c r="E3" s="2880">
        <v>2012</v>
      </c>
      <c r="F3" s="2876"/>
      <c r="G3" s="2877"/>
      <c r="H3" s="2876">
        <v>2013</v>
      </c>
      <c r="I3" s="2876"/>
      <c r="J3" s="2881"/>
      <c r="K3" s="2880">
        <v>2014</v>
      </c>
      <c r="L3" s="2876"/>
      <c r="M3" s="2877"/>
      <c r="N3" s="2876">
        <v>2015</v>
      </c>
      <c r="O3" s="2876"/>
      <c r="P3" s="2877"/>
      <c r="Q3" s="2876">
        <v>2016</v>
      </c>
      <c r="R3" s="2876"/>
      <c r="S3" s="2877"/>
      <c r="T3" s="2876">
        <v>2017</v>
      </c>
      <c r="U3" s="2876"/>
      <c r="V3" s="2877"/>
      <c r="W3" s="2876">
        <v>2018</v>
      </c>
      <c r="X3" s="2876"/>
      <c r="Y3" s="2877"/>
    </row>
    <row r="4" spans="1:35" ht="15" thickBot="1">
      <c r="A4" s="2879"/>
      <c r="B4" s="945" t="s">
        <v>27</v>
      </c>
      <c r="C4" s="946" t="s">
        <v>28</v>
      </c>
      <c r="D4" s="943" t="s">
        <v>4</v>
      </c>
      <c r="E4" s="947" t="s">
        <v>27</v>
      </c>
      <c r="F4" s="946" t="s">
        <v>28</v>
      </c>
      <c r="G4" s="944" t="s">
        <v>4</v>
      </c>
      <c r="H4" s="945" t="s">
        <v>27</v>
      </c>
      <c r="I4" s="946" t="s">
        <v>28</v>
      </c>
      <c r="J4" s="943" t="s">
        <v>4</v>
      </c>
      <c r="K4" s="947" t="s">
        <v>27</v>
      </c>
      <c r="L4" s="946" t="s">
        <v>28</v>
      </c>
      <c r="M4" s="944" t="s">
        <v>4</v>
      </c>
      <c r="N4" s="945" t="s">
        <v>27</v>
      </c>
      <c r="O4" s="946" t="s">
        <v>28</v>
      </c>
      <c r="P4" s="944" t="s">
        <v>4</v>
      </c>
      <c r="Q4" s="945" t="s">
        <v>27</v>
      </c>
      <c r="R4" s="946" t="s">
        <v>28</v>
      </c>
      <c r="S4" s="944" t="s">
        <v>4</v>
      </c>
      <c r="T4" s="945" t="s">
        <v>27</v>
      </c>
      <c r="U4" s="946" t="s">
        <v>28</v>
      </c>
      <c r="V4" s="944" t="s">
        <v>4</v>
      </c>
      <c r="W4" s="945" t="s">
        <v>27</v>
      </c>
      <c r="X4" s="946" t="s">
        <v>28</v>
      </c>
      <c r="Y4" s="944" t="s">
        <v>4</v>
      </c>
    </row>
    <row r="5" spans="1:35">
      <c r="A5" s="211" t="s">
        <v>1</v>
      </c>
      <c r="B5" s="207"/>
      <c r="C5" s="207">
        <v>1</v>
      </c>
      <c r="D5" s="207">
        <f>SUM(B5:C5)</f>
        <v>1</v>
      </c>
      <c r="E5" s="215">
        <v>1</v>
      </c>
      <c r="F5" s="207">
        <v>3</v>
      </c>
      <c r="G5" s="208">
        <f>SUM(E5:F5)</f>
        <v>4</v>
      </c>
      <c r="H5" s="207">
        <v>1</v>
      </c>
      <c r="I5" s="207">
        <v>4</v>
      </c>
      <c r="J5" s="207">
        <f>SUM(H5:I5)</f>
        <v>5</v>
      </c>
      <c r="K5" s="215">
        <v>1</v>
      </c>
      <c r="L5" s="207">
        <v>6</v>
      </c>
      <c r="M5" s="208">
        <f>SUM(K5:L5)</f>
        <v>7</v>
      </c>
      <c r="N5" s="207">
        <v>2</v>
      </c>
      <c r="O5" s="207">
        <v>12</v>
      </c>
      <c r="P5" s="208">
        <f>SUM(N5:O5)</f>
        <v>14</v>
      </c>
      <c r="Q5" s="207">
        <v>2</v>
      </c>
      <c r="R5" s="207">
        <v>15</v>
      </c>
      <c r="S5" s="208">
        <f>SUM(Q5:R5)</f>
        <v>17</v>
      </c>
      <c r="T5" s="207">
        <v>3</v>
      </c>
      <c r="U5" s="207">
        <v>16</v>
      </c>
      <c r="V5" s="2016">
        <f>SUM(T5:U5)</f>
        <v>19</v>
      </c>
      <c r="W5" s="2024">
        <v>4</v>
      </c>
      <c r="X5" s="2024">
        <v>18</v>
      </c>
      <c r="Y5" s="948">
        <f>SUM(W5:X5)</f>
        <v>22</v>
      </c>
    </row>
    <row r="6" spans="1:35">
      <c r="A6" s="212" t="s">
        <v>3</v>
      </c>
      <c r="B6" s="25"/>
      <c r="C6" s="25">
        <v>3</v>
      </c>
      <c r="D6" s="25">
        <f>SUM(B6:C6)</f>
        <v>3</v>
      </c>
      <c r="E6" s="216">
        <v>1</v>
      </c>
      <c r="F6" s="25">
        <v>4</v>
      </c>
      <c r="G6" s="206">
        <f>SUM(E6:F6)</f>
        <v>5</v>
      </c>
      <c r="H6" s="25">
        <v>2</v>
      </c>
      <c r="I6" s="25">
        <v>7</v>
      </c>
      <c r="J6" s="25">
        <f>SUM(H6:I6)</f>
        <v>9</v>
      </c>
      <c r="K6" s="216">
        <v>2</v>
      </c>
      <c r="L6" s="25">
        <v>9</v>
      </c>
      <c r="M6" s="206">
        <f>SUM(K6:L6)</f>
        <v>11</v>
      </c>
      <c r="N6" s="25">
        <v>3</v>
      </c>
      <c r="O6" s="25">
        <v>9</v>
      </c>
      <c r="P6" s="206">
        <f>SUM(N6:O6)</f>
        <v>12</v>
      </c>
      <c r="Q6" s="25">
        <v>4</v>
      </c>
      <c r="R6" s="25">
        <v>12</v>
      </c>
      <c r="S6" s="206">
        <f>SUM(Q6:R6)</f>
        <v>16</v>
      </c>
      <c r="T6" s="25">
        <v>5</v>
      </c>
      <c r="U6" s="25">
        <v>13</v>
      </c>
      <c r="V6" s="2017">
        <f>SUM(T6:U6)</f>
        <v>18</v>
      </c>
      <c r="W6" s="2025">
        <v>5</v>
      </c>
      <c r="X6" s="2025">
        <v>14</v>
      </c>
      <c r="Y6" s="949">
        <f>SUM(W6:X6)</f>
        <v>19</v>
      </c>
    </row>
    <row r="7" spans="1:35" ht="15" thickBot="1">
      <c r="A7" s="213" t="s">
        <v>2</v>
      </c>
      <c r="B7" s="209">
        <v>1</v>
      </c>
      <c r="C7" s="209">
        <v>1</v>
      </c>
      <c r="D7" s="209">
        <f>SUM(B7:C7)</f>
        <v>2</v>
      </c>
      <c r="E7" s="217">
        <v>2</v>
      </c>
      <c r="F7" s="209">
        <v>1</v>
      </c>
      <c r="G7" s="210">
        <f>SUM(E7:F7)</f>
        <v>3</v>
      </c>
      <c r="H7" s="209">
        <v>3</v>
      </c>
      <c r="I7" s="209">
        <v>4</v>
      </c>
      <c r="J7" s="209">
        <f>SUM(H7:I7)</f>
        <v>7</v>
      </c>
      <c r="K7" s="217">
        <v>4</v>
      </c>
      <c r="L7" s="209">
        <v>6</v>
      </c>
      <c r="M7" s="210">
        <f>SUM(K7:L7)</f>
        <v>10</v>
      </c>
      <c r="N7" s="209">
        <v>9</v>
      </c>
      <c r="O7" s="209">
        <v>10</v>
      </c>
      <c r="P7" s="210">
        <f>SUM(N7:O7)</f>
        <v>19</v>
      </c>
      <c r="Q7" s="209">
        <v>9</v>
      </c>
      <c r="R7" s="209">
        <v>12</v>
      </c>
      <c r="S7" s="210">
        <f>SUM(Q7:R7)</f>
        <v>21</v>
      </c>
      <c r="T7" s="209">
        <v>11</v>
      </c>
      <c r="U7" s="209">
        <v>17</v>
      </c>
      <c r="V7" s="2018">
        <f>SUM(T7:U7)</f>
        <v>28</v>
      </c>
      <c r="W7" s="2026">
        <v>13</v>
      </c>
      <c r="X7" s="2026">
        <v>18</v>
      </c>
      <c r="Y7" s="950">
        <f>SUM(W7:X7)</f>
        <v>31</v>
      </c>
    </row>
    <row r="8" spans="1:35" ht="15" thickBot="1">
      <c r="A8" s="214" t="s">
        <v>4</v>
      </c>
      <c r="B8" s="951">
        <f>SUM(B5:B7)</f>
        <v>1</v>
      </c>
      <c r="C8" s="951">
        <f>SUM(C5:C7)</f>
        <v>5</v>
      </c>
      <c r="D8" s="952">
        <f>SUM(B8:C8)</f>
        <v>6</v>
      </c>
      <c r="E8" s="951">
        <f>SUM(E5:E7)</f>
        <v>4</v>
      </c>
      <c r="F8" s="951">
        <f>SUM(F5:F7)</f>
        <v>8</v>
      </c>
      <c r="G8" s="952">
        <f>SUM(E8:F8)</f>
        <v>12</v>
      </c>
      <c r="H8" s="951">
        <f>SUM(H5:H7)</f>
        <v>6</v>
      </c>
      <c r="I8" s="951">
        <f>SUM(I5:I7)</f>
        <v>15</v>
      </c>
      <c r="J8" s="951">
        <f>SUM(H8:I8)</f>
        <v>21</v>
      </c>
      <c r="K8" s="953">
        <f>SUM(K5:K7)</f>
        <v>7</v>
      </c>
      <c r="L8" s="951">
        <f>SUM(L5:L7)</f>
        <v>21</v>
      </c>
      <c r="M8" s="954">
        <f>SUM(K8:L8)</f>
        <v>28</v>
      </c>
      <c r="N8" s="951">
        <f>SUM(N5:N7)</f>
        <v>14</v>
      </c>
      <c r="O8" s="951">
        <f>SUM(O5:O7)</f>
        <v>31</v>
      </c>
      <c r="P8" s="954">
        <f>SUM(N8:O8)</f>
        <v>45</v>
      </c>
      <c r="Q8" s="951">
        <f>SUM(Q5:Q7)</f>
        <v>15</v>
      </c>
      <c r="R8" s="951">
        <f>SUM(R5:R7)</f>
        <v>39</v>
      </c>
      <c r="S8" s="954">
        <f>SUM(Q8:R8)</f>
        <v>54</v>
      </c>
      <c r="T8" s="2019">
        <f>SUM(T5:T7)</f>
        <v>19</v>
      </c>
      <c r="U8" s="2020">
        <f>SUM(U5:U7)</f>
        <v>46</v>
      </c>
      <c r="V8" s="2021">
        <f>SUM(T8:U8)</f>
        <v>65</v>
      </c>
      <c r="W8" s="779">
        <f>SUM(W5:W7)</f>
        <v>22</v>
      </c>
      <c r="X8" s="780">
        <f>SUM(X5:X7)</f>
        <v>50</v>
      </c>
      <c r="Y8" s="781">
        <f>SUM(W8:X8)</f>
        <v>72</v>
      </c>
    </row>
    <row r="9" spans="1:35" ht="15" thickBot="1">
      <c r="B9" s="204">
        <f>B8/D8</f>
        <v>0.16666666666666666</v>
      </c>
      <c r="C9" s="205">
        <f>C8/D8</f>
        <v>0.83333333333333337</v>
      </c>
      <c r="E9" s="204">
        <f>E8/G8</f>
        <v>0.33333333333333331</v>
      </c>
      <c r="F9" s="205">
        <f>F8/G8</f>
        <v>0.66666666666666663</v>
      </c>
      <c r="H9" s="204">
        <f>H8/J8</f>
        <v>0.2857142857142857</v>
      </c>
      <c r="I9" s="205">
        <f>I8/J8</f>
        <v>0.7142857142857143</v>
      </c>
      <c r="K9" s="204">
        <f>K8/M8</f>
        <v>0.25</v>
      </c>
      <c r="L9" s="205">
        <f>L8/M8</f>
        <v>0.75</v>
      </c>
      <c r="N9" s="782">
        <f>N8/P8</f>
        <v>0.31111111111111112</v>
      </c>
      <c r="O9" s="783">
        <f>O8/P8</f>
        <v>0.68888888888888888</v>
      </c>
      <c r="Q9" s="782">
        <f>Q8/S8</f>
        <v>0.27777777777777779</v>
      </c>
      <c r="R9" s="783">
        <f>R8/S8</f>
        <v>0.72222222222222221</v>
      </c>
      <c r="T9" s="2022">
        <f>T8/V8</f>
        <v>0.29230769230769232</v>
      </c>
      <c r="U9" s="2023">
        <f>U8/V8</f>
        <v>0.70769230769230773</v>
      </c>
      <c r="W9" s="955">
        <f>W8/Y8</f>
        <v>0.30555555555555558</v>
      </c>
      <c r="X9" s="956">
        <f>X8/Y8</f>
        <v>0.69444444444444442</v>
      </c>
    </row>
    <row r="10" spans="1:35" ht="13.8" customHeight="1"/>
    <row r="11" spans="1:35" s="68" customFormat="1">
      <c r="A11" s="65" t="s">
        <v>6</v>
      </c>
      <c r="B11" s="66">
        <v>970</v>
      </c>
      <c r="C11" s="66">
        <v>1653</v>
      </c>
      <c r="D11" s="67">
        <v>2623</v>
      </c>
      <c r="E11" s="66">
        <v>991</v>
      </c>
      <c r="F11" s="66">
        <v>1672</v>
      </c>
      <c r="G11" s="67">
        <v>2663</v>
      </c>
      <c r="H11" s="66">
        <v>1011</v>
      </c>
      <c r="I11" s="66">
        <v>1694</v>
      </c>
      <c r="J11" s="67">
        <v>2705</v>
      </c>
      <c r="K11" s="66">
        <v>1032</v>
      </c>
      <c r="L11" s="66">
        <v>1727</v>
      </c>
      <c r="M11" s="67">
        <v>2759</v>
      </c>
      <c r="N11" s="66">
        <v>1021</v>
      </c>
      <c r="O11" s="66">
        <v>1722</v>
      </c>
      <c r="P11" s="67">
        <v>2743</v>
      </c>
      <c r="Q11" s="66">
        <v>1022</v>
      </c>
      <c r="R11" s="66">
        <v>1710</v>
      </c>
      <c r="S11" s="67">
        <v>2732</v>
      </c>
      <c r="T11" s="66">
        <v>1035</v>
      </c>
      <c r="U11" s="66">
        <v>1719</v>
      </c>
      <c r="V11" s="67">
        <f>T11+U11</f>
        <v>2754</v>
      </c>
    </row>
    <row r="12" spans="1:35">
      <c r="B12" s="63">
        <f>B11/D11</f>
        <v>0.36980556614563476</v>
      </c>
      <c r="C12" s="64">
        <f>C11/D11</f>
        <v>0.63019443385436524</v>
      </c>
      <c r="E12" s="63">
        <f>E11/G11</f>
        <v>0.37213668794592564</v>
      </c>
      <c r="F12" s="64">
        <f>F11/G11</f>
        <v>0.62786331205407431</v>
      </c>
      <c r="H12" s="63">
        <f>H11/J11</f>
        <v>0.37375231053604435</v>
      </c>
      <c r="I12" s="64">
        <f>I11/J11</f>
        <v>0.62624768946395559</v>
      </c>
      <c r="K12" s="63">
        <f>K11/M11</f>
        <v>0.37404856832185573</v>
      </c>
      <c r="L12" s="64">
        <f>L11/M11</f>
        <v>0.62595143167814427</v>
      </c>
      <c r="N12" s="63">
        <f>N11/P11</f>
        <v>0.37222019686474661</v>
      </c>
      <c r="O12" s="64">
        <f>O11/P11</f>
        <v>0.62777980313525339</v>
      </c>
      <c r="Q12" s="63">
        <f>Q11/S11</f>
        <v>0.37408491947291361</v>
      </c>
      <c r="R12" s="64">
        <f>R11/S11</f>
        <v>0.62591508052708633</v>
      </c>
      <c r="T12" s="63">
        <f>T11/V11</f>
        <v>0.37581699346405228</v>
      </c>
      <c r="U12" s="64">
        <f>U11/V11</f>
        <v>0.62418300653594772</v>
      </c>
    </row>
    <row r="14" spans="1:35">
      <c r="A14" s="2384" t="s">
        <v>3600</v>
      </c>
    </row>
  </sheetData>
  <mergeCells count="9">
    <mergeCell ref="W3:Y3"/>
    <mergeCell ref="T3:V3"/>
    <mergeCell ref="Q3:S3"/>
    <mergeCell ref="A3:A4"/>
    <mergeCell ref="N3:P3"/>
    <mergeCell ref="K3:M3"/>
    <mergeCell ref="H3:J3"/>
    <mergeCell ref="B3:D3"/>
    <mergeCell ref="E3:G3"/>
  </mergeCells>
  <hyperlinks>
    <hyperlink ref="A1" location="Índice!A1" display="ÍNDICE" xr:uid="{00000000-0004-0000-2900-000000000000}"/>
  </hyperlinks>
  <printOptions horizontalCentered="1" verticalCentered="1"/>
  <pageMargins left="0.70866141732283472" right="0.70866141732283472" top="0.74803149606299213" bottom="0.74803149606299213" header="0.31496062992125984" footer="0.31496062992125984"/>
  <pageSetup scale="70" pageOrder="overThenDown" orientation="landscape" r:id="rId1"/>
  <colBreaks count="1" manualBreakCount="1">
    <brk id="17" min="1" max="142" man="1"/>
  </colBreaks>
  <ignoredErrors>
    <ignoredError sqref="B8:G8 J7 M7 D7 G7 G5 D5 M5 J5 J8 M8 S8 P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0">
    <tabColor rgb="FFAD25A8"/>
  </sheetPr>
  <dimension ref="A1:V31"/>
  <sheetViews>
    <sheetView showGridLines="0" zoomScaleNormal="100" workbookViewId="0">
      <selection activeCell="A25" sqref="A25:P25"/>
    </sheetView>
  </sheetViews>
  <sheetFormatPr baseColWidth="10" defaultColWidth="11.44140625" defaultRowHeight="14.4"/>
  <cols>
    <col min="1" max="1" width="20.109375" style="145" bestFit="1" customWidth="1"/>
    <col min="2" max="3" width="9.109375" style="145" bestFit="1" customWidth="1"/>
    <col min="4" max="4" width="9.109375" style="144" bestFit="1" customWidth="1"/>
    <col min="5" max="6" width="9.109375" style="228" bestFit="1" customWidth="1"/>
    <col min="7" max="7" width="9.109375" style="144" bestFit="1" customWidth="1"/>
    <col min="8" max="9" width="9.109375" style="228" bestFit="1" customWidth="1"/>
    <col min="10" max="10" width="9.109375" style="144" bestFit="1" customWidth="1"/>
    <col min="11" max="12" width="9.109375" style="228" bestFit="1" customWidth="1"/>
    <col min="13" max="13" width="9.109375" style="144" bestFit="1" customWidth="1"/>
    <col min="14" max="14" width="9.109375" style="170" bestFit="1" customWidth="1"/>
    <col min="15" max="15" width="9.109375" style="144" bestFit="1" customWidth="1"/>
    <col min="16" max="16" width="9.109375" style="224" bestFit="1" customWidth="1"/>
    <col min="17" max="19" width="9.109375" style="145" bestFit="1" customWidth="1"/>
    <col min="20" max="16384" width="11.44140625" style="145"/>
  </cols>
  <sheetData>
    <row r="1" spans="1:22">
      <c r="A1" s="265" t="s">
        <v>41</v>
      </c>
      <c r="B1" s="265"/>
      <c r="C1" s="265"/>
      <c r="D1" s="1132"/>
      <c r="E1" s="1132"/>
      <c r="F1" s="1132"/>
      <c r="G1" s="1133"/>
      <c r="H1" s="1133"/>
      <c r="I1" s="1133"/>
      <c r="J1" s="1134"/>
      <c r="K1" s="1134"/>
      <c r="L1" s="1134"/>
      <c r="M1" s="168"/>
      <c r="O1" s="168"/>
    </row>
    <row r="2" spans="1:22" ht="18">
      <c r="A2" s="964" t="s">
        <v>1077</v>
      </c>
      <c r="B2" s="964"/>
      <c r="C2" s="964"/>
    </row>
    <row r="3" spans="1:22">
      <c r="A3" s="644"/>
      <c r="B3" s="644"/>
      <c r="C3" s="644"/>
      <c r="D3" s="645"/>
      <c r="E3" s="645"/>
      <c r="F3" s="645"/>
      <c r="G3" s="645"/>
      <c r="H3" s="645"/>
      <c r="I3" s="645"/>
      <c r="J3" s="645"/>
      <c r="K3" s="645"/>
      <c r="L3" s="645"/>
      <c r="M3" s="645"/>
      <c r="N3" s="645"/>
      <c r="O3" s="645"/>
      <c r="P3" s="645"/>
      <c r="Q3" s="644"/>
      <c r="R3" s="644"/>
      <c r="S3" s="644"/>
    </row>
    <row r="4" spans="1:22" ht="15.75" customHeight="1">
      <c r="A4" s="659"/>
      <c r="B4" s="2579" t="s">
        <v>813</v>
      </c>
      <c r="C4" s="2579"/>
      <c r="D4" s="2579"/>
      <c r="E4" s="2579"/>
      <c r="F4" s="2579"/>
      <c r="G4" s="2579"/>
      <c r="H4" s="2579"/>
      <c r="I4" s="2579"/>
      <c r="J4" s="2579"/>
      <c r="K4" s="2579"/>
      <c r="L4" s="2579"/>
      <c r="M4" s="2579"/>
      <c r="N4" s="2579"/>
      <c r="O4" s="2579"/>
      <c r="P4" s="2579"/>
      <c r="Q4" s="2579"/>
      <c r="R4" s="2579"/>
      <c r="S4" s="2579"/>
      <c r="T4" s="2579"/>
      <c r="U4" s="2579"/>
      <c r="V4" s="2579"/>
    </row>
    <row r="5" spans="1:22">
      <c r="A5" s="659"/>
      <c r="B5" s="2578" t="s">
        <v>817</v>
      </c>
      <c r="C5" s="2578"/>
      <c r="D5" s="2578"/>
      <c r="E5" s="2578" t="s">
        <v>818</v>
      </c>
      <c r="F5" s="2578"/>
      <c r="G5" s="2578"/>
      <c r="H5" s="2578" t="s">
        <v>819</v>
      </c>
      <c r="I5" s="2578"/>
      <c r="J5" s="2578"/>
      <c r="K5" s="2578" t="s">
        <v>270</v>
      </c>
      <c r="L5" s="2578"/>
      <c r="M5" s="2578"/>
      <c r="N5" s="2578" t="s">
        <v>271</v>
      </c>
      <c r="O5" s="2578"/>
      <c r="P5" s="2578"/>
      <c r="Q5" s="2578" t="s">
        <v>1985</v>
      </c>
      <c r="R5" s="2578"/>
      <c r="S5" s="2578"/>
      <c r="T5" s="2578" t="s">
        <v>1954</v>
      </c>
      <c r="U5" s="2578"/>
      <c r="V5" s="2578"/>
    </row>
    <row r="6" spans="1:22">
      <c r="A6" s="659"/>
      <c r="B6" s="1234" t="s">
        <v>48</v>
      </c>
      <c r="C6" s="1234" t="s">
        <v>49</v>
      </c>
      <c r="D6" s="1234" t="s">
        <v>8</v>
      </c>
      <c r="E6" s="1234" t="s">
        <v>48</v>
      </c>
      <c r="F6" s="1234" t="s">
        <v>49</v>
      </c>
      <c r="G6" s="1234" t="s">
        <v>8</v>
      </c>
      <c r="H6" s="1234" t="s">
        <v>48</v>
      </c>
      <c r="I6" s="1234" t="s">
        <v>49</v>
      </c>
      <c r="J6" s="1234" t="s">
        <v>8</v>
      </c>
      <c r="K6" s="1234" t="s">
        <v>48</v>
      </c>
      <c r="L6" s="1234" t="s">
        <v>49</v>
      </c>
      <c r="M6" s="1234" t="s">
        <v>8</v>
      </c>
      <c r="N6" s="1234" t="s">
        <v>48</v>
      </c>
      <c r="O6" s="1234" t="s">
        <v>49</v>
      </c>
      <c r="P6" s="1234" t="s">
        <v>8</v>
      </c>
      <c r="Q6" s="1234" t="s">
        <v>48</v>
      </c>
      <c r="R6" s="1234" t="s">
        <v>49</v>
      </c>
      <c r="S6" s="1234" t="s">
        <v>8</v>
      </c>
      <c r="T6" s="1220" t="s">
        <v>48</v>
      </c>
      <c r="U6" s="1220" t="s">
        <v>49</v>
      </c>
      <c r="V6" s="1220" t="s">
        <v>8</v>
      </c>
    </row>
    <row r="7" spans="1:22">
      <c r="A7" s="1236" t="s">
        <v>822</v>
      </c>
      <c r="B7" s="1172">
        <f t="shared" ref="B7:K7" si="0">B21-B14</f>
        <v>1792943</v>
      </c>
      <c r="C7" s="1172">
        <f t="shared" si="0"/>
        <v>1782982</v>
      </c>
      <c r="D7" s="1235">
        <f t="shared" si="0"/>
        <v>3575925</v>
      </c>
      <c r="E7" s="660">
        <f t="shared" si="0"/>
        <v>1833700</v>
      </c>
      <c r="F7" s="660">
        <f t="shared" si="0"/>
        <v>1838340</v>
      </c>
      <c r="G7" s="660">
        <f t="shared" si="0"/>
        <v>3672040</v>
      </c>
      <c r="H7" s="660">
        <f t="shared" si="0"/>
        <v>1866201</v>
      </c>
      <c r="I7" s="660">
        <f t="shared" si="0"/>
        <v>1887579</v>
      </c>
      <c r="J7" s="660">
        <f t="shared" si="0"/>
        <v>3753780</v>
      </c>
      <c r="K7" s="660">
        <f t="shared" si="0"/>
        <v>1939535</v>
      </c>
      <c r="L7" s="660">
        <f t="shared" ref="L7" si="1">L21-L14</f>
        <v>1967265</v>
      </c>
      <c r="M7" s="660">
        <f>M21-M14</f>
        <v>3906800</v>
      </c>
      <c r="N7" s="660">
        <f>N21-N14</f>
        <v>2021142</v>
      </c>
      <c r="O7" s="660">
        <f t="shared" ref="N7:P9" si="2">O21-O14</f>
        <v>2036085</v>
      </c>
      <c r="P7" s="660">
        <f t="shared" si="2"/>
        <v>4057227</v>
      </c>
      <c r="Q7" s="1636">
        <f>Q21-Q14</f>
        <v>2085797</v>
      </c>
      <c r="R7" s="1636">
        <f t="shared" ref="Q7:R9" si="3">R21-R14</f>
        <v>2079868</v>
      </c>
      <c r="S7" s="1636">
        <f>Q7+R7</f>
        <v>4165665</v>
      </c>
      <c r="T7" s="1171">
        <f>T21-T14</f>
        <v>2129306</v>
      </c>
      <c r="U7" s="1171">
        <f>U21-U14</f>
        <v>2107821</v>
      </c>
      <c r="V7" s="1171">
        <f>SUM(T7:U7)</f>
        <v>4237127</v>
      </c>
    </row>
    <row r="8" spans="1:22">
      <c r="A8" s="1236" t="s">
        <v>823</v>
      </c>
      <c r="B8" s="1172">
        <f t="shared" ref="B8:J8" si="4">B22-B15</f>
        <v>228979</v>
      </c>
      <c r="C8" s="1172">
        <f t="shared" si="4"/>
        <v>214825</v>
      </c>
      <c r="D8" s="1235">
        <f t="shared" si="4"/>
        <v>443804</v>
      </c>
      <c r="E8" s="660">
        <f t="shared" si="4"/>
        <v>233973</v>
      </c>
      <c r="F8" s="660">
        <f t="shared" si="4"/>
        <v>222507</v>
      </c>
      <c r="G8" s="660">
        <f t="shared" si="4"/>
        <v>456480</v>
      </c>
      <c r="H8" s="660">
        <f t="shared" si="4"/>
        <v>236393</v>
      </c>
      <c r="I8" s="660">
        <f t="shared" si="4"/>
        <v>226950</v>
      </c>
      <c r="J8" s="660">
        <f t="shared" si="4"/>
        <v>463343</v>
      </c>
      <c r="K8" s="660">
        <f t="shared" ref="K8:M8" si="5">K22-K15</f>
        <v>250046</v>
      </c>
      <c r="L8" s="660">
        <f t="shared" si="5"/>
        <v>242310</v>
      </c>
      <c r="M8" s="660">
        <f t="shared" si="5"/>
        <v>492356</v>
      </c>
      <c r="N8" s="660">
        <f t="shared" si="2"/>
        <v>264702</v>
      </c>
      <c r="O8" s="660">
        <f t="shared" si="2"/>
        <v>254945</v>
      </c>
      <c r="P8" s="660">
        <f t="shared" si="2"/>
        <v>519647</v>
      </c>
      <c r="Q8" s="1636">
        <f t="shared" si="3"/>
        <v>273995</v>
      </c>
      <c r="R8" s="1636">
        <f t="shared" si="3"/>
        <v>263403</v>
      </c>
      <c r="S8" s="1636">
        <f>Q8+R8</f>
        <v>537398</v>
      </c>
      <c r="T8" s="1171">
        <f t="shared" ref="T8:U9" si="6">T22-T15</f>
        <v>280135</v>
      </c>
      <c r="U8" s="1171">
        <f t="shared" si="6"/>
        <v>267456</v>
      </c>
      <c r="V8" s="1171">
        <f>SUM(T8:U8)</f>
        <v>547591</v>
      </c>
    </row>
    <row r="9" spans="1:22">
      <c r="A9" s="1236" t="s">
        <v>824</v>
      </c>
      <c r="B9" s="1172">
        <f t="shared" ref="B9:J9" si="7">B23-B16</f>
        <v>33405</v>
      </c>
      <c r="C9" s="1172">
        <f t="shared" si="7"/>
        <v>32142</v>
      </c>
      <c r="D9" s="1235">
        <f t="shared" si="7"/>
        <v>65547</v>
      </c>
      <c r="E9" s="660">
        <f t="shared" si="7"/>
        <v>34896</v>
      </c>
      <c r="F9" s="660">
        <f t="shared" si="7"/>
        <v>33391</v>
      </c>
      <c r="G9" s="660">
        <f t="shared" si="7"/>
        <v>68287</v>
      </c>
      <c r="H9" s="660">
        <f t="shared" si="7"/>
        <v>34802</v>
      </c>
      <c r="I9" s="660">
        <f t="shared" si="7"/>
        <v>33812</v>
      </c>
      <c r="J9" s="660">
        <f t="shared" si="7"/>
        <v>68614</v>
      </c>
      <c r="K9" s="660">
        <f t="shared" ref="K9:M9" si="8">K23-K16</f>
        <v>36601</v>
      </c>
      <c r="L9" s="660">
        <f t="shared" si="8"/>
        <v>35396</v>
      </c>
      <c r="M9" s="660">
        <f t="shared" si="8"/>
        <v>71997</v>
      </c>
      <c r="N9" s="660">
        <f t="shared" si="2"/>
        <v>38479</v>
      </c>
      <c r="O9" s="660">
        <f t="shared" si="2"/>
        <v>37014</v>
      </c>
      <c r="P9" s="660">
        <f>P23-P16</f>
        <v>75493</v>
      </c>
      <c r="Q9" s="1636">
        <f t="shared" si="3"/>
        <v>40431</v>
      </c>
      <c r="R9" s="1636">
        <f t="shared" si="3"/>
        <v>38419</v>
      </c>
      <c r="S9" s="1636">
        <f>Q9+R9</f>
        <v>78850</v>
      </c>
      <c r="T9" s="1171">
        <f t="shared" si="6"/>
        <v>41457</v>
      </c>
      <c r="U9" s="1171">
        <f>U23-U16</f>
        <v>39012</v>
      </c>
      <c r="V9" s="1171">
        <f>SUM(T9:U9)</f>
        <v>80469</v>
      </c>
    </row>
    <row r="10" spans="1:22">
      <c r="A10" s="661"/>
      <c r="B10" s="661"/>
      <c r="C10" s="661"/>
      <c r="D10" s="662"/>
      <c r="E10" s="662"/>
      <c r="F10" s="662"/>
      <c r="G10" s="662"/>
      <c r="H10" s="662"/>
      <c r="I10" s="662"/>
      <c r="J10" s="662"/>
      <c r="K10" s="662"/>
      <c r="L10" s="662"/>
      <c r="M10" s="663"/>
      <c r="N10" s="663"/>
      <c r="O10" s="663"/>
      <c r="P10" s="663"/>
      <c r="Q10" s="661"/>
      <c r="R10" s="661"/>
      <c r="S10" s="661"/>
    </row>
    <row r="11" spans="1:22" ht="15.75" customHeight="1">
      <c r="A11" s="659"/>
      <c r="B11" s="2579" t="s">
        <v>828</v>
      </c>
      <c r="C11" s="2579"/>
      <c r="D11" s="2579"/>
      <c r="E11" s="2579"/>
      <c r="F11" s="2579"/>
      <c r="G11" s="2579"/>
      <c r="H11" s="2579"/>
      <c r="I11" s="2579"/>
      <c r="J11" s="2579"/>
      <c r="K11" s="2579"/>
      <c r="L11" s="2579"/>
      <c r="M11" s="2579"/>
      <c r="N11" s="2579"/>
      <c r="O11" s="2579"/>
      <c r="P11" s="2579"/>
      <c r="Q11" s="2579"/>
      <c r="R11" s="2579"/>
      <c r="S11" s="2579"/>
      <c r="T11" s="2579"/>
      <c r="U11" s="2579"/>
      <c r="V11" s="2579"/>
    </row>
    <row r="12" spans="1:22">
      <c r="A12" s="659"/>
      <c r="B12" s="2578" t="s">
        <v>817</v>
      </c>
      <c r="C12" s="2578"/>
      <c r="D12" s="2578"/>
      <c r="E12" s="2578" t="s">
        <v>818</v>
      </c>
      <c r="F12" s="2578"/>
      <c r="G12" s="2578"/>
      <c r="H12" s="2578" t="s">
        <v>819</v>
      </c>
      <c r="I12" s="2578"/>
      <c r="J12" s="2578"/>
      <c r="K12" s="2578" t="s">
        <v>270</v>
      </c>
      <c r="L12" s="2578"/>
      <c r="M12" s="2578"/>
      <c r="N12" s="2578" t="s">
        <v>271</v>
      </c>
      <c r="O12" s="2578"/>
      <c r="P12" s="2578"/>
      <c r="Q12" s="2578" t="s">
        <v>1985</v>
      </c>
      <c r="R12" s="2578"/>
      <c r="S12" s="2578"/>
      <c r="T12" s="2578" t="s">
        <v>1954</v>
      </c>
      <c r="U12" s="2578"/>
      <c r="V12" s="2578"/>
    </row>
    <row r="13" spans="1:22" ht="15.75" customHeight="1">
      <c r="A13" s="659"/>
      <c r="B13" s="1234" t="s">
        <v>48</v>
      </c>
      <c r="C13" s="1234" t="s">
        <v>49</v>
      </c>
      <c r="D13" s="1234" t="s">
        <v>8</v>
      </c>
      <c r="E13" s="1234" t="s">
        <v>48</v>
      </c>
      <c r="F13" s="1234" t="s">
        <v>49</v>
      </c>
      <c r="G13" s="1234" t="s">
        <v>8</v>
      </c>
      <c r="H13" s="1234" t="s">
        <v>48</v>
      </c>
      <c r="I13" s="1234" t="s">
        <v>49</v>
      </c>
      <c r="J13" s="1234" t="s">
        <v>8</v>
      </c>
      <c r="K13" s="1234" t="s">
        <v>48</v>
      </c>
      <c r="L13" s="1234" t="s">
        <v>49</v>
      </c>
      <c r="M13" s="1234" t="s">
        <v>8</v>
      </c>
      <c r="N13" s="1234" t="s">
        <v>48</v>
      </c>
      <c r="O13" s="1234" t="s">
        <v>49</v>
      </c>
      <c r="P13" s="1234" t="s">
        <v>8</v>
      </c>
      <c r="Q13" s="1234" t="s">
        <v>48</v>
      </c>
      <c r="R13" s="1234" t="s">
        <v>49</v>
      </c>
      <c r="S13" s="1234" t="s">
        <v>8</v>
      </c>
      <c r="T13" s="1220" t="s">
        <v>48</v>
      </c>
      <c r="U13" s="1220" t="s">
        <v>49</v>
      </c>
      <c r="V13" s="1220" t="s">
        <v>8</v>
      </c>
    </row>
    <row r="14" spans="1:22">
      <c r="A14" s="1237" t="s">
        <v>822</v>
      </c>
      <c r="B14" s="1172">
        <v>393479</v>
      </c>
      <c r="C14" s="1172">
        <v>364185</v>
      </c>
      <c r="D14" s="660">
        <f>B14+C14</f>
        <v>757664</v>
      </c>
      <c r="E14" s="660">
        <v>400382</v>
      </c>
      <c r="F14" s="660">
        <v>371370</v>
      </c>
      <c r="G14" s="660">
        <f>E14+F14</f>
        <v>771752</v>
      </c>
      <c r="H14" s="660">
        <v>477696</v>
      </c>
      <c r="I14" s="660">
        <v>450860</v>
      </c>
      <c r="J14" s="660">
        <f>H14+I14</f>
        <v>928556</v>
      </c>
      <c r="K14" s="660">
        <v>466704</v>
      </c>
      <c r="L14" s="660">
        <v>439661</v>
      </c>
      <c r="M14" s="660">
        <f>K14+L14</f>
        <v>906365</v>
      </c>
      <c r="N14" s="660">
        <v>479413</v>
      </c>
      <c r="O14" s="660">
        <v>448440</v>
      </c>
      <c r="P14" s="660">
        <f>N14+O14</f>
        <v>927853</v>
      </c>
      <c r="Q14" s="1636">
        <f>499579</f>
        <v>499579</v>
      </c>
      <c r="R14" s="1636">
        <v>463274</v>
      </c>
      <c r="S14" s="1636">
        <f>Q14+R14</f>
        <v>962853</v>
      </c>
      <c r="T14" s="1171">
        <v>522093</v>
      </c>
      <c r="U14" s="1171">
        <v>477783</v>
      </c>
      <c r="V14" s="1171">
        <f>SUM(T14:U14)</f>
        <v>999876</v>
      </c>
    </row>
    <row r="15" spans="1:22">
      <c r="A15" s="1237" t="s">
        <v>823</v>
      </c>
      <c r="B15" s="1172">
        <v>45300</v>
      </c>
      <c r="C15" s="1172">
        <v>42260</v>
      </c>
      <c r="D15" s="660">
        <f>B15+C15</f>
        <v>87560</v>
      </c>
      <c r="E15" s="660">
        <v>45478</v>
      </c>
      <c r="F15" s="660">
        <v>42211</v>
      </c>
      <c r="G15" s="660">
        <f>E15+F15</f>
        <v>87689</v>
      </c>
      <c r="H15" s="660">
        <v>52700</v>
      </c>
      <c r="I15" s="660">
        <v>51369</v>
      </c>
      <c r="J15" s="660">
        <f>H15+I15</f>
        <v>104069</v>
      </c>
      <c r="K15" s="660">
        <v>51845</v>
      </c>
      <c r="L15" s="660">
        <v>50974</v>
      </c>
      <c r="M15" s="660">
        <f>K15+L15</f>
        <v>102819</v>
      </c>
      <c r="N15" s="660">
        <v>51201</v>
      </c>
      <c r="O15" s="660">
        <v>48744</v>
      </c>
      <c r="P15" s="660">
        <f>N15+O15</f>
        <v>99945</v>
      </c>
      <c r="Q15" s="1636">
        <v>53200</v>
      </c>
      <c r="R15" s="1636">
        <v>51785</v>
      </c>
      <c r="S15" s="1636">
        <f>Q15+R15</f>
        <v>104985</v>
      </c>
      <c r="T15" s="1171">
        <v>56327</v>
      </c>
      <c r="U15" s="1171">
        <v>52991</v>
      </c>
      <c r="V15" s="1171">
        <f>SUM(T15:U15)</f>
        <v>109318</v>
      </c>
    </row>
    <row r="16" spans="1:22">
      <c r="A16" s="1237" t="s">
        <v>824</v>
      </c>
      <c r="B16" s="1172">
        <v>12414</v>
      </c>
      <c r="C16" s="1172">
        <v>11359</v>
      </c>
      <c r="D16" s="660">
        <f>B16+C16</f>
        <v>23773</v>
      </c>
      <c r="E16" s="660">
        <v>12429</v>
      </c>
      <c r="F16" s="660">
        <v>11134</v>
      </c>
      <c r="G16" s="660">
        <f>E16+F16</f>
        <v>23563</v>
      </c>
      <c r="H16" s="660">
        <v>13098</v>
      </c>
      <c r="I16" s="660">
        <v>12113</v>
      </c>
      <c r="J16" s="660">
        <f>H16+I16</f>
        <v>25211</v>
      </c>
      <c r="K16" s="660">
        <v>12545</v>
      </c>
      <c r="L16" s="660">
        <v>12046</v>
      </c>
      <c r="M16" s="660">
        <f>K16+L16</f>
        <v>24591</v>
      </c>
      <c r="N16" s="660">
        <v>12527</v>
      </c>
      <c r="O16" s="660">
        <v>12188</v>
      </c>
      <c r="P16" s="660">
        <f>N16+O16</f>
        <v>24715</v>
      </c>
      <c r="Q16" s="1636">
        <v>13108</v>
      </c>
      <c r="R16" s="1636">
        <v>13058</v>
      </c>
      <c r="S16" s="1636">
        <f>Q16+R16</f>
        <v>26166</v>
      </c>
      <c r="T16" s="1171">
        <v>14635</v>
      </c>
      <c r="U16" s="1171">
        <v>13727</v>
      </c>
      <c r="V16" s="1171">
        <f>SUM(T16:U16)</f>
        <v>28362</v>
      </c>
    </row>
    <row r="17" spans="1:22">
      <c r="A17" s="661"/>
      <c r="B17" s="661"/>
      <c r="C17" s="661"/>
      <c r="D17" s="662"/>
      <c r="E17" s="662"/>
      <c r="F17" s="662"/>
      <c r="G17" s="662"/>
      <c r="H17" s="662"/>
      <c r="I17" s="662"/>
      <c r="J17" s="662"/>
      <c r="K17" s="662"/>
      <c r="L17" s="662"/>
      <c r="M17" s="663"/>
      <c r="N17" s="663"/>
      <c r="O17" s="663"/>
      <c r="P17" s="663"/>
      <c r="Q17" s="661"/>
      <c r="R17" s="661"/>
      <c r="S17" s="661"/>
    </row>
    <row r="18" spans="1:22" ht="15.75" customHeight="1">
      <c r="A18" s="659"/>
      <c r="B18" s="2579" t="s">
        <v>1078</v>
      </c>
      <c r="C18" s="2579"/>
      <c r="D18" s="2579"/>
      <c r="E18" s="2579"/>
      <c r="F18" s="2579"/>
      <c r="G18" s="2579"/>
      <c r="H18" s="2579"/>
      <c r="I18" s="2579"/>
      <c r="J18" s="2579"/>
      <c r="K18" s="2579"/>
      <c r="L18" s="2579"/>
      <c r="M18" s="2579"/>
      <c r="N18" s="2579"/>
      <c r="O18" s="2579"/>
      <c r="P18" s="2579"/>
      <c r="Q18" s="2579"/>
      <c r="R18" s="2579"/>
      <c r="S18" s="2579"/>
      <c r="T18" s="2579"/>
      <c r="U18" s="2579"/>
      <c r="V18" s="2579"/>
    </row>
    <row r="19" spans="1:22">
      <c r="A19" s="659"/>
      <c r="B19" s="2578" t="s">
        <v>817</v>
      </c>
      <c r="C19" s="2578"/>
      <c r="D19" s="2578"/>
      <c r="E19" s="2578" t="s">
        <v>818</v>
      </c>
      <c r="F19" s="2578"/>
      <c r="G19" s="2578"/>
      <c r="H19" s="2578" t="s">
        <v>819</v>
      </c>
      <c r="I19" s="2578"/>
      <c r="J19" s="2578"/>
      <c r="K19" s="2578" t="s">
        <v>270</v>
      </c>
      <c r="L19" s="2578"/>
      <c r="M19" s="2578"/>
      <c r="N19" s="2578" t="s">
        <v>271</v>
      </c>
      <c r="O19" s="2578"/>
      <c r="P19" s="2578"/>
      <c r="Q19" s="2578" t="s">
        <v>1985</v>
      </c>
      <c r="R19" s="2578"/>
      <c r="S19" s="2578"/>
      <c r="T19" s="2578" t="s">
        <v>1954</v>
      </c>
      <c r="U19" s="2578"/>
      <c r="V19" s="2578"/>
    </row>
    <row r="20" spans="1:22">
      <c r="A20" s="659"/>
      <c r="B20" s="1234" t="s">
        <v>48</v>
      </c>
      <c r="C20" s="1234" t="s">
        <v>49</v>
      </c>
      <c r="D20" s="1234" t="s">
        <v>8</v>
      </c>
      <c r="E20" s="1234" t="s">
        <v>48</v>
      </c>
      <c r="F20" s="1234" t="s">
        <v>49</v>
      </c>
      <c r="G20" s="1234" t="s">
        <v>8</v>
      </c>
      <c r="H20" s="1234" t="s">
        <v>48</v>
      </c>
      <c r="I20" s="1234" t="s">
        <v>49</v>
      </c>
      <c r="J20" s="1234" t="s">
        <v>8</v>
      </c>
      <c r="K20" s="1234" t="s">
        <v>48</v>
      </c>
      <c r="L20" s="1234" t="s">
        <v>49</v>
      </c>
      <c r="M20" s="1234" t="s">
        <v>8</v>
      </c>
      <c r="N20" s="1234" t="s">
        <v>48</v>
      </c>
      <c r="O20" s="1234" t="s">
        <v>49</v>
      </c>
      <c r="P20" s="1234" t="s">
        <v>8</v>
      </c>
      <c r="Q20" s="1234" t="s">
        <v>48</v>
      </c>
      <c r="R20" s="1234" t="s">
        <v>49</v>
      </c>
      <c r="S20" s="1234" t="s">
        <v>8</v>
      </c>
      <c r="T20" s="1220" t="s">
        <v>48</v>
      </c>
      <c r="U20" s="1220" t="s">
        <v>49</v>
      </c>
      <c r="V20" s="1220" t="s">
        <v>8</v>
      </c>
    </row>
    <row r="21" spans="1:22">
      <c r="A21" s="1237" t="s">
        <v>822</v>
      </c>
      <c r="B21" s="1172">
        <v>2186422</v>
      </c>
      <c r="C21" s="1172">
        <v>2147167</v>
      </c>
      <c r="D21" s="660">
        <f>B21+C21</f>
        <v>4333589</v>
      </c>
      <c r="E21" s="660">
        <v>2234082</v>
      </c>
      <c r="F21" s="660">
        <v>2209710</v>
      </c>
      <c r="G21" s="660">
        <f>E21+F21</f>
        <v>4443792</v>
      </c>
      <c r="H21" s="660">
        <v>2343897</v>
      </c>
      <c r="I21" s="660">
        <v>2338439</v>
      </c>
      <c r="J21" s="660">
        <f>H21+I21</f>
        <v>4682336</v>
      </c>
      <c r="K21" s="660">
        <v>2406239</v>
      </c>
      <c r="L21" s="660">
        <v>2406926</v>
      </c>
      <c r="M21" s="660">
        <f>K21+L21</f>
        <v>4813165</v>
      </c>
      <c r="N21" s="660">
        <v>2500555</v>
      </c>
      <c r="O21" s="1238">
        <v>2484525</v>
      </c>
      <c r="P21" s="660">
        <f>N21+O21</f>
        <v>4985080</v>
      </c>
      <c r="Q21" s="1636">
        <v>2585376</v>
      </c>
      <c r="R21" s="1636">
        <v>2543142</v>
      </c>
      <c r="S21" s="1636">
        <f>Q21+R21</f>
        <v>5128518</v>
      </c>
      <c r="T21" s="1171">
        <v>2651399</v>
      </c>
      <c r="U21" s="1171">
        <v>2585604</v>
      </c>
      <c r="V21" s="1171">
        <f>SUM(T21:U21)</f>
        <v>5237003</v>
      </c>
    </row>
    <row r="22" spans="1:22">
      <c r="A22" s="1237" t="s">
        <v>823</v>
      </c>
      <c r="B22" s="1172">
        <v>274279</v>
      </c>
      <c r="C22" s="1172">
        <v>257085</v>
      </c>
      <c r="D22" s="660">
        <f>B22+C22</f>
        <v>531364</v>
      </c>
      <c r="E22" s="660">
        <v>279451</v>
      </c>
      <c r="F22" s="660">
        <v>264718</v>
      </c>
      <c r="G22" s="660">
        <f>E22+F22</f>
        <v>544169</v>
      </c>
      <c r="H22" s="660">
        <v>289093</v>
      </c>
      <c r="I22" s="660">
        <v>278319</v>
      </c>
      <c r="J22" s="660">
        <f>H22+I22</f>
        <v>567412</v>
      </c>
      <c r="K22" s="660">
        <v>301891</v>
      </c>
      <c r="L22" s="660">
        <v>293284</v>
      </c>
      <c r="M22" s="660">
        <f>K22+L22</f>
        <v>595175</v>
      </c>
      <c r="N22" s="660">
        <v>315903</v>
      </c>
      <c r="O22" s="1239">
        <v>303689</v>
      </c>
      <c r="P22" s="660">
        <f>N22+O22</f>
        <v>619592</v>
      </c>
      <c r="Q22" s="1636">
        <v>327195</v>
      </c>
      <c r="R22" s="1239">
        <v>315188</v>
      </c>
      <c r="S22" s="1636">
        <f>Q22+R22</f>
        <v>642383</v>
      </c>
      <c r="T22" s="1171">
        <v>336462</v>
      </c>
      <c r="U22" s="1171">
        <v>320447</v>
      </c>
      <c r="V22" s="1171">
        <f>SUM(T22:U22)</f>
        <v>656909</v>
      </c>
    </row>
    <row r="23" spans="1:22">
      <c r="A23" s="1237" t="s">
        <v>824</v>
      </c>
      <c r="B23" s="1172">
        <v>45819</v>
      </c>
      <c r="C23" s="1172">
        <v>43501</v>
      </c>
      <c r="D23" s="660">
        <f>B23+C23</f>
        <v>89320</v>
      </c>
      <c r="E23" s="660">
        <v>47325</v>
      </c>
      <c r="F23" s="660">
        <v>44525</v>
      </c>
      <c r="G23" s="660">
        <f>E23+F23</f>
        <v>91850</v>
      </c>
      <c r="H23" s="660">
        <v>47900</v>
      </c>
      <c r="I23" s="660">
        <v>45925</v>
      </c>
      <c r="J23" s="660">
        <f>H23+I23</f>
        <v>93825</v>
      </c>
      <c r="K23" s="660">
        <v>49146</v>
      </c>
      <c r="L23" s="660">
        <v>47442</v>
      </c>
      <c r="M23" s="660">
        <f>K23+L23</f>
        <v>96588</v>
      </c>
      <c r="N23" s="660">
        <v>51006</v>
      </c>
      <c r="O23" s="1240">
        <v>49202</v>
      </c>
      <c r="P23" s="1239">
        <f>N23+O23</f>
        <v>100208</v>
      </c>
      <c r="Q23" s="1636">
        <v>53539</v>
      </c>
      <c r="R23" s="1637">
        <v>51477</v>
      </c>
      <c r="S23" s="1239">
        <f>Q23+R23</f>
        <v>105016</v>
      </c>
      <c r="T23" s="1171">
        <v>56092</v>
      </c>
      <c r="U23" s="1171">
        <v>52739</v>
      </c>
      <c r="V23" s="1171">
        <f>SUM(T23:U23)</f>
        <v>108831</v>
      </c>
    </row>
    <row r="24" spans="1:22">
      <c r="A24" s="171" t="s">
        <v>2705</v>
      </c>
      <c r="B24" s="171"/>
      <c r="C24" s="171"/>
      <c r="D24" s="579"/>
      <c r="E24" s="579"/>
      <c r="F24" s="579"/>
      <c r="G24" s="579"/>
      <c r="H24" s="579"/>
      <c r="I24" s="579"/>
      <c r="J24" s="579"/>
      <c r="K24" s="579"/>
      <c r="L24" s="579"/>
      <c r="M24" s="579"/>
      <c r="N24" s="579"/>
      <c r="O24" s="579"/>
      <c r="P24" s="579"/>
    </row>
    <row r="25" spans="1:22" ht="15.75" customHeight="1">
      <c r="A25" s="2576" t="s">
        <v>825</v>
      </c>
      <c r="B25" s="2577"/>
      <c r="C25" s="2577"/>
      <c r="D25" s="2577"/>
      <c r="E25" s="2577"/>
      <c r="F25" s="2577"/>
      <c r="G25" s="2577"/>
      <c r="H25" s="2577"/>
      <c r="I25" s="2577"/>
      <c r="J25" s="2577"/>
      <c r="K25" s="2577"/>
      <c r="L25" s="2577"/>
      <c r="M25" s="2577"/>
      <c r="N25" s="2577"/>
      <c r="O25" s="2577"/>
      <c r="P25" s="2577"/>
    </row>
    <row r="31" spans="1:22" ht="15.75" customHeight="1"/>
  </sheetData>
  <mergeCells count="25">
    <mergeCell ref="T5:V5"/>
    <mergeCell ref="B4:V4"/>
    <mergeCell ref="T12:V12"/>
    <mergeCell ref="T19:V19"/>
    <mergeCell ref="B18:V18"/>
    <mergeCell ref="B11:V11"/>
    <mergeCell ref="E19:G19"/>
    <mergeCell ref="H12:J12"/>
    <mergeCell ref="H19:J19"/>
    <mergeCell ref="B5:D5"/>
    <mergeCell ref="B12:D12"/>
    <mergeCell ref="B19:D19"/>
    <mergeCell ref="A25:P25"/>
    <mergeCell ref="N5:P5"/>
    <mergeCell ref="N12:P12"/>
    <mergeCell ref="Q5:S5"/>
    <mergeCell ref="Q12:S12"/>
    <mergeCell ref="Q19:S19"/>
    <mergeCell ref="N19:P19"/>
    <mergeCell ref="K5:M5"/>
    <mergeCell ref="K12:M12"/>
    <mergeCell ref="K19:M19"/>
    <mergeCell ref="H5:J5"/>
    <mergeCell ref="E5:G5"/>
    <mergeCell ref="E12:G12"/>
  </mergeCells>
  <hyperlinks>
    <hyperlink ref="A1" location="Índice!A1" display="I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AD25A8"/>
  </sheetPr>
  <dimension ref="A1:Q58"/>
  <sheetViews>
    <sheetView showGridLines="0" zoomScale="80" zoomScaleNormal="80" workbookViewId="0"/>
  </sheetViews>
  <sheetFormatPr baseColWidth="10" defaultRowHeight="13.2"/>
  <cols>
    <col min="2" max="2" width="29.33203125" bestFit="1" customWidth="1"/>
    <col min="7" max="7" width="23.109375" bestFit="1" customWidth="1"/>
    <col min="10" max="10" width="16.33203125" customWidth="1"/>
    <col min="11" max="11" width="13.5546875" bestFit="1" customWidth="1"/>
  </cols>
  <sheetData>
    <row r="1" spans="1:17">
      <c r="A1" s="320" t="s">
        <v>1447</v>
      </c>
    </row>
    <row r="2" spans="1:17" ht="18">
      <c r="A2" s="2053" t="s">
        <v>3579</v>
      </c>
      <c r="B2" s="2053"/>
      <c r="C2" s="2053"/>
      <c r="D2" s="2053"/>
      <c r="E2" s="2053"/>
      <c r="F2" s="2053"/>
      <c r="G2" s="2053"/>
      <c r="H2" s="2053"/>
      <c r="I2" s="2053"/>
      <c r="J2" s="2053"/>
    </row>
    <row r="3" spans="1:17" ht="24">
      <c r="A3" s="1601" t="s">
        <v>37</v>
      </c>
      <c r="B3" s="1602" t="s">
        <v>253</v>
      </c>
      <c r="C3" s="1602" t="s">
        <v>1414</v>
      </c>
      <c r="D3" s="1602" t="s">
        <v>289</v>
      </c>
      <c r="E3" s="1602" t="s">
        <v>1415</v>
      </c>
      <c r="F3" s="1602" t="s">
        <v>255</v>
      </c>
      <c r="G3" s="1602" t="s">
        <v>758</v>
      </c>
      <c r="H3" s="1602" t="s">
        <v>363</v>
      </c>
      <c r="I3" s="1602" t="s">
        <v>1416</v>
      </c>
      <c r="J3" s="1602" t="s">
        <v>1417</v>
      </c>
      <c r="K3" s="1602" t="s">
        <v>1418</v>
      </c>
      <c r="M3" s="1603" t="s">
        <v>37</v>
      </c>
      <c r="N3" s="1603" t="s">
        <v>3578</v>
      </c>
      <c r="O3" s="1603" t="s">
        <v>80</v>
      </c>
      <c r="P3" s="1604" t="s">
        <v>759</v>
      </c>
      <c r="Q3" s="446"/>
    </row>
    <row r="4" spans="1:17">
      <c r="A4" s="2882" t="s">
        <v>1</v>
      </c>
      <c r="B4" s="754" t="s">
        <v>1183</v>
      </c>
      <c r="C4" s="755">
        <v>37350</v>
      </c>
      <c r="D4" s="755">
        <v>11290</v>
      </c>
      <c r="E4" s="756" t="s">
        <v>146</v>
      </c>
      <c r="F4" s="755" t="s">
        <v>93</v>
      </c>
      <c r="G4" s="754" t="s">
        <v>141</v>
      </c>
      <c r="H4" s="603">
        <v>58.7</v>
      </c>
      <c r="I4" s="759">
        <v>42755</v>
      </c>
      <c r="J4" s="759">
        <v>42756</v>
      </c>
      <c r="K4" s="759">
        <v>43121</v>
      </c>
      <c r="M4" s="1605" t="s">
        <v>1</v>
      </c>
      <c r="N4" s="2357">
        <v>0</v>
      </c>
      <c r="O4" s="1606">
        <f>'Plazas Div x Depto'!J5</f>
        <v>27</v>
      </c>
      <c r="P4" s="1607">
        <f>N4/O4</f>
        <v>0</v>
      </c>
      <c r="Q4" s="446"/>
    </row>
    <row r="5" spans="1:17">
      <c r="A5" s="2882"/>
      <c r="B5" s="754" t="s">
        <v>2207</v>
      </c>
      <c r="C5" s="755">
        <v>40114</v>
      </c>
      <c r="D5" s="755">
        <v>9898</v>
      </c>
      <c r="E5" s="756" t="s">
        <v>146</v>
      </c>
      <c r="F5" s="755" t="s">
        <v>93</v>
      </c>
      <c r="G5" s="754" t="s">
        <v>141</v>
      </c>
      <c r="H5" s="603">
        <v>58.6</v>
      </c>
      <c r="I5" s="759">
        <v>42755</v>
      </c>
      <c r="J5" s="759">
        <v>42758</v>
      </c>
      <c r="K5" s="759">
        <v>43122</v>
      </c>
      <c r="M5" s="1605" t="s">
        <v>3</v>
      </c>
      <c r="N5" s="2357">
        <v>3</v>
      </c>
      <c r="O5" s="1606">
        <f>'Plazas Div x Depto'!J6</f>
        <v>22</v>
      </c>
      <c r="P5" s="1607">
        <f>N5/O5</f>
        <v>0.13636363636363635</v>
      </c>
      <c r="Q5" s="446"/>
    </row>
    <row r="6" spans="1:17">
      <c r="A6" s="2882"/>
      <c r="B6" s="754" t="s">
        <v>750</v>
      </c>
      <c r="C6" s="755">
        <v>28181</v>
      </c>
      <c r="D6" s="755">
        <v>11108</v>
      </c>
      <c r="E6" s="756" t="s">
        <v>146</v>
      </c>
      <c r="F6" s="755" t="s">
        <v>93</v>
      </c>
      <c r="G6" s="754" t="s">
        <v>141</v>
      </c>
      <c r="H6" s="603">
        <v>67.400000000000006</v>
      </c>
      <c r="I6" s="759">
        <v>42935</v>
      </c>
      <c r="J6" s="759">
        <v>42982</v>
      </c>
      <c r="K6" s="759">
        <v>43279</v>
      </c>
      <c r="M6" s="1605" t="s">
        <v>2</v>
      </c>
      <c r="N6" s="2357">
        <v>5</v>
      </c>
      <c r="O6" s="1606">
        <f>'Plazas Div x Depto'!J7</f>
        <v>33</v>
      </c>
      <c r="P6" s="1607">
        <f>N6/O6</f>
        <v>0.15151515151515152</v>
      </c>
      <c r="Q6" s="446"/>
    </row>
    <row r="7" spans="1:17" ht="12.75" customHeight="1">
      <c r="A7" s="2882"/>
      <c r="B7" s="754" t="s">
        <v>1183</v>
      </c>
      <c r="C7" s="755">
        <v>37350</v>
      </c>
      <c r="D7" s="755">
        <v>11290</v>
      </c>
      <c r="E7" s="756" t="s">
        <v>146</v>
      </c>
      <c r="F7" s="755" t="s">
        <v>93</v>
      </c>
      <c r="G7" s="754" t="s">
        <v>141</v>
      </c>
      <c r="H7" s="755">
        <v>41.4</v>
      </c>
      <c r="I7" s="757">
        <v>42387</v>
      </c>
      <c r="J7" s="758">
        <v>42388</v>
      </c>
      <c r="K7" s="757">
        <v>42753</v>
      </c>
      <c r="M7" s="1605" t="s">
        <v>460</v>
      </c>
      <c r="N7" s="1605">
        <f>SUM(N4:N6)</f>
        <v>8</v>
      </c>
      <c r="O7" s="1605">
        <f>SUM(O4:O6)</f>
        <v>82</v>
      </c>
      <c r="P7" s="1607">
        <f>N7/O7</f>
        <v>9.7560975609756101E-2</v>
      </c>
      <c r="Q7" s="446"/>
    </row>
    <row r="8" spans="1:17" ht="12.75" customHeight="1">
      <c r="A8" s="2882"/>
      <c r="B8" s="592" t="s">
        <v>749</v>
      </c>
      <c r="C8" s="588">
        <v>39425</v>
      </c>
      <c r="D8" s="588">
        <v>11109</v>
      </c>
      <c r="E8" s="589" t="s">
        <v>146</v>
      </c>
      <c r="F8" s="588" t="s">
        <v>93</v>
      </c>
      <c r="G8" s="592" t="s">
        <v>141</v>
      </c>
      <c r="H8" s="588">
        <v>45.3</v>
      </c>
      <c r="I8" s="590">
        <v>42485</v>
      </c>
      <c r="J8" s="591">
        <v>42487</v>
      </c>
      <c r="K8" s="590">
        <v>42851</v>
      </c>
      <c r="Q8" s="446"/>
    </row>
    <row r="9" spans="1:17" ht="13.5" customHeight="1">
      <c r="A9" s="2882"/>
      <c r="B9" s="592" t="s">
        <v>750</v>
      </c>
      <c r="C9" s="588">
        <v>28181</v>
      </c>
      <c r="D9" s="588">
        <v>11108</v>
      </c>
      <c r="E9" s="589" t="s">
        <v>146</v>
      </c>
      <c r="F9" s="588" t="s">
        <v>93</v>
      </c>
      <c r="G9" s="592" t="s">
        <v>141</v>
      </c>
      <c r="H9" s="588">
        <v>45.4</v>
      </c>
      <c r="I9" s="590">
        <v>42485</v>
      </c>
      <c r="J9" s="591">
        <v>42508</v>
      </c>
      <c r="K9" s="590">
        <v>42872</v>
      </c>
    </row>
    <row r="10" spans="1:17" ht="13.5" customHeight="1">
      <c r="A10" s="2882"/>
      <c r="B10" s="592" t="s">
        <v>749</v>
      </c>
      <c r="C10" s="588">
        <f>C8</f>
        <v>39425</v>
      </c>
      <c r="D10" s="588">
        <f t="shared" ref="D10:G11" si="0">D8</f>
        <v>11109</v>
      </c>
      <c r="E10" s="589" t="str">
        <f t="shared" si="0"/>
        <v>Titular</v>
      </c>
      <c r="F10" s="588" t="str">
        <f t="shared" si="0"/>
        <v>B</v>
      </c>
      <c r="G10" s="592" t="str">
        <f t="shared" si="0"/>
        <v>Recursos de la Tierra</v>
      </c>
      <c r="H10" s="588">
        <v>24.4</v>
      </c>
      <c r="I10" s="590">
        <v>42062</v>
      </c>
      <c r="J10" s="590">
        <v>42121</v>
      </c>
      <c r="K10" s="591">
        <v>42486</v>
      </c>
    </row>
    <row r="11" spans="1:17" ht="12.75" customHeight="1">
      <c r="A11" s="2882"/>
      <c r="B11" s="592" t="s">
        <v>750</v>
      </c>
      <c r="C11" s="588">
        <f>C9</f>
        <v>28181</v>
      </c>
      <c r="D11" s="588">
        <f t="shared" si="0"/>
        <v>11108</v>
      </c>
      <c r="E11" s="589" t="str">
        <f t="shared" si="0"/>
        <v>Titular</v>
      </c>
      <c r="F11" s="588" t="str">
        <f t="shared" si="0"/>
        <v>B</v>
      </c>
      <c r="G11" s="592" t="str">
        <f>G9</f>
        <v>Recursos de la Tierra</v>
      </c>
      <c r="H11" s="588">
        <v>29.3</v>
      </c>
      <c r="I11" s="590">
        <v>42121</v>
      </c>
      <c r="J11" s="591">
        <v>42121</v>
      </c>
      <c r="K11" s="590">
        <v>42486</v>
      </c>
    </row>
    <row r="12" spans="1:17" ht="13.5" customHeight="1">
      <c r="A12" s="2882"/>
      <c r="B12" s="592" t="s">
        <v>1419</v>
      </c>
      <c r="C12" s="588">
        <v>38563</v>
      </c>
      <c r="D12" s="588">
        <v>11415</v>
      </c>
      <c r="E12" s="589" t="s">
        <v>1170</v>
      </c>
      <c r="F12" s="588" t="s">
        <v>93</v>
      </c>
      <c r="G12" s="592" t="s">
        <v>158</v>
      </c>
      <c r="H12" s="588">
        <v>29.4</v>
      </c>
      <c r="I12" s="590">
        <v>42121</v>
      </c>
      <c r="J12" s="591">
        <v>42177</v>
      </c>
      <c r="K12" s="590">
        <v>42542</v>
      </c>
    </row>
    <row r="13" spans="1:17" ht="13.5" customHeight="1">
      <c r="A13" s="2886" t="s">
        <v>3</v>
      </c>
      <c r="B13" s="746" t="s">
        <v>1421</v>
      </c>
      <c r="C13" s="747">
        <v>40381</v>
      </c>
      <c r="D13" s="747">
        <v>11236</v>
      </c>
      <c r="E13" s="748" t="s">
        <v>129</v>
      </c>
      <c r="F13" s="747" t="s">
        <v>92</v>
      </c>
      <c r="G13" s="746" t="s">
        <v>149</v>
      </c>
      <c r="H13" s="747" t="s">
        <v>2767</v>
      </c>
      <c r="I13" s="749" t="s">
        <v>2768</v>
      </c>
      <c r="J13" s="1596">
        <v>43191</v>
      </c>
      <c r="K13" s="749" t="s">
        <v>2769</v>
      </c>
    </row>
    <row r="14" spans="1:17" ht="13.5" customHeight="1">
      <c r="A14" s="2887"/>
      <c r="B14" s="746" t="s">
        <v>2770</v>
      </c>
      <c r="C14" s="747">
        <v>29789</v>
      </c>
      <c r="D14" s="747">
        <v>11759</v>
      </c>
      <c r="E14" s="748" t="s">
        <v>146</v>
      </c>
      <c r="F14" s="747" t="s">
        <v>93</v>
      </c>
      <c r="G14" s="746" t="s">
        <v>172</v>
      </c>
      <c r="H14" s="747" t="s">
        <v>2771</v>
      </c>
      <c r="I14" s="749" t="s">
        <v>2762</v>
      </c>
      <c r="J14" s="1596">
        <v>43222</v>
      </c>
      <c r="K14" s="749">
        <v>43586</v>
      </c>
    </row>
    <row r="15" spans="1:17" ht="13.5" customHeight="1">
      <c r="A15" s="2887"/>
      <c r="B15" s="746" t="s">
        <v>2772</v>
      </c>
      <c r="C15" s="747">
        <v>42391</v>
      </c>
      <c r="D15" s="747">
        <v>11306</v>
      </c>
      <c r="E15" s="748" t="s">
        <v>146</v>
      </c>
      <c r="F15" s="747" t="s">
        <v>93</v>
      </c>
      <c r="G15" s="746" t="s">
        <v>149</v>
      </c>
      <c r="H15" s="747" t="s">
        <v>2773</v>
      </c>
      <c r="I15" s="749">
        <v>43304</v>
      </c>
      <c r="J15" s="1596">
        <v>43353</v>
      </c>
      <c r="K15" s="749">
        <v>43717</v>
      </c>
    </row>
    <row r="16" spans="1:17" ht="13.5" customHeight="1">
      <c r="A16" s="2887"/>
      <c r="B16" s="2040" t="s">
        <v>3448</v>
      </c>
      <c r="C16" s="2041">
        <v>42768</v>
      </c>
      <c r="D16" s="2041">
        <v>11118</v>
      </c>
      <c r="E16" s="2042" t="s">
        <v>146</v>
      </c>
      <c r="F16" s="2041" t="s">
        <v>91</v>
      </c>
      <c r="G16" s="2040" t="s">
        <v>149</v>
      </c>
      <c r="H16" s="2041" t="s">
        <v>3446</v>
      </c>
      <c r="I16" s="2043">
        <v>43448</v>
      </c>
      <c r="J16" s="2044">
        <v>43472</v>
      </c>
      <c r="K16" s="2043">
        <v>43836</v>
      </c>
    </row>
    <row r="17" spans="1:11" ht="13.5" customHeight="1">
      <c r="A17" s="2887"/>
      <c r="B17" s="2040" t="s">
        <v>3447</v>
      </c>
      <c r="C17" s="2041">
        <v>42746</v>
      </c>
      <c r="D17" s="2041">
        <v>11882</v>
      </c>
      <c r="E17" s="2042" t="s">
        <v>129</v>
      </c>
      <c r="F17" s="2041" t="s">
        <v>92</v>
      </c>
      <c r="G17" s="2040" t="s">
        <v>149</v>
      </c>
      <c r="H17" s="2041" t="s">
        <v>3446</v>
      </c>
      <c r="I17" s="2043">
        <v>43448</v>
      </c>
      <c r="J17" s="2044">
        <v>43479</v>
      </c>
      <c r="K17" s="2043">
        <v>43843</v>
      </c>
    </row>
    <row r="18" spans="1:11" ht="13.5" customHeight="1">
      <c r="A18" s="2887"/>
      <c r="B18" s="592" t="s">
        <v>1421</v>
      </c>
      <c r="C18" s="588">
        <v>40381</v>
      </c>
      <c r="D18" s="588">
        <v>11236</v>
      </c>
      <c r="E18" s="589" t="s">
        <v>1422</v>
      </c>
      <c r="F18" s="588" t="s">
        <v>92</v>
      </c>
      <c r="G18" s="592" t="s">
        <v>149</v>
      </c>
      <c r="H18" s="588" t="s">
        <v>2020</v>
      </c>
      <c r="I18" s="1595">
        <v>42781</v>
      </c>
      <c r="J18" s="590">
        <v>42826</v>
      </c>
      <c r="K18" s="590" t="s">
        <v>2000</v>
      </c>
    </row>
    <row r="19" spans="1:11" ht="13.5" customHeight="1">
      <c r="A19" s="2887"/>
      <c r="B19" s="592" t="s">
        <v>2019</v>
      </c>
      <c r="C19" s="588">
        <v>41213</v>
      </c>
      <c r="D19" s="588">
        <v>11760</v>
      </c>
      <c r="E19" s="589" t="s">
        <v>129</v>
      </c>
      <c r="F19" s="588" t="s">
        <v>92</v>
      </c>
      <c r="G19" s="592" t="s">
        <v>149</v>
      </c>
      <c r="H19" s="588" t="s">
        <v>2030</v>
      </c>
      <c r="I19" s="590">
        <v>42835</v>
      </c>
      <c r="J19" s="590">
        <v>42835</v>
      </c>
      <c r="K19" s="590">
        <v>43199</v>
      </c>
    </row>
    <row r="20" spans="1:11" ht="12.75" customHeight="1">
      <c r="A20" s="2887"/>
      <c r="B20" s="592" t="s">
        <v>752</v>
      </c>
      <c r="C20" s="588">
        <v>39395</v>
      </c>
      <c r="D20" s="588">
        <v>11302</v>
      </c>
      <c r="E20" s="592" t="s">
        <v>1170</v>
      </c>
      <c r="F20" s="588" t="s">
        <v>93</v>
      </c>
      <c r="G20" s="589" t="s">
        <v>145</v>
      </c>
      <c r="H20" s="588" t="s">
        <v>1420</v>
      </c>
      <c r="I20" s="590">
        <v>42423</v>
      </c>
      <c r="J20" s="591">
        <v>42461</v>
      </c>
      <c r="K20" s="590">
        <v>42857</v>
      </c>
    </row>
    <row r="21" spans="1:11" ht="12.75" customHeight="1">
      <c r="A21" s="2887"/>
      <c r="B21" s="592" t="s">
        <v>1421</v>
      </c>
      <c r="C21" s="588">
        <v>40381</v>
      </c>
      <c r="D21" s="588">
        <v>11236</v>
      </c>
      <c r="E21" s="592" t="s">
        <v>1422</v>
      </c>
      <c r="F21" s="588" t="s">
        <v>92</v>
      </c>
      <c r="G21" s="589" t="s">
        <v>149</v>
      </c>
      <c r="H21" s="588" t="s">
        <v>1423</v>
      </c>
      <c r="I21" s="750" t="s">
        <v>1263</v>
      </c>
      <c r="J21" s="591">
        <v>42461</v>
      </c>
      <c r="K21" s="750" t="s">
        <v>1424</v>
      </c>
    </row>
    <row r="22" spans="1:11" ht="12.75" customHeight="1">
      <c r="A22" s="2887"/>
      <c r="B22" s="592" t="s">
        <v>1425</v>
      </c>
      <c r="C22" s="588">
        <v>40382</v>
      </c>
      <c r="D22" s="588">
        <v>11306</v>
      </c>
      <c r="E22" s="592" t="s">
        <v>146</v>
      </c>
      <c r="F22" s="588" t="s">
        <v>94</v>
      </c>
      <c r="G22" s="589" t="s">
        <v>149</v>
      </c>
      <c r="H22" s="588" t="s">
        <v>1426</v>
      </c>
      <c r="I22" s="750" t="s">
        <v>1263</v>
      </c>
      <c r="J22" s="591">
        <v>42461</v>
      </c>
      <c r="K22" s="750" t="s">
        <v>1424</v>
      </c>
    </row>
    <row r="23" spans="1:11" ht="12.75" customHeight="1">
      <c r="A23" s="2887"/>
      <c r="B23" s="592" t="s">
        <v>751</v>
      </c>
      <c r="C23" s="588">
        <v>37023</v>
      </c>
      <c r="D23" s="588">
        <v>11118</v>
      </c>
      <c r="E23" s="592" t="s">
        <v>146</v>
      </c>
      <c r="F23" s="588" t="s">
        <v>91</v>
      </c>
      <c r="G23" s="589" t="s">
        <v>145</v>
      </c>
      <c r="H23" s="588" t="s">
        <v>1427</v>
      </c>
      <c r="I23" s="590">
        <v>42030</v>
      </c>
      <c r="J23" s="591">
        <v>42037</v>
      </c>
      <c r="K23" s="590">
        <v>42262</v>
      </c>
    </row>
    <row r="24" spans="1:11" ht="12.75" customHeight="1">
      <c r="A24" s="2887"/>
      <c r="B24" s="592" t="s">
        <v>752</v>
      </c>
      <c r="C24" s="588">
        <f>C20</f>
        <v>39395</v>
      </c>
      <c r="D24" s="588">
        <f>D20</f>
        <v>11302</v>
      </c>
      <c r="E24" s="589" t="str">
        <f>E20</f>
        <v xml:space="preserve">Titular </v>
      </c>
      <c r="F24" s="588" t="str">
        <f>F20</f>
        <v>B</v>
      </c>
      <c r="G24" s="589" t="s">
        <v>145</v>
      </c>
      <c r="H24" s="588" t="s">
        <v>1428</v>
      </c>
      <c r="I24" s="590">
        <v>42030</v>
      </c>
      <c r="J24" s="591">
        <v>42095</v>
      </c>
      <c r="K24" s="750" t="s">
        <v>1263</v>
      </c>
    </row>
    <row r="25" spans="1:11" ht="12.75" customHeight="1">
      <c r="A25" s="2887"/>
      <c r="B25" s="592" t="s">
        <v>1429</v>
      </c>
      <c r="C25" s="588">
        <v>37900</v>
      </c>
      <c r="D25" s="588">
        <v>11422</v>
      </c>
      <c r="E25" s="592" t="s">
        <v>1170</v>
      </c>
      <c r="F25" s="588" t="s">
        <v>91</v>
      </c>
      <c r="G25" s="589" t="s">
        <v>145</v>
      </c>
      <c r="H25" s="588" t="s">
        <v>1430</v>
      </c>
      <c r="I25" s="590">
        <v>42185</v>
      </c>
      <c r="J25" s="591">
        <v>42235</v>
      </c>
      <c r="K25" s="590">
        <v>42600</v>
      </c>
    </row>
    <row r="26" spans="1:11" ht="12.75" customHeight="1">
      <c r="A26" s="2887"/>
      <c r="B26" s="592" t="s">
        <v>753</v>
      </c>
      <c r="C26" s="588">
        <v>30408</v>
      </c>
      <c r="D26" s="588">
        <v>11283</v>
      </c>
      <c r="E26" s="592" t="s">
        <v>1170</v>
      </c>
      <c r="F26" s="588" t="s">
        <v>93</v>
      </c>
      <c r="G26" s="589" t="s">
        <v>172</v>
      </c>
      <c r="H26" s="588" t="s">
        <v>1431</v>
      </c>
      <c r="I26" s="590">
        <v>42152</v>
      </c>
      <c r="J26" s="591">
        <v>42156</v>
      </c>
      <c r="K26" s="590">
        <v>42521</v>
      </c>
    </row>
    <row r="27" spans="1:11" ht="12.75" customHeight="1">
      <c r="A27" s="2887"/>
      <c r="B27" s="592" t="s">
        <v>1432</v>
      </c>
      <c r="C27" s="588">
        <v>37901</v>
      </c>
      <c r="D27" s="588">
        <v>11421</v>
      </c>
      <c r="E27" s="592" t="s">
        <v>1170</v>
      </c>
      <c r="F27" s="588" t="s">
        <v>93</v>
      </c>
      <c r="G27" s="589" t="s">
        <v>172</v>
      </c>
      <c r="H27" s="588" t="s">
        <v>1433</v>
      </c>
      <c r="I27" s="590">
        <v>42185</v>
      </c>
      <c r="J27" s="591">
        <v>42235</v>
      </c>
      <c r="K27" s="590">
        <v>42600</v>
      </c>
    </row>
    <row r="28" spans="1:11" ht="12.75" customHeight="1">
      <c r="A28" s="2887"/>
      <c r="B28" s="592" t="s">
        <v>754</v>
      </c>
      <c r="C28" s="588">
        <v>39145</v>
      </c>
      <c r="D28" s="588">
        <v>11431</v>
      </c>
      <c r="E28" s="592" t="s">
        <v>146</v>
      </c>
      <c r="F28" s="588" t="s">
        <v>93</v>
      </c>
      <c r="G28" s="589" t="s">
        <v>172</v>
      </c>
      <c r="H28" s="588" t="s">
        <v>1434</v>
      </c>
      <c r="I28" s="590">
        <v>42352</v>
      </c>
      <c r="J28" s="591">
        <v>42312</v>
      </c>
      <c r="K28" s="590">
        <v>42677</v>
      </c>
    </row>
    <row r="29" spans="1:11" ht="13.5" customHeight="1">
      <c r="A29" s="2888"/>
      <c r="B29" s="751" t="s">
        <v>1191</v>
      </c>
      <c r="C29" s="752">
        <v>37902</v>
      </c>
      <c r="D29" s="752">
        <v>11423</v>
      </c>
      <c r="E29" s="751" t="s">
        <v>1422</v>
      </c>
      <c r="F29" s="752" t="s">
        <v>92</v>
      </c>
      <c r="G29" s="751" t="s">
        <v>149</v>
      </c>
      <c r="H29" s="752" t="s">
        <v>1435</v>
      </c>
      <c r="I29" s="753">
        <v>42185</v>
      </c>
      <c r="J29" s="753">
        <v>42241</v>
      </c>
      <c r="K29" s="753">
        <v>42490</v>
      </c>
    </row>
    <row r="30" spans="1:11" ht="13.5" customHeight="1">
      <c r="A30" s="2883" t="s">
        <v>2</v>
      </c>
      <c r="B30" s="1622" t="s">
        <v>2043</v>
      </c>
      <c r="C30" s="1623">
        <v>41090</v>
      </c>
      <c r="D30" s="1623">
        <v>11455</v>
      </c>
      <c r="E30" s="1622" t="s">
        <v>129</v>
      </c>
      <c r="F30" s="1623" t="s">
        <v>92</v>
      </c>
      <c r="G30" s="1622" t="s">
        <v>175</v>
      </c>
      <c r="H30" s="1623">
        <v>70.5</v>
      </c>
      <c r="I30" s="1624">
        <v>43130</v>
      </c>
      <c r="J30" s="1624">
        <v>43123</v>
      </c>
      <c r="K30" s="1624">
        <v>43273</v>
      </c>
    </row>
    <row r="31" spans="1:11" ht="14.4" customHeight="1">
      <c r="A31" s="2884"/>
      <c r="B31" s="1622" t="s">
        <v>2041</v>
      </c>
      <c r="C31" s="1623">
        <v>41067</v>
      </c>
      <c r="D31" s="1623">
        <v>11428</v>
      </c>
      <c r="E31" s="1622" t="s">
        <v>146</v>
      </c>
      <c r="F31" s="1623" t="s">
        <v>91</v>
      </c>
      <c r="G31" s="1622" t="s">
        <v>179</v>
      </c>
      <c r="H31" s="1623">
        <v>70.599999999999994</v>
      </c>
      <c r="I31" s="1624">
        <v>43130</v>
      </c>
      <c r="J31" s="1624">
        <v>43123</v>
      </c>
      <c r="K31" s="1624">
        <v>43760</v>
      </c>
    </row>
    <row r="32" spans="1:11" ht="14.4" customHeight="1">
      <c r="A32" s="2884"/>
      <c r="B32" s="1622" t="s">
        <v>2078</v>
      </c>
      <c r="C32" s="1623">
        <v>40692</v>
      </c>
      <c r="D32" s="1623">
        <v>11426</v>
      </c>
      <c r="E32" s="1622" t="s">
        <v>1422</v>
      </c>
      <c r="F32" s="1623" t="s">
        <v>92</v>
      </c>
      <c r="G32" s="1622" t="s">
        <v>128</v>
      </c>
      <c r="H32" s="1623">
        <v>71.599999999999994</v>
      </c>
      <c r="I32" s="1625" t="s">
        <v>2777</v>
      </c>
      <c r="J32" s="1625" t="s">
        <v>2777</v>
      </c>
      <c r="K32" s="1624">
        <v>43386</v>
      </c>
    </row>
    <row r="33" spans="1:11" ht="14.4" customHeight="1">
      <c r="A33" s="2884"/>
      <c r="B33" s="1622" t="s">
        <v>2151</v>
      </c>
      <c r="C33" s="1623">
        <v>38887</v>
      </c>
      <c r="D33" s="1623">
        <v>11295</v>
      </c>
      <c r="E33" s="1623" t="s">
        <v>146</v>
      </c>
      <c r="F33" s="1623" t="s">
        <v>91</v>
      </c>
      <c r="G33" s="1622" t="s">
        <v>2152</v>
      </c>
      <c r="H33" s="1623">
        <v>72.2</v>
      </c>
      <c r="I33" s="1625">
        <v>43196</v>
      </c>
      <c r="J33" s="1625">
        <v>43206</v>
      </c>
      <c r="K33" s="1624">
        <v>43346</v>
      </c>
    </row>
    <row r="34" spans="1:11" ht="14.4" customHeight="1">
      <c r="A34" s="2884"/>
      <c r="B34" s="1622" t="s">
        <v>2778</v>
      </c>
      <c r="C34" s="1623">
        <v>42476</v>
      </c>
      <c r="D34" s="1623">
        <v>11432</v>
      </c>
      <c r="E34" s="1622" t="s">
        <v>129</v>
      </c>
      <c r="F34" s="1623" t="s">
        <v>92</v>
      </c>
      <c r="G34" s="1622" t="s">
        <v>175</v>
      </c>
      <c r="H34" s="1623">
        <v>79.5</v>
      </c>
      <c r="I34" s="1625">
        <v>43299</v>
      </c>
      <c r="J34" s="1625">
        <v>43346</v>
      </c>
      <c r="K34" s="1624">
        <v>43710</v>
      </c>
    </row>
    <row r="35" spans="1:11" ht="14.4" customHeight="1">
      <c r="A35" s="2884"/>
      <c r="B35" s="2036" t="s">
        <v>3481</v>
      </c>
      <c r="C35" s="2037">
        <v>42745</v>
      </c>
      <c r="D35" s="2037">
        <v>22197</v>
      </c>
      <c r="E35" s="2036" t="s">
        <v>146</v>
      </c>
      <c r="F35" s="2037" t="s">
        <v>93</v>
      </c>
      <c r="G35" s="2036" t="s">
        <v>175</v>
      </c>
      <c r="H35" s="2037">
        <v>82.7</v>
      </c>
      <c r="I35" s="2038">
        <v>43434</v>
      </c>
      <c r="J35" s="2038">
        <v>43479</v>
      </c>
      <c r="K35" s="2038">
        <v>43843</v>
      </c>
    </row>
    <row r="36" spans="1:11" ht="14.4" customHeight="1">
      <c r="A36" s="2884"/>
      <c r="B36" s="2036" t="s">
        <v>2041</v>
      </c>
      <c r="C36" s="2037">
        <v>41067</v>
      </c>
      <c r="D36" s="2037">
        <v>11428</v>
      </c>
      <c r="E36" s="2036" t="s">
        <v>146</v>
      </c>
      <c r="F36" s="2037" t="s">
        <v>91</v>
      </c>
      <c r="G36" s="2036" t="s">
        <v>179</v>
      </c>
      <c r="H36" s="2037">
        <v>83.3</v>
      </c>
      <c r="I36" s="2038">
        <v>43475</v>
      </c>
      <c r="J36" s="2038">
        <v>43488</v>
      </c>
      <c r="K36" s="2038">
        <v>43740</v>
      </c>
    </row>
    <row r="37" spans="1:11" ht="14.4" customHeight="1">
      <c r="A37" s="2884"/>
      <c r="B37" s="2036" t="s">
        <v>3482</v>
      </c>
      <c r="C37" s="2037">
        <v>42747</v>
      </c>
      <c r="D37" s="2037">
        <v>11112</v>
      </c>
      <c r="E37" s="2036" t="s">
        <v>1170</v>
      </c>
      <c r="F37" s="2037" t="s">
        <v>91</v>
      </c>
      <c r="G37" s="2036" t="s">
        <v>179</v>
      </c>
      <c r="H37" s="2037">
        <v>82.9</v>
      </c>
      <c r="I37" s="2038">
        <v>43434</v>
      </c>
      <c r="J37" s="2038">
        <v>43472</v>
      </c>
      <c r="K37" s="2038">
        <v>43836</v>
      </c>
    </row>
    <row r="38" spans="1:11" ht="14.4" customHeight="1">
      <c r="A38" s="2884"/>
      <c r="B38" s="2036" t="s">
        <v>3483</v>
      </c>
      <c r="C38" s="2037">
        <v>42590</v>
      </c>
      <c r="D38" s="2037">
        <v>11233</v>
      </c>
      <c r="E38" s="2036" t="s">
        <v>146</v>
      </c>
      <c r="F38" s="2037" t="s">
        <v>94</v>
      </c>
      <c r="G38" s="2036" t="s">
        <v>179</v>
      </c>
      <c r="H38" s="2039">
        <v>82.1</v>
      </c>
      <c r="I38" s="2038">
        <v>43434</v>
      </c>
      <c r="J38" s="2038">
        <v>43480</v>
      </c>
      <c r="K38" s="2038">
        <v>43657</v>
      </c>
    </row>
    <row r="39" spans="1:11" ht="14.4" customHeight="1">
      <c r="A39" s="2884"/>
      <c r="B39" s="2036" t="s">
        <v>3492</v>
      </c>
      <c r="C39" s="2037">
        <v>40160</v>
      </c>
      <c r="D39" s="2037">
        <v>11113</v>
      </c>
      <c r="E39" s="2036" t="s">
        <v>1422</v>
      </c>
      <c r="F39" s="2037" t="s">
        <v>92</v>
      </c>
      <c r="G39" s="2036" t="s">
        <v>179</v>
      </c>
      <c r="H39" s="2037">
        <v>82.11</v>
      </c>
      <c r="I39" s="2038">
        <v>43434</v>
      </c>
      <c r="J39" s="2038">
        <v>43472</v>
      </c>
      <c r="K39" s="2038">
        <v>43709</v>
      </c>
    </row>
    <row r="40" spans="1:11" ht="14.4" customHeight="1">
      <c r="A40" s="2884"/>
      <c r="B40" s="2036" t="s">
        <v>3493</v>
      </c>
      <c r="C40" s="2037">
        <v>42470</v>
      </c>
      <c r="D40" s="2037">
        <v>4119</v>
      </c>
      <c r="E40" s="2036" t="s">
        <v>129</v>
      </c>
      <c r="F40" s="2037" t="s">
        <v>93</v>
      </c>
      <c r="G40" s="2036" t="s">
        <v>128</v>
      </c>
      <c r="H40" s="2037">
        <v>82.12</v>
      </c>
      <c r="I40" s="2038">
        <v>43434</v>
      </c>
      <c r="J40" s="2038">
        <v>43479</v>
      </c>
      <c r="K40" s="2038">
        <v>43843</v>
      </c>
    </row>
    <row r="41" spans="1:11" ht="13.5" customHeight="1">
      <c r="A41" s="2884"/>
      <c r="B41" s="765" t="s">
        <v>2041</v>
      </c>
      <c r="C41" s="755">
        <v>41067</v>
      </c>
      <c r="D41" s="755">
        <v>11428</v>
      </c>
      <c r="E41" s="765" t="s">
        <v>146</v>
      </c>
      <c r="F41" s="755" t="s">
        <v>91</v>
      </c>
      <c r="G41" s="765" t="s">
        <v>179</v>
      </c>
      <c r="H41" s="755">
        <v>58.3</v>
      </c>
      <c r="I41" s="766">
        <v>42755</v>
      </c>
      <c r="J41" s="766">
        <v>42758</v>
      </c>
      <c r="K41" s="766">
        <v>43122</v>
      </c>
    </row>
    <row r="42" spans="1:11" ht="13.5" customHeight="1">
      <c r="A42" s="2884"/>
      <c r="B42" s="765" t="s">
        <v>2043</v>
      </c>
      <c r="C42" s="755">
        <v>41090</v>
      </c>
      <c r="D42" s="755">
        <v>11455</v>
      </c>
      <c r="E42" s="765" t="s">
        <v>129</v>
      </c>
      <c r="F42" s="755" t="s">
        <v>92</v>
      </c>
      <c r="G42" s="765" t="s">
        <v>175</v>
      </c>
      <c r="H42" s="755">
        <v>58.4</v>
      </c>
      <c r="I42" s="766">
        <v>42755</v>
      </c>
      <c r="J42" s="766">
        <v>42758</v>
      </c>
      <c r="K42" s="766">
        <v>43122</v>
      </c>
    </row>
    <row r="43" spans="1:11" ht="13.5" customHeight="1">
      <c r="A43" s="2884"/>
      <c r="B43" s="765" t="s">
        <v>1302</v>
      </c>
      <c r="C43" s="755">
        <v>40356</v>
      </c>
      <c r="D43" s="755">
        <v>11296</v>
      </c>
      <c r="E43" s="765" t="s">
        <v>1422</v>
      </c>
      <c r="F43" s="755" t="s">
        <v>92</v>
      </c>
      <c r="G43" s="765" t="s">
        <v>128</v>
      </c>
      <c r="H43" s="755">
        <v>59.8</v>
      </c>
      <c r="I43" s="757" t="s">
        <v>2044</v>
      </c>
      <c r="J43" s="757" t="s">
        <v>2044</v>
      </c>
      <c r="K43" s="757" t="s">
        <v>2048</v>
      </c>
    </row>
    <row r="44" spans="1:11" ht="14.25" customHeight="1">
      <c r="A44" s="2884"/>
      <c r="B44" s="765" t="s">
        <v>757</v>
      </c>
      <c r="C44" s="755">
        <v>17734</v>
      </c>
      <c r="D44" s="755">
        <v>11234</v>
      </c>
      <c r="E44" s="765" t="s">
        <v>129</v>
      </c>
      <c r="F44" s="755" t="s">
        <v>92</v>
      </c>
      <c r="G44" s="765" t="s">
        <v>128</v>
      </c>
      <c r="H44" s="755">
        <v>64.3</v>
      </c>
      <c r="I44" s="757">
        <v>42894</v>
      </c>
      <c r="J44" s="757">
        <v>42895</v>
      </c>
      <c r="K44" s="757">
        <v>43259</v>
      </c>
    </row>
    <row r="45" spans="1:11" ht="14.25" customHeight="1">
      <c r="A45" s="2884"/>
      <c r="B45" s="765" t="s">
        <v>2078</v>
      </c>
      <c r="C45" s="755">
        <v>40692</v>
      </c>
      <c r="D45" s="755">
        <v>11426</v>
      </c>
      <c r="E45" s="765" t="s">
        <v>1422</v>
      </c>
      <c r="F45" s="755" t="s">
        <v>92</v>
      </c>
      <c r="G45" s="765" t="s">
        <v>128</v>
      </c>
      <c r="H45" s="755">
        <v>66.3</v>
      </c>
      <c r="I45" s="757">
        <v>42935</v>
      </c>
      <c r="J45" s="757">
        <v>42976</v>
      </c>
      <c r="K45" s="757" t="s">
        <v>2048</v>
      </c>
    </row>
    <row r="46" spans="1:11" ht="14.25" customHeight="1">
      <c r="A46" s="2884"/>
      <c r="B46" s="765" t="s">
        <v>2151</v>
      </c>
      <c r="C46" s="1597">
        <v>38887</v>
      </c>
      <c r="D46" s="1597">
        <v>11295</v>
      </c>
      <c r="E46" s="1598" t="s">
        <v>146</v>
      </c>
      <c r="F46" s="1597" t="s">
        <v>91</v>
      </c>
      <c r="G46" s="765" t="s">
        <v>2152</v>
      </c>
      <c r="H46" s="755">
        <v>67.599999999999994</v>
      </c>
      <c r="I46" s="1599" t="s">
        <v>2154</v>
      </c>
      <c r="J46" s="1600">
        <v>43013</v>
      </c>
      <c r="K46" s="1599" t="s">
        <v>2153</v>
      </c>
    </row>
    <row r="47" spans="1:11">
      <c r="A47" s="2884"/>
      <c r="B47" s="592" t="s">
        <v>1302</v>
      </c>
      <c r="C47" s="588">
        <v>40356</v>
      </c>
      <c r="D47" s="603">
        <v>11296</v>
      </c>
      <c r="E47" s="592" t="s">
        <v>1422</v>
      </c>
      <c r="F47" s="588" t="s">
        <v>92</v>
      </c>
      <c r="G47" s="589" t="s">
        <v>128</v>
      </c>
      <c r="H47" s="588">
        <v>45.7</v>
      </c>
      <c r="I47" s="750" t="s">
        <v>1308</v>
      </c>
      <c r="J47" s="604">
        <v>42431</v>
      </c>
      <c r="K47" s="759" t="s">
        <v>1436</v>
      </c>
    </row>
    <row r="48" spans="1:11">
      <c r="A48" s="2884"/>
      <c r="B48" s="592" t="s">
        <v>1437</v>
      </c>
      <c r="C48" s="588">
        <v>40482</v>
      </c>
      <c r="D48" s="603">
        <v>11295</v>
      </c>
      <c r="E48" s="592" t="s">
        <v>146</v>
      </c>
      <c r="F48" s="588" t="s">
        <v>91</v>
      </c>
      <c r="G48" s="589" t="s">
        <v>128</v>
      </c>
      <c r="H48" s="588">
        <v>49.6</v>
      </c>
      <c r="I48" s="590">
        <v>42503</v>
      </c>
      <c r="J48" s="604">
        <v>42502</v>
      </c>
      <c r="K48" s="759">
        <v>42866</v>
      </c>
    </row>
    <row r="49" spans="1:16">
      <c r="A49" s="2884"/>
      <c r="B49" s="592" t="s">
        <v>1438</v>
      </c>
      <c r="C49" s="588">
        <v>38897</v>
      </c>
      <c r="D49" s="603">
        <v>11428</v>
      </c>
      <c r="E49" s="592" t="s">
        <v>1422</v>
      </c>
      <c r="F49" s="588" t="s">
        <v>92</v>
      </c>
      <c r="G49" s="589" t="s">
        <v>179</v>
      </c>
      <c r="H49" s="588">
        <v>44.12</v>
      </c>
      <c r="I49" s="590">
        <v>42395</v>
      </c>
      <c r="J49" s="604">
        <v>42395</v>
      </c>
      <c r="K49" s="759">
        <v>42760</v>
      </c>
    </row>
    <row r="50" spans="1:16">
      <c r="A50" s="2884"/>
      <c r="B50" s="592" t="s">
        <v>1439</v>
      </c>
      <c r="C50" s="588">
        <v>40692</v>
      </c>
      <c r="D50" s="603">
        <v>11426</v>
      </c>
      <c r="E50" s="592" t="s">
        <v>1422</v>
      </c>
      <c r="F50" s="588" t="s">
        <v>92</v>
      </c>
      <c r="G50" s="589" t="s">
        <v>128</v>
      </c>
      <c r="H50" s="588">
        <v>54.4</v>
      </c>
      <c r="I50" s="590">
        <v>42569</v>
      </c>
      <c r="J50" s="604">
        <v>42611</v>
      </c>
      <c r="K50" s="759">
        <v>42975</v>
      </c>
    </row>
    <row r="51" spans="1:16">
      <c r="A51" s="2884"/>
      <c r="B51" s="592" t="s">
        <v>757</v>
      </c>
      <c r="C51" s="760">
        <v>17734</v>
      </c>
      <c r="D51" s="760">
        <v>11234</v>
      </c>
      <c r="E51" s="761" t="s">
        <v>1422</v>
      </c>
      <c r="F51" s="760" t="s">
        <v>92</v>
      </c>
      <c r="G51" s="762" t="s">
        <v>128</v>
      </c>
      <c r="H51" s="760">
        <v>52.3</v>
      </c>
      <c r="I51" s="763">
        <v>42523</v>
      </c>
      <c r="J51" s="758">
        <v>42529</v>
      </c>
      <c r="K51" s="764">
        <v>42893</v>
      </c>
    </row>
    <row r="52" spans="1:16">
      <c r="A52" s="2884"/>
      <c r="B52" s="592" t="s">
        <v>1193</v>
      </c>
      <c r="C52" s="588">
        <v>38518</v>
      </c>
      <c r="D52" s="603">
        <v>11430</v>
      </c>
      <c r="E52" s="592" t="s">
        <v>1170</v>
      </c>
      <c r="F52" s="588" t="s">
        <v>91</v>
      </c>
      <c r="G52" s="589" t="s">
        <v>2042</v>
      </c>
      <c r="H52" s="588">
        <v>26.5</v>
      </c>
      <c r="I52" s="590" t="s">
        <v>1410</v>
      </c>
      <c r="J52" s="604">
        <v>42095</v>
      </c>
      <c r="K52" s="759">
        <v>42247</v>
      </c>
    </row>
    <row r="53" spans="1:16">
      <c r="A53" s="2884"/>
      <c r="B53" s="592" t="s">
        <v>1438</v>
      </c>
      <c r="C53" s="588">
        <f>C49</f>
        <v>38897</v>
      </c>
      <c r="D53" s="588">
        <f>D49</f>
        <v>11428</v>
      </c>
      <c r="E53" s="589" t="str">
        <f>E49</f>
        <v xml:space="preserve">Asociado </v>
      </c>
      <c r="F53" s="588" t="str">
        <f>F49</f>
        <v>D</v>
      </c>
      <c r="G53" s="589" t="s">
        <v>2042</v>
      </c>
      <c r="H53" s="588">
        <v>29.4</v>
      </c>
      <c r="I53" s="590">
        <v>42104</v>
      </c>
      <c r="J53" s="604">
        <v>42107</v>
      </c>
      <c r="K53" s="759">
        <v>42279</v>
      </c>
    </row>
    <row r="54" spans="1:16">
      <c r="A54" s="2884"/>
      <c r="B54" s="592" t="s">
        <v>755</v>
      </c>
      <c r="C54" s="588">
        <v>38165</v>
      </c>
      <c r="D54" s="603">
        <v>11426</v>
      </c>
      <c r="E54" s="592" t="s">
        <v>1422</v>
      </c>
      <c r="F54" s="588" t="s">
        <v>91</v>
      </c>
      <c r="G54" s="589" t="s">
        <v>128</v>
      </c>
      <c r="H54" s="588">
        <v>24.5</v>
      </c>
      <c r="I54" s="590">
        <v>42039</v>
      </c>
      <c r="J54" s="604">
        <v>42023</v>
      </c>
      <c r="K54" s="759">
        <v>42279</v>
      </c>
    </row>
    <row r="55" spans="1:16">
      <c r="A55" s="2885"/>
      <c r="B55" s="765" t="s">
        <v>757</v>
      </c>
      <c r="C55" s="755">
        <v>17311</v>
      </c>
      <c r="D55" s="755">
        <v>11234</v>
      </c>
      <c r="E55" s="765" t="s">
        <v>1440</v>
      </c>
      <c r="F55" s="755" t="s">
        <v>92</v>
      </c>
      <c r="G55" s="765" t="s">
        <v>128</v>
      </c>
      <c r="H55" s="755">
        <v>36.799999999999997</v>
      </c>
      <c r="I55" s="766">
        <v>42164</v>
      </c>
      <c r="J55" s="766">
        <v>42164</v>
      </c>
      <c r="K55" s="766">
        <v>42529</v>
      </c>
    </row>
    <row r="57" spans="1:16">
      <c r="A57" t="s">
        <v>2079</v>
      </c>
    </row>
    <row r="58" spans="1:16">
      <c r="P58" s="5"/>
    </row>
  </sheetData>
  <mergeCells count="3">
    <mergeCell ref="A4:A12"/>
    <mergeCell ref="A30:A55"/>
    <mergeCell ref="A13:A29"/>
  </mergeCells>
  <hyperlinks>
    <hyperlink ref="A1" location="Índice!A1" display="ÍNDICE" xr:uid="{00000000-0004-0000-2B00-000000000000}"/>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AD25A8"/>
  </sheetPr>
  <dimension ref="A1:K13"/>
  <sheetViews>
    <sheetView showGridLines="0" workbookViewId="0">
      <selection activeCell="A3" sqref="A3:K10"/>
    </sheetView>
  </sheetViews>
  <sheetFormatPr baseColWidth="10" defaultRowHeight="13.2"/>
  <cols>
    <col min="2" max="2" width="32.33203125" bestFit="1" customWidth="1"/>
    <col min="3" max="3" width="17.109375" bestFit="1" customWidth="1"/>
    <col min="4" max="4" width="10.44140625" customWidth="1"/>
    <col min="7" max="7" width="35.33203125" bestFit="1" customWidth="1"/>
    <col min="8" max="8" width="6.88671875" bestFit="1" customWidth="1"/>
    <col min="9" max="9" width="4.6640625" bestFit="1" customWidth="1"/>
    <col min="10" max="10" width="6.88671875" bestFit="1" customWidth="1"/>
    <col min="11" max="11" width="65.6640625" bestFit="1" customWidth="1"/>
  </cols>
  <sheetData>
    <row r="1" spans="1:11">
      <c r="A1" s="320" t="s">
        <v>1447</v>
      </c>
    </row>
    <row r="2" spans="1:11" ht="18">
      <c r="A2" s="2889" t="s">
        <v>2352</v>
      </c>
      <c r="B2" s="2889"/>
      <c r="C2" s="2889"/>
      <c r="D2" s="2889"/>
      <c r="E2" s="2889"/>
      <c r="F2" s="2889"/>
      <c r="G2" s="2889"/>
      <c r="H2" s="2889"/>
      <c r="I2" s="2889"/>
    </row>
    <row r="3" spans="1:11">
      <c r="A3" s="2453" t="s">
        <v>37</v>
      </c>
      <c r="B3" s="2454" t="s">
        <v>253</v>
      </c>
      <c r="C3" s="2454" t="s">
        <v>1939</v>
      </c>
      <c r="D3" s="2454" t="s">
        <v>1414</v>
      </c>
      <c r="E3" s="2454" t="s">
        <v>1415</v>
      </c>
      <c r="F3" s="2454" t="s">
        <v>255</v>
      </c>
      <c r="G3" s="2454" t="s">
        <v>758</v>
      </c>
      <c r="H3" s="2454" t="s">
        <v>363</v>
      </c>
      <c r="I3" s="2454" t="s">
        <v>256</v>
      </c>
      <c r="J3" s="2454" t="s">
        <v>1441</v>
      </c>
      <c r="K3" s="2454" t="s">
        <v>330</v>
      </c>
    </row>
    <row r="4" spans="1:11" ht="12.75" customHeight="1">
      <c r="A4" s="2890" t="s">
        <v>1</v>
      </c>
      <c r="B4" s="751" t="s">
        <v>1448</v>
      </c>
      <c r="C4" s="751" t="s">
        <v>9</v>
      </c>
      <c r="D4" s="752">
        <v>162</v>
      </c>
      <c r="E4" s="752" t="s">
        <v>146</v>
      </c>
      <c r="F4" s="752" t="s">
        <v>91</v>
      </c>
      <c r="G4" s="751" t="s">
        <v>158</v>
      </c>
      <c r="H4" s="2455" t="s">
        <v>1442</v>
      </c>
      <c r="I4" s="2456" t="s">
        <v>1443</v>
      </c>
      <c r="J4" s="2456" t="s">
        <v>1443</v>
      </c>
      <c r="K4" s="961" t="s">
        <v>2307</v>
      </c>
    </row>
    <row r="5" spans="1:11" ht="12.75" customHeight="1">
      <c r="A5" s="2890"/>
      <c r="B5" s="751" t="s">
        <v>1521</v>
      </c>
      <c r="C5" s="751" t="s">
        <v>9</v>
      </c>
      <c r="D5" s="752">
        <v>17114</v>
      </c>
      <c r="E5" s="752" t="s">
        <v>146</v>
      </c>
      <c r="F5" s="752" t="s">
        <v>93</v>
      </c>
      <c r="G5" s="751" t="s">
        <v>203</v>
      </c>
      <c r="H5" s="2455" t="s">
        <v>1442</v>
      </c>
      <c r="I5" s="2456" t="s">
        <v>1443</v>
      </c>
      <c r="J5" s="2456" t="s">
        <v>1518</v>
      </c>
      <c r="K5" s="961" t="s">
        <v>2306</v>
      </c>
    </row>
    <row r="6" spans="1:11" ht="13.8">
      <c r="A6" s="2890" t="s">
        <v>2</v>
      </c>
      <c r="B6" s="751" t="s">
        <v>1197</v>
      </c>
      <c r="C6" s="751" t="s">
        <v>9</v>
      </c>
      <c r="D6" s="752">
        <v>30062</v>
      </c>
      <c r="E6" s="752" t="s">
        <v>129</v>
      </c>
      <c r="F6" s="752" t="s">
        <v>92</v>
      </c>
      <c r="G6" s="751" t="s">
        <v>128</v>
      </c>
      <c r="H6" s="2455" t="s">
        <v>1442</v>
      </c>
      <c r="I6" s="2456" t="s">
        <v>1443</v>
      </c>
      <c r="J6" s="2456" t="s">
        <v>1444</v>
      </c>
      <c r="K6" s="961" t="s">
        <v>2305</v>
      </c>
    </row>
    <row r="7" spans="1:11" ht="13.8">
      <c r="A7" s="2890"/>
      <c r="B7" s="751" t="s">
        <v>1938</v>
      </c>
      <c r="C7" s="751" t="s">
        <v>9</v>
      </c>
      <c r="D7" s="752">
        <v>30037</v>
      </c>
      <c r="E7" s="752" t="s">
        <v>146</v>
      </c>
      <c r="F7" s="752" t="s">
        <v>91</v>
      </c>
      <c r="G7" s="751" t="s">
        <v>179</v>
      </c>
      <c r="H7" s="2455" t="s">
        <v>1442</v>
      </c>
      <c r="I7" s="2456" t="s">
        <v>1443</v>
      </c>
      <c r="J7" s="2456" t="s">
        <v>1444</v>
      </c>
      <c r="K7" s="961" t="s">
        <v>2305</v>
      </c>
    </row>
    <row r="8" spans="1:11" ht="13.8">
      <c r="A8" s="2890"/>
      <c r="B8" s="751" t="s">
        <v>1198</v>
      </c>
      <c r="C8" s="751" t="s">
        <v>10</v>
      </c>
      <c r="D8" s="752">
        <v>28178</v>
      </c>
      <c r="E8" s="752" t="s">
        <v>129</v>
      </c>
      <c r="F8" s="752" t="s">
        <v>93</v>
      </c>
      <c r="G8" s="751" t="s">
        <v>128</v>
      </c>
      <c r="H8" s="2455" t="s">
        <v>1442</v>
      </c>
      <c r="I8" s="2456" t="s">
        <v>1443</v>
      </c>
      <c r="J8" s="2456" t="s">
        <v>1444</v>
      </c>
      <c r="K8" s="961" t="s">
        <v>2305</v>
      </c>
    </row>
    <row r="9" spans="1:11" ht="13.8">
      <c r="A9" s="2890"/>
      <c r="B9" s="751" t="s">
        <v>1445</v>
      </c>
      <c r="C9" s="751" t="s">
        <v>9</v>
      </c>
      <c r="D9" s="752">
        <v>14851</v>
      </c>
      <c r="E9" s="752" t="s">
        <v>146</v>
      </c>
      <c r="F9" s="752" t="s">
        <v>91</v>
      </c>
      <c r="G9" s="751" t="s">
        <v>179</v>
      </c>
      <c r="H9" s="2455" t="s">
        <v>1442</v>
      </c>
      <c r="I9" s="2456" t="s">
        <v>1443</v>
      </c>
      <c r="J9" s="2456" t="s">
        <v>2105</v>
      </c>
      <c r="K9" s="961" t="s">
        <v>2279</v>
      </c>
    </row>
    <row r="10" spans="1:11" ht="13.8">
      <c r="A10" s="2890"/>
      <c r="B10" s="751" t="s">
        <v>1173</v>
      </c>
      <c r="C10" s="751" t="s">
        <v>10</v>
      </c>
      <c r="D10" s="752">
        <v>6598</v>
      </c>
      <c r="E10" s="752" t="s">
        <v>1170</v>
      </c>
      <c r="F10" s="752" t="s">
        <v>91</v>
      </c>
      <c r="G10" s="751" t="s">
        <v>128</v>
      </c>
      <c r="H10" s="2455" t="s">
        <v>1442</v>
      </c>
      <c r="I10" s="2456" t="s">
        <v>1443</v>
      </c>
      <c r="J10" s="2456" t="s">
        <v>1444</v>
      </c>
      <c r="K10" s="961" t="s">
        <v>2305</v>
      </c>
    </row>
    <row r="12" spans="1:11">
      <c r="A12" t="s">
        <v>3494</v>
      </c>
    </row>
    <row r="13" spans="1:11">
      <c r="A13" t="s">
        <v>3495</v>
      </c>
    </row>
  </sheetData>
  <mergeCells count="3">
    <mergeCell ref="A2:I2"/>
    <mergeCell ref="A6:A10"/>
    <mergeCell ref="A4:A5"/>
  </mergeCells>
  <hyperlinks>
    <hyperlink ref="A1" location="Índice!A1" display="ÍNDICE" xr:uid="{00000000-0004-0000-2C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AD25A8"/>
  </sheetPr>
  <dimension ref="A1:J11"/>
  <sheetViews>
    <sheetView showGridLines="0" workbookViewId="0"/>
  </sheetViews>
  <sheetFormatPr baseColWidth="10" defaultRowHeight="13.2"/>
  <cols>
    <col min="1" max="1" width="10.88671875" style="13" customWidth="1"/>
    <col min="2" max="2" width="6.44140625" style="13" bestFit="1" customWidth="1"/>
    <col min="3" max="3" width="7.33203125" style="13" bestFit="1" customWidth="1"/>
    <col min="4" max="7" width="6.33203125" style="13" bestFit="1" customWidth="1"/>
    <col min="8" max="9" width="7.6640625" style="13" customWidth="1"/>
    <col min="10" max="10" width="10.109375" style="13" bestFit="1" customWidth="1"/>
    <col min="11" max="200" width="11.44140625" style="13"/>
    <col min="201" max="201" width="0.33203125" style="13" customWidth="1"/>
    <col min="202" max="202" width="19" style="13" customWidth="1"/>
    <col min="203" max="203" width="7.109375" style="13" customWidth="1"/>
    <col min="204" max="204" width="41.33203125" style="13" customWidth="1"/>
    <col min="205" max="206" width="9" style="13" customWidth="1"/>
    <col min="207" max="207" width="10.5546875" style="13" customWidth="1"/>
    <col min="208" max="208" width="9.44140625" style="13" customWidth="1"/>
    <col min="209" max="209" width="9.88671875" style="13" customWidth="1"/>
    <col min="210" max="210" width="10.5546875" style="13" customWidth="1"/>
    <col min="211" max="212" width="9.44140625" style="13" customWidth="1"/>
    <col min="213" max="213" width="10.5546875" style="13" customWidth="1"/>
    <col min="214" max="215" width="9" style="13" customWidth="1"/>
    <col min="216" max="216" width="10.5546875" style="13" customWidth="1"/>
    <col min="217" max="218" width="9.44140625" style="13" customWidth="1"/>
    <col min="219" max="219" width="10.5546875" style="13" customWidth="1"/>
    <col min="220" max="220" width="9.44140625" style="13" customWidth="1"/>
    <col min="221" max="221" width="9.88671875" style="13" customWidth="1"/>
    <col min="222" max="222" width="10.5546875" style="13" customWidth="1"/>
    <col min="223" max="223" width="9" style="13" customWidth="1"/>
    <col min="224" max="224" width="9.88671875" style="13" customWidth="1"/>
    <col min="225" max="225" width="12" style="13" customWidth="1"/>
    <col min="226" max="456" width="11.44140625" style="13"/>
    <col min="457" max="457" width="0.33203125" style="13" customWidth="1"/>
    <col min="458" max="458" width="19" style="13" customWidth="1"/>
    <col min="459" max="459" width="7.109375" style="13" customWidth="1"/>
    <col min="460" max="460" width="41.33203125" style="13" customWidth="1"/>
    <col min="461" max="462" width="9" style="13" customWidth="1"/>
    <col min="463" max="463" width="10.5546875" style="13" customWidth="1"/>
    <col min="464" max="464" width="9.44140625" style="13" customWidth="1"/>
    <col min="465" max="465" width="9.88671875" style="13" customWidth="1"/>
    <col min="466" max="466" width="10.5546875" style="13" customWidth="1"/>
    <col min="467" max="468" width="9.44140625" style="13" customWidth="1"/>
    <col min="469" max="469" width="10.5546875" style="13" customWidth="1"/>
    <col min="470" max="471" width="9" style="13" customWidth="1"/>
    <col min="472" max="472" width="10.5546875" style="13" customWidth="1"/>
    <col min="473" max="474" width="9.44140625" style="13" customWidth="1"/>
    <col min="475" max="475" width="10.5546875" style="13" customWidth="1"/>
    <col min="476" max="476" width="9.44140625" style="13" customWidth="1"/>
    <col min="477" max="477" width="9.88671875" style="13" customWidth="1"/>
    <col min="478" max="478" width="10.5546875" style="13" customWidth="1"/>
    <col min="479" max="479" width="9" style="13" customWidth="1"/>
    <col min="480" max="480" width="9.88671875" style="13" customWidth="1"/>
    <col min="481" max="481" width="12" style="13" customWidth="1"/>
    <col min="482" max="712" width="11.44140625" style="13"/>
    <col min="713" max="713" width="0.33203125" style="13" customWidth="1"/>
    <col min="714" max="714" width="19" style="13" customWidth="1"/>
    <col min="715" max="715" width="7.109375" style="13" customWidth="1"/>
    <col min="716" max="716" width="41.33203125" style="13" customWidth="1"/>
    <col min="717" max="718" width="9" style="13" customWidth="1"/>
    <col min="719" max="719" width="10.5546875" style="13" customWidth="1"/>
    <col min="720" max="720" width="9.44140625" style="13" customWidth="1"/>
    <col min="721" max="721" width="9.88671875" style="13" customWidth="1"/>
    <col min="722" max="722" width="10.5546875" style="13" customWidth="1"/>
    <col min="723" max="724" width="9.44140625" style="13" customWidth="1"/>
    <col min="725" max="725" width="10.5546875" style="13" customWidth="1"/>
    <col min="726" max="727" width="9" style="13" customWidth="1"/>
    <col min="728" max="728" width="10.5546875" style="13" customWidth="1"/>
    <col min="729" max="730" width="9.44140625" style="13" customWidth="1"/>
    <col min="731" max="731" width="10.5546875" style="13" customWidth="1"/>
    <col min="732" max="732" width="9.44140625" style="13" customWidth="1"/>
    <col min="733" max="733" width="9.88671875" style="13" customWidth="1"/>
    <col min="734" max="734" width="10.5546875" style="13" customWidth="1"/>
    <col min="735" max="735" width="9" style="13" customWidth="1"/>
    <col min="736" max="736" width="9.88671875" style="13" customWidth="1"/>
    <col min="737" max="737" width="12" style="13" customWidth="1"/>
    <col min="738" max="968" width="11.44140625" style="13"/>
    <col min="969" max="969" width="0.33203125" style="13" customWidth="1"/>
    <col min="970" max="970" width="19" style="13" customWidth="1"/>
    <col min="971" max="971" width="7.109375" style="13" customWidth="1"/>
    <col min="972" max="972" width="41.33203125" style="13" customWidth="1"/>
    <col min="973" max="974" width="9" style="13" customWidth="1"/>
    <col min="975" max="975" width="10.5546875" style="13" customWidth="1"/>
    <col min="976" max="976" width="9.44140625" style="13" customWidth="1"/>
    <col min="977" max="977" width="9.88671875" style="13" customWidth="1"/>
    <col min="978" max="978" width="10.5546875" style="13" customWidth="1"/>
    <col min="979" max="980" width="9.44140625" style="13" customWidth="1"/>
    <col min="981" max="981" width="10.5546875" style="13" customWidth="1"/>
    <col min="982" max="983" width="9" style="13" customWidth="1"/>
    <col min="984" max="984" width="10.5546875" style="13" customWidth="1"/>
    <col min="985" max="986" width="9.44140625" style="13" customWidth="1"/>
    <col min="987" max="987" width="10.5546875" style="13" customWidth="1"/>
    <col min="988" max="988" width="9.44140625" style="13" customWidth="1"/>
    <col min="989" max="989" width="9.88671875" style="13" customWidth="1"/>
    <col min="990" max="990" width="10.5546875" style="13" customWidth="1"/>
    <col min="991" max="991" width="9" style="13" customWidth="1"/>
    <col min="992" max="992" width="9.88671875" style="13" customWidth="1"/>
    <col min="993" max="993" width="12" style="13" customWidth="1"/>
    <col min="994" max="1224" width="11.44140625" style="13"/>
    <col min="1225" max="1225" width="0.33203125" style="13" customWidth="1"/>
    <col min="1226" max="1226" width="19" style="13" customWidth="1"/>
    <col min="1227" max="1227" width="7.109375" style="13" customWidth="1"/>
    <col min="1228" max="1228" width="41.33203125" style="13" customWidth="1"/>
    <col min="1229" max="1230" width="9" style="13" customWidth="1"/>
    <col min="1231" max="1231" width="10.5546875" style="13" customWidth="1"/>
    <col min="1232" max="1232" width="9.44140625" style="13" customWidth="1"/>
    <col min="1233" max="1233" width="9.88671875" style="13" customWidth="1"/>
    <col min="1234" max="1234" width="10.5546875" style="13" customWidth="1"/>
    <col min="1235" max="1236" width="9.44140625" style="13" customWidth="1"/>
    <col min="1237" max="1237" width="10.5546875" style="13" customWidth="1"/>
    <col min="1238" max="1239" width="9" style="13" customWidth="1"/>
    <col min="1240" max="1240" width="10.5546875" style="13" customWidth="1"/>
    <col min="1241" max="1242" width="9.44140625" style="13" customWidth="1"/>
    <col min="1243" max="1243" width="10.5546875" style="13" customWidth="1"/>
    <col min="1244" max="1244" width="9.44140625" style="13" customWidth="1"/>
    <col min="1245" max="1245" width="9.88671875" style="13" customWidth="1"/>
    <col min="1246" max="1246" width="10.5546875" style="13" customWidth="1"/>
    <col min="1247" max="1247" width="9" style="13" customWidth="1"/>
    <col min="1248" max="1248" width="9.88671875" style="13" customWidth="1"/>
    <col min="1249" max="1249" width="12" style="13" customWidth="1"/>
    <col min="1250" max="1480" width="11.44140625" style="13"/>
    <col min="1481" max="1481" width="0.33203125" style="13" customWidth="1"/>
    <col min="1482" max="1482" width="19" style="13" customWidth="1"/>
    <col min="1483" max="1483" width="7.109375" style="13" customWidth="1"/>
    <col min="1484" max="1484" width="41.33203125" style="13" customWidth="1"/>
    <col min="1485" max="1486" width="9" style="13" customWidth="1"/>
    <col min="1487" max="1487" width="10.5546875" style="13" customWidth="1"/>
    <col min="1488" max="1488" width="9.44140625" style="13" customWidth="1"/>
    <col min="1489" max="1489" width="9.88671875" style="13" customWidth="1"/>
    <col min="1490" max="1490" width="10.5546875" style="13" customWidth="1"/>
    <col min="1491" max="1492" width="9.44140625" style="13" customWidth="1"/>
    <col min="1493" max="1493" width="10.5546875" style="13" customWidth="1"/>
    <col min="1494" max="1495" width="9" style="13" customWidth="1"/>
    <col min="1496" max="1496" width="10.5546875" style="13" customWidth="1"/>
    <col min="1497" max="1498" width="9.44140625" style="13" customWidth="1"/>
    <col min="1499" max="1499" width="10.5546875" style="13" customWidth="1"/>
    <col min="1500" max="1500" width="9.44140625" style="13" customWidth="1"/>
    <col min="1501" max="1501" width="9.88671875" style="13" customWidth="1"/>
    <col min="1502" max="1502" width="10.5546875" style="13" customWidth="1"/>
    <col min="1503" max="1503" width="9" style="13" customWidth="1"/>
    <col min="1504" max="1504" width="9.88671875" style="13" customWidth="1"/>
    <col min="1505" max="1505" width="12" style="13" customWidth="1"/>
    <col min="1506" max="1736" width="11.44140625" style="13"/>
    <col min="1737" max="1737" width="0.33203125" style="13" customWidth="1"/>
    <col min="1738" max="1738" width="19" style="13" customWidth="1"/>
    <col min="1739" max="1739" width="7.109375" style="13" customWidth="1"/>
    <col min="1740" max="1740" width="41.33203125" style="13" customWidth="1"/>
    <col min="1741" max="1742" width="9" style="13" customWidth="1"/>
    <col min="1743" max="1743" width="10.5546875" style="13" customWidth="1"/>
    <col min="1744" max="1744" width="9.44140625" style="13" customWidth="1"/>
    <col min="1745" max="1745" width="9.88671875" style="13" customWidth="1"/>
    <col min="1746" max="1746" width="10.5546875" style="13" customWidth="1"/>
    <col min="1747" max="1748" width="9.44140625" style="13" customWidth="1"/>
    <col min="1749" max="1749" width="10.5546875" style="13" customWidth="1"/>
    <col min="1750" max="1751" width="9" style="13" customWidth="1"/>
    <col min="1752" max="1752" width="10.5546875" style="13" customWidth="1"/>
    <col min="1753" max="1754" width="9.44140625" style="13" customWidth="1"/>
    <col min="1755" max="1755" width="10.5546875" style="13" customWidth="1"/>
    <col min="1756" max="1756" width="9.44140625" style="13" customWidth="1"/>
    <col min="1757" max="1757" width="9.88671875" style="13" customWidth="1"/>
    <col min="1758" max="1758" width="10.5546875" style="13" customWidth="1"/>
    <col min="1759" max="1759" width="9" style="13" customWidth="1"/>
    <col min="1760" max="1760" width="9.88671875" style="13" customWidth="1"/>
    <col min="1761" max="1761" width="12" style="13" customWidth="1"/>
    <col min="1762" max="1992" width="11.44140625" style="13"/>
    <col min="1993" max="1993" width="0.33203125" style="13" customWidth="1"/>
    <col min="1994" max="1994" width="19" style="13" customWidth="1"/>
    <col min="1995" max="1995" width="7.109375" style="13" customWidth="1"/>
    <col min="1996" max="1996" width="41.33203125" style="13" customWidth="1"/>
    <col min="1997" max="1998" width="9" style="13" customWidth="1"/>
    <col min="1999" max="1999" width="10.5546875" style="13" customWidth="1"/>
    <col min="2000" max="2000" width="9.44140625" style="13" customWidth="1"/>
    <col min="2001" max="2001" width="9.88671875" style="13" customWidth="1"/>
    <col min="2002" max="2002" width="10.5546875" style="13" customWidth="1"/>
    <col min="2003" max="2004" width="9.44140625" style="13" customWidth="1"/>
    <col min="2005" max="2005" width="10.5546875" style="13" customWidth="1"/>
    <col min="2006" max="2007" width="9" style="13" customWidth="1"/>
    <col min="2008" max="2008" width="10.5546875" style="13" customWidth="1"/>
    <col min="2009" max="2010" width="9.44140625" style="13" customWidth="1"/>
    <col min="2011" max="2011" width="10.5546875" style="13" customWidth="1"/>
    <col min="2012" max="2012" width="9.44140625" style="13" customWidth="1"/>
    <col min="2013" max="2013" width="9.88671875" style="13" customWidth="1"/>
    <col min="2014" max="2014" width="10.5546875" style="13" customWidth="1"/>
    <col min="2015" max="2015" width="9" style="13" customWidth="1"/>
    <col min="2016" max="2016" width="9.88671875" style="13" customWidth="1"/>
    <col min="2017" max="2017" width="12" style="13" customWidth="1"/>
    <col min="2018" max="2248" width="11.44140625" style="13"/>
    <col min="2249" max="2249" width="0.33203125" style="13" customWidth="1"/>
    <col min="2250" max="2250" width="19" style="13" customWidth="1"/>
    <col min="2251" max="2251" width="7.109375" style="13" customWidth="1"/>
    <col min="2252" max="2252" width="41.33203125" style="13" customWidth="1"/>
    <col min="2253" max="2254" width="9" style="13" customWidth="1"/>
    <col min="2255" max="2255" width="10.5546875" style="13" customWidth="1"/>
    <col min="2256" max="2256" width="9.44140625" style="13" customWidth="1"/>
    <col min="2257" max="2257" width="9.88671875" style="13" customWidth="1"/>
    <col min="2258" max="2258" width="10.5546875" style="13" customWidth="1"/>
    <col min="2259" max="2260" width="9.44140625" style="13" customWidth="1"/>
    <col min="2261" max="2261" width="10.5546875" style="13" customWidth="1"/>
    <col min="2262" max="2263" width="9" style="13" customWidth="1"/>
    <col min="2264" max="2264" width="10.5546875" style="13" customWidth="1"/>
    <col min="2265" max="2266" width="9.44140625" style="13" customWidth="1"/>
    <col min="2267" max="2267" width="10.5546875" style="13" customWidth="1"/>
    <col min="2268" max="2268" width="9.44140625" style="13" customWidth="1"/>
    <col min="2269" max="2269" width="9.88671875" style="13" customWidth="1"/>
    <col min="2270" max="2270" width="10.5546875" style="13" customWidth="1"/>
    <col min="2271" max="2271" width="9" style="13" customWidth="1"/>
    <col min="2272" max="2272" width="9.88671875" style="13" customWidth="1"/>
    <col min="2273" max="2273" width="12" style="13" customWidth="1"/>
    <col min="2274" max="2504" width="11.44140625" style="13"/>
    <col min="2505" max="2505" width="0.33203125" style="13" customWidth="1"/>
    <col min="2506" max="2506" width="19" style="13" customWidth="1"/>
    <col min="2507" max="2507" width="7.109375" style="13" customWidth="1"/>
    <col min="2508" max="2508" width="41.33203125" style="13" customWidth="1"/>
    <col min="2509" max="2510" width="9" style="13" customWidth="1"/>
    <col min="2511" max="2511" width="10.5546875" style="13" customWidth="1"/>
    <col min="2512" max="2512" width="9.44140625" style="13" customWidth="1"/>
    <col min="2513" max="2513" width="9.88671875" style="13" customWidth="1"/>
    <col min="2514" max="2514" width="10.5546875" style="13" customWidth="1"/>
    <col min="2515" max="2516" width="9.44140625" style="13" customWidth="1"/>
    <col min="2517" max="2517" width="10.5546875" style="13" customWidth="1"/>
    <col min="2518" max="2519" width="9" style="13" customWidth="1"/>
    <col min="2520" max="2520" width="10.5546875" style="13" customWidth="1"/>
    <col min="2521" max="2522" width="9.44140625" style="13" customWidth="1"/>
    <col min="2523" max="2523" width="10.5546875" style="13" customWidth="1"/>
    <col min="2524" max="2524" width="9.44140625" style="13" customWidth="1"/>
    <col min="2525" max="2525" width="9.88671875" style="13" customWidth="1"/>
    <col min="2526" max="2526" width="10.5546875" style="13" customWidth="1"/>
    <col min="2527" max="2527" width="9" style="13" customWidth="1"/>
    <col min="2528" max="2528" width="9.88671875" style="13" customWidth="1"/>
    <col min="2529" max="2529" width="12" style="13" customWidth="1"/>
    <col min="2530" max="2760" width="11.44140625" style="13"/>
    <col min="2761" max="2761" width="0.33203125" style="13" customWidth="1"/>
    <col min="2762" max="2762" width="19" style="13" customWidth="1"/>
    <col min="2763" max="2763" width="7.109375" style="13" customWidth="1"/>
    <col min="2764" max="2764" width="41.33203125" style="13" customWidth="1"/>
    <col min="2765" max="2766" width="9" style="13" customWidth="1"/>
    <col min="2767" max="2767" width="10.5546875" style="13" customWidth="1"/>
    <col min="2768" max="2768" width="9.44140625" style="13" customWidth="1"/>
    <col min="2769" max="2769" width="9.88671875" style="13" customWidth="1"/>
    <col min="2770" max="2770" width="10.5546875" style="13" customWidth="1"/>
    <col min="2771" max="2772" width="9.44140625" style="13" customWidth="1"/>
    <col min="2773" max="2773" width="10.5546875" style="13" customWidth="1"/>
    <col min="2774" max="2775" width="9" style="13" customWidth="1"/>
    <col min="2776" max="2776" width="10.5546875" style="13" customWidth="1"/>
    <col min="2777" max="2778" width="9.44140625" style="13" customWidth="1"/>
    <col min="2779" max="2779" width="10.5546875" style="13" customWidth="1"/>
    <col min="2780" max="2780" width="9.44140625" style="13" customWidth="1"/>
    <col min="2781" max="2781" width="9.88671875" style="13" customWidth="1"/>
    <col min="2782" max="2782" width="10.5546875" style="13" customWidth="1"/>
    <col min="2783" max="2783" width="9" style="13" customWidth="1"/>
    <col min="2784" max="2784" width="9.88671875" style="13" customWidth="1"/>
    <col min="2785" max="2785" width="12" style="13" customWidth="1"/>
    <col min="2786" max="3016" width="11.44140625" style="13"/>
    <col min="3017" max="3017" width="0.33203125" style="13" customWidth="1"/>
    <col min="3018" max="3018" width="19" style="13" customWidth="1"/>
    <col min="3019" max="3019" width="7.109375" style="13" customWidth="1"/>
    <col min="3020" max="3020" width="41.33203125" style="13" customWidth="1"/>
    <col min="3021" max="3022" width="9" style="13" customWidth="1"/>
    <col min="3023" max="3023" width="10.5546875" style="13" customWidth="1"/>
    <col min="3024" max="3024" width="9.44140625" style="13" customWidth="1"/>
    <col min="3025" max="3025" width="9.88671875" style="13" customWidth="1"/>
    <col min="3026" max="3026" width="10.5546875" style="13" customWidth="1"/>
    <col min="3027" max="3028" width="9.44140625" style="13" customWidth="1"/>
    <col min="3029" max="3029" width="10.5546875" style="13" customWidth="1"/>
    <col min="3030" max="3031" width="9" style="13" customWidth="1"/>
    <col min="3032" max="3032" width="10.5546875" style="13" customWidth="1"/>
    <col min="3033" max="3034" width="9.44140625" style="13" customWidth="1"/>
    <col min="3035" max="3035" width="10.5546875" style="13" customWidth="1"/>
    <col min="3036" max="3036" width="9.44140625" style="13" customWidth="1"/>
    <col min="3037" max="3037" width="9.88671875" style="13" customWidth="1"/>
    <col min="3038" max="3038" width="10.5546875" style="13" customWidth="1"/>
    <col min="3039" max="3039" width="9" style="13" customWidth="1"/>
    <col min="3040" max="3040" width="9.88671875" style="13" customWidth="1"/>
    <col min="3041" max="3041" width="12" style="13" customWidth="1"/>
    <col min="3042" max="3272" width="11.44140625" style="13"/>
    <col min="3273" max="3273" width="0.33203125" style="13" customWidth="1"/>
    <col min="3274" max="3274" width="19" style="13" customWidth="1"/>
    <col min="3275" max="3275" width="7.109375" style="13" customWidth="1"/>
    <col min="3276" max="3276" width="41.33203125" style="13" customWidth="1"/>
    <col min="3277" max="3278" width="9" style="13" customWidth="1"/>
    <col min="3279" max="3279" width="10.5546875" style="13" customWidth="1"/>
    <col min="3280" max="3280" width="9.44140625" style="13" customWidth="1"/>
    <col min="3281" max="3281" width="9.88671875" style="13" customWidth="1"/>
    <col min="3282" max="3282" width="10.5546875" style="13" customWidth="1"/>
    <col min="3283" max="3284" width="9.44140625" style="13" customWidth="1"/>
    <col min="3285" max="3285" width="10.5546875" style="13" customWidth="1"/>
    <col min="3286" max="3287" width="9" style="13" customWidth="1"/>
    <col min="3288" max="3288" width="10.5546875" style="13" customWidth="1"/>
    <col min="3289" max="3290" width="9.44140625" style="13" customWidth="1"/>
    <col min="3291" max="3291" width="10.5546875" style="13" customWidth="1"/>
    <col min="3292" max="3292" width="9.44140625" style="13" customWidth="1"/>
    <col min="3293" max="3293" width="9.88671875" style="13" customWidth="1"/>
    <col min="3294" max="3294" width="10.5546875" style="13" customWidth="1"/>
    <col min="3295" max="3295" width="9" style="13" customWidth="1"/>
    <col min="3296" max="3296" width="9.88671875" style="13" customWidth="1"/>
    <col min="3297" max="3297" width="12" style="13" customWidth="1"/>
    <col min="3298" max="3528" width="11.44140625" style="13"/>
    <col min="3529" max="3529" width="0.33203125" style="13" customWidth="1"/>
    <col min="3530" max="3530" width="19" style="13" customWidth="1"/>
    <col min="3531" max="3531" width="7.109375" style="13" customWidth="1"/>
    <col min="3532" max="3532" width="41.33203125" style="13" customWidth="1"/>
    <col min="3533" max="3534" width="9" style="13" customWidth="1"/>
    <col min="3535" max="3535" width="10.5546875" style="13" customWidth="1"/>
    <col min="3536" max="3536" width="9.44140625" style="13" customWidth="1"/>
    <col min="3537" max="3537" width="9.88671875" style="13" customWidth="1"/>
    <col min="3538" max="3538" width="10.5546875" style="13" customWidth="1"/>
    <col min="3539" max="3540" width="9.44140625" style="13" customWidth="1"/>
    <col min="3541" max="3541" width="10.5546875" style="13" customWidth="1"/>
    <col min="3542" max="3543" width="9" style="13" customWidth="1"/>
    <col min="3544" max="3544" width="10.5546875" style="13" customWidth="1"/>
    <col min="3545" max="3546" width="9.44140625" style="13" customWidth="1"/>
    <col min="3547" max="3547" width="10.5546875" style="13" customWidth="1"/>
    <col min="3548" max="3548" width="9.44140625" style="13" customWidth="1"/>
    <col min="3549" max="3549" width="9.88671875" style="13" customWidth="1"/>
    <col min="3550" max="3550" width="10.5546875" style="13" customWidth="1"/>
    <col min="3551" max="3551" width="9" style="13" customWidth="1"/>
    <col min="3552" max="3552" width="9.88671875" style="13" customWidth="1"/>
    <col min="3553" max="3553" width="12" style="13" customWidth="1"/>
    <col min="3554" max="3784" width="11.44140625" style="13"/>
    <col min="3785" max="3785" width="0.33203125" style="13" customWidth="1"/>
    <col min="3786" max="3786" width="19" style="13" customWidth="1"/>
    <col min="3787" max="3787" width="7.109375" style="13" customWidth="1"/>
    <col min="3788" max="3788" width="41.33203125" style="13" customWidth="1"/>
    <col min="3789" max="3790" width="9" style="13" customWidth="1"/>
    <col min="3791" max="3791" width="10.5546875" style="13" customWidth="1"/>
    <col min="3792" max="3792" width="9.44140625" style="13" customWidth="1"/>
    <col min="3793" max="3793" width="9.88671875" style="13" customWidth="1"/>
    <col min="3794" max="3794" width="10.5546875" style="13" customWidth="1"/>
    <col min="3795" max="3796" width="9.44140625" style="13" customWidth="1"/>
    <col min="3797" max="3797" width="10.5546875" style="13" customWidth="1"/>
    <col min="3798" max="3799" width="9" style="13" customWidth="1"/>
    <col min="3800" max="3800" width="10.5546875" style="13" customWidth="1"/>
    <col min="3801" max="3802" width="9.44140625" style="13" customWidth="1"/>
    <col min="3803" max="3803" width="10.5546875" style="13" customWidth="1"/>
    <col min="3804" max="3804" width="9.44140625" style="13" customWidth="1"/>
    <col min="3805" max="3805" width="9.88671875" style="13" customWidth="1"/>
    <col min="3806" max="3806" width="10.5546875" style="13" customWidth="1"/>
    <col min="3807" max="3807" width="9" style="13" customWidth="1"/>
    <col min="3808" max="3808" width="9.88671875" style="13" customWidth="1"/>
    <col min="3809" max="3809" width="12" style="13" customWidth="1"/>
    <col min="3810" max="4040" width="11.44140625" style="13"/>
    <col min="4041" max="4041" width="0.33203125" style="13" customWidth="1"/>
    <col min="4042" max="4042" width="19" style="13" customWidth="1"/>
    <col min="4043" max="4043" width="7.109375" style="13" customWidth="1"/>
    <col min="4044" max="4044" width="41.33203125" style="13" customWidth="1"/>
    <col min="4045" max="4046" width="9" style="13" customWidth="1"/>
    <col min="4047" max="4047" width="10.5546875" style="13" customWidth="1"/>
    <col min="4048" max="4048" width="9.44140625" style="13" customWidth="1"/>
    <col min="4049" max="4049" width="9.88671875" style="13" customWidth="1"/>
    <col min="4050" max="4050" width="10.5546875" style="13" customWidth="1"/>
    <col min="4051" max="4052" width="9.44140625" style="13" customWidth="1"/>
    <col min="4053" max="4053" width="10.5546875" style="13" customWidth="1"/>
    <col min="4054" max="4055" width="9" style="13" customWidth="1"/>
    <col min="4056" max="4056" width="10.5546875" style="13" customWidth="1"/>
    <col min="4057" max="4058" width="9.44140625" style="13" customWidth="1"/>
    <col min="4059" max="4059" width="10.5546875" style="13" customWidth="1"/>
    <col min="4060" max="4060" width="9.44140625" style="13" customWidth="1"/>
    <col min="4061" max="4061" width="9.88671875" style="13" customWidth="1"/>
    <col min="4062" max="4062" width="10.5546875" style="13" customWidth="1"/>
    <col min="4063" max="4063" width="9" style="13" customWidth="1"/>
    <col min="4064" max="4064" width="9.88671875" style="13" customWidth="1"/>
    <col min="4065" max="4065" width="12" style="13" customWidth="1"/>
    <col min="4066" max="4296" width="11.44140625" style="13"/>
    <col min="4297" max="4297" width="0.33203125" style="13" customWidth="1"/>
    <col min="4298" max="4298" width="19" style="13" customWidth="1"/>
    <col min="4299" max="4299" width="7.109375" style="13" customWidth="1"/>
    <col min="4300" max="4300" width="41.33203125" style="13" customWidth="1"/>
    <col min="4301" max="4302" width="9" style="13" customWidth="1"/>
    <col min="4303" max="4303" width="10.5546875" style="13" customWidth="1"/>
    <col min="4304" max="4304" width="9.44140625" style="13" customWidth="1"/>
    <col min="4305" max="4305" width="9.88671875" style="13" customWidth="1"/>
    <col min="4306" max="4306" width="10.5546875" style="13" customWidth="1"/>
    <col min="4307" max="4308" width="9.44140625" style="13" customWidth="1"/>
    <col min="4309" max="4309" width="10.5546875" style="13" customWidth="1"/>
    <col min="4310" max="4311" width="9" style="13" customWidth="1"/>
    <col min="4312" max="4312" width="10.5546875" style="13" customWidth="1"/>
    <col min="4313" max="4314" width="9.44140625" style="13" customWidth="1"/>
    <col min="4315" max="4315" width="10.5546875" style="13" customWidth="1"/>
    <col min="4316" max="4316" width="9.44140625" style="13" customWidth="1"/>
    <col min="4317" max="4317" width="9.88671875" style="13" customWidth="1"/>
    <col min="4318" max="4318" width="10.5546875" style="13" customWidth="1"/>
    <col min="4319" max="4319" width="9" style="13" customWidth="1"/>
    <col min="4320" max="4320" width="9.88671875" style="13" customWidth="1"/>
    <col min="4321" max="4321" width="12" style="13" customWidth="1"/>
    <col min="4322" max="4552" width="11.44140625" style="13"/>
    <col min="4553" max="4553" width="0.33203125" style="13" customWidth="1"/>
    <col min="4554" max="4554" width="19" style="13" customWidth="1"/>
    <col min="4555" max="4555" width="7.109375" style="13" customWidth="1"/>
    <col min="4556" max="4556" width="41.33203125" style="13" customWidth="1"/>
    <col min="4557" max="4558" width="9" style="13" customWidth="1"/>
    <col min="4559" max="4559" width="10.5546875" style="13" customWidth="1"/>
    <col min="4560" max="4560" width="9.44140625" style="13" customWidth="1"/>
    <col min="4561" max="4561" width="9.88671875" style="13" customWidth="1"/>
    <col min="4562" max="4562" width="10.5546875" style="13" customWidth="1"/>
    <col min="4563" max="4564" width="9.44140625" style="13" customWidth="1"/>
    <col min="4565" max="4565" width="10.5546875" style="13" customWidth="1"/>
    <col min="4566" max="4567" width="9" style="13" customWidth="1"/>
    <col min="4568" max="4568" width="10.5546875" style="13" customWidth="1"/>
    <col min="4569" max="4570" width="9.44140625" style="13" customWidth="1"/>
    <col min="4571" max="4571" width="10.5546875" style="13" customWidth="1"/>
    <col min="4572" max="4572" width="9.44140625" style="13" customWidth="1"/>
    <col min="4573" max="4573" width="9.88671875" style="13" customWidth="1"/>
    <col min="4574" max="4574" width="10.5546875" style="13" customWidth="1"/>
    <col min="4575" max="4575" width="9" style="13" customWidth="1"/>
    <col min="4576" max="4576" width="9.88671875" style="13" customWidth="1"/>
    <col min="4577" max="4577" width="12" style="13" customWidth="1"/>
    <col min="4578" max="4808" width="11.44140625" style="13"/>
    <col min="4809" max="4809" width="0.33203125" style="13" customWidth="1"/>
    <col min="4810" max="4810" width="19" style="13" customWidth="1"/>
    <col min="4811" max="4811" width="7.109375" style="13" customWidth="1"/>
    <col min="4812" max="4812" width="41.33203125" style="13" customWidth="1"/>
    <col min="4813" max="4814" width="9" style="13" customWidth="1"/>
    <col min="4815" max="4815" width="10.5546875" style="13" customWidth="1"/>
    <col min="4816" max="4816" width="9.44140625" style="13" customWidth="1"/>
    <col min="4817" max="4817" width="9.88671875" style="13" customWidth="1"/>
    <col min="4818" max="4818" width="10.5546875" style="13" customWidth="1"/>
    <col min="4819" max="4820" width="9.44140625" style="13" customWidth="1"/>
    <col min="4821" max="4821" width="10.5546875" style="13" customWidth="1"/>
    <col min="4822" max="4823" width="9" style="13" customWidth="1"/>
    <col min="4824" max="4824" width="10.5546875" style="13" customWidth="1"/>
    <col min="4825" max="4826" width="9.44140625" style="13" customWidth="1"/>
    <col min="4827" max="4827" width="10.5546875" style="13" customWidth="1"/>
    <col min="4828" max="4828" width="9.44140625" style="13" customWidth="1"/>
    <col min="4829" max="4829" width="9.88671875" style="13" customWidth="1"/>
    <col min="4830" max="4830" width="10.5546875" style="13" customWidth="1"/>
    <col min="4831" max="4831" width="9" style="13" customWidth="1"/>
    <col min="4832" max="4832" width="9.88671875" style="13" customWidth="1"/>
    <col min="4833" max="4833" width="12" style="13" customWidth="1"/>
    <col min="4834" max="5064" width="11.44140625" style="13"/>
    <col min="5065" max="5065" width="0.33203125" style="13" customWidth="1"/>
    <col min="5066" max="5066" width="19" style="13" customWidth="1"/>
    <col min="5067" max="5067" width="7.109375" style="13" customWidth="1"/>
    <col min="5068" max="5068" width="41.33203125" style="13" customWidth="1"/>
    <col min="5069" max="5070" width="9" style="13" customWidth="1"/>
    <col min="5071" max="5071" width="10.5546875" style="13" customWidth="1"/>
    <col min="5072" max="5072" width="9.44140625" style="13" customWidth="1"/>
    <col min="5073" max="5073" width="9.88671875" style="13" customWidth="1"/>
    <col min="5074" max="5074" width="10.5546875" style="13" customWidth="1"/>
    <col min="5075" max="5076" width="9.44140625" style="13" customWidth="1"/>
    <col min="5077" max="5077" width="10.5546875" style="13" customWidth="1"/>
    <col min="5078" max="5079" width="9" style="13" customWidth="1"/>
    <col min="5080" max="5080" width="10.5546875" style="13" customWidth="1"/>
    <col min="5081" max="5082" width="9.44140625" style="13" customWidth="1"/>
    <col min="5083" max="5083" width="10.5546875" style="13" customWidth="1"/>
    <col min="5084" max="5084" width="9.44140625" style="13" customWidth="1"/>
    <col min="5085" max="5085" width="9.88671875" style="13" customWidth="1"/>
    <col min="5086" max="5086" width="10.5546875" style="13" customWidth="1"/>
    <col min="5087" max="5087" width="9" style="13" customWidth="1"/>
    <col min="5088" max="5088" width="9.88671875" style="13" customWidth="1"/>
    <col min="5089" max="5089" width="12" style="13" customWidth="1"/>
    <col min="5090" max="5320" width="11.44140625" style="13"/>
    <col min="5321" max="5321" width="0.33203125" style="13" customWidth="1"/>
    <col min="5322" max="5322" width="19" style="13" customWidth="1"/>
    <col min="5323" max="5323" width="7.109375" style="13" customWidth="1"/>
    <col min="5324" max="5324" width="41.33203125" style="13" customWidth="1"/>
    <col min="5325" max="5326" width="9" style="13" customWidth="1"/>
    <col min="5327" max="5327" width="10.5546875" style="13" customWidth="1"/>
    <col min="5328" max="5328" width="9.44140625" style="13" customWidth="1"/>
    <col min="5329" max="5329" width="9.88671875" style="13" customWidth="1"/>
    <col min="5330" max="5330" width="10.5546875" style="13" customWidth="1"/>
    <col min="5331" max="5332" width="9.44140625" style="13" customWidth="1"/>
    <col min="5333" max="5333" width="10.5546875" style="13" customWidth="1"/>
    <col min="5334" max="5335" width="9" style="13" customWidth="1"/>
    <col min="5336" max="5336" width="10.5546875" style="13" customWidth="1"/>
    <col min="5337" max="5338" width="9.44140625" style="13" customWidth="1"/>
    <col min="5339" max="5339" width="10.5546875" style="13" customWidth="1"/>
    <col min="5340" max="5340" width="9.44140625" style="13" customWidth="1"/>
    <col min="5341" max="5341" width="9.88671875" style="13" customWidth="1"/>
    <col min="5342" max="5342" width="10.5546875" style="13" customWidth="1"/>
    <col min="5343" max="5343" width="9" style="13" customWidth="1"/>
    <col min="5344" max="5344" width="9.88671875" style="13" customWidth="1"/>
    <col min="5345" max="5345" width="12" style="13" customWidth="1"/>
    <col min="5346" max="5576" width="11.44140625" style="13"/>
    <col min="5577" max="5577" width="0.33203125" style="13" customWidth="1"/>
    <col min="5578" max="5578" width="19" style="13" customWidth="1"/>
    <col min="5579" max="5579" width="7.109375" style="13" customWidth="1"/>
    <col min="5580" max="5580" width="41.33203125" style="13" customWidth="1"/>
    <col min="5581" max="5582" width="9" style="13" customWidth="1"/>
    <col min="5583" max="5583" width="10.5546875" style="13" customWidth="1"/>
    <col min="5584" max="5584" width="9.44140625" style="13" customWidth="1"/>
    <col min="5585" max="5585" width="9.88671875" style="13" customWidth="1"/>
    <col min="5586" max="5586" width="10.5546875" style="13" customWidth="1"/>
    <col min="5587" max="5588" width="9.44140625" style="13" customWidth="1"/>
    <col min="5589" max="5589" width="10.5546875" style="13" customWidth="1"/>
    <col min="5590" max="5591" width="9" style="13" customWidth="1"/>
    <col min="5592" max="5592" width="10.5546875" style="13" customWidth="1"/>
    <col min="5593" max="5594" width="9.44140625" style="13" customWidth="1"/>
    <col min="5595" max="5595" width="10.5546875" style="13" customWidth="1"/>
    <col min="5596" max="5596" width="9.44140625" style="13" customWidth="1"/>
    <col min="5597" max="5597" width="9.88671875" style="13" customWidth="1"/>
    <col min="5598" max="5598" width="10.5546875" style="13" customWidth="1"/>
    <col min="5599" max="5599" width="9" style="13" customWidth="1"/>
    <col min="5600" max="5600" width="9.88671875" style="13" customWidth="1"/>
    <col min="5601" max="5601" width="12" style="13" customWidth="1"/>
    <col min="5602" max="5832" width="11.44140625" style="13"/>
    <col min="5833" max="5833" width="0.33203125" style="13" customWidth="1"/>
    <col min="5834" max="5834" width="19" style="13" customWidth="1"/>
    <col min="5835" max="5835" width="7.109375" style="13" customWidth="1"/>
    <col min="5836" max="5836" width="41.33203125" style="13" customWidth="1"/>
    <col min="5837" max="5838" width="9" style="13" customWidth="1"/>
    <col min="5839" max="5839" width="10.5546875" style="13" customWidth="1"/>
    <col min="5840" max="5840" width="9.44140625" style="13" customWidth="1"/>
    <col min="5841" max="5841" width="9.88671875" style="13" customWidth="1"/>
    <col min="5842" max="5842" width="10.5546875" style="13" customWidth="1"/>
    <col min="5843" max="5844" width="9.44140625" style="13" customWidth="1"/>
    <col min="5845" max="5845" width="10.5546875" style="13" customWidth="1"/>
    <col min="5846" max="5847" width="9" style="13" customWidth="1"/>
    <col min="5848" max="5848" width="10.5546875" style="13" customWidth="1"/>
    <col min="5849" max="5850" width="9.44140625" style="13" customWidth="1"/>
    <col min="5851" max="5851" width="10.5546875" style="13" customWidth="1"/>
    <col min="5852" max="5852" width="9.44140625" style="13" customWidth="1"/>
    <col min="5853" max="5853" width="9.88671875" style="13" customWidth="1"/>
    <col min="5854" max="5854" width="10.5546875" style="13" customWidth="1"/>
    <col min="5855" max="5855" width="9" style="13" customWidth="1"/>
    <col min="5856" max="5856" width="9.88671875" style="13" customWidth="1"/>
    <col min="5857" max="5857" width="12" style="13" customWidth="1"/>
    <col min="5858" max="6088" width="11.44140625" style="13"/>
    <col min="6089" max="6089" width="0.33203125" style="13" customWidth="1"/>
    <col min="6090" max="6090" width="19" style="13" customWidth="1"/>
    <col min="6091" max="6091" width="7.109375" style="13" customWidth="1"/>
    <col min="6092" max="6092" width="41.33203125" style="13" customWidth="1"/>
    <col min="6093" max="6094" width="9" style="13" customWidth="1"/>
    <col min="6095" max="6095" width="10.5546875" style="13" customWidth="1"/>
    <col min="6096" max="6096" width="9.44140625" style="13" customWidth="1"/>
    <col min="6097" max="6097" width="9.88671875" style="13" customWidth="1"/>
    <col min="6098" max="6098" width="10.5546875" style="13" customWidth="1"/>
    <col min="6099" max="6100" width="9.44140625" style="13" customWidth="1"/>
    <col min="6101" max="6101" width="10.5546875" style="13" customWidth="1"/>
    <col min="6102" max="6103" width="9" style="13" customWidth="1"/>
    <col min="6104" max="6104" width="10.5546875" style="13" customWidth="1"/>
    <col min="6105" max="6106" width="9.44140625" style="13" customWidth="1"/>
    <col min="6107" max="6107" width="10.5546875" style="13" customWidth="1"/>
    <col min="6108" max="6108" width="9.44140625" style="13" customWidth="1"/>
    <col min="6109" max="6109" width="9.88671875" style="13" customWidth="1"/>
    <col min="6110" max="6110" width="10.5546875" style="13" customWidth="1"/>
    <col min="6111" max="6111" width="9" style="13" customWidth="1"/>
    <col min="6112" max="6112" width="9.88671875" style="13" customWidth="1"/>
    <col min="6113" max="6113" width="12" style="13" customWidth="1"/>
    <col min="6114" max="6344" width="11.44140625" style="13"/>
    <col min="6345" max="6345" width="0.33203125" style="13" customWidth="1"/>
    <col min="6346" max="6346" width="19" style="13" customWidth="1"/>
    <col min="6347" max="6347" width="7.109375" style="13" customWidth="1"/>
    <col min="6348" max="6348" width="41.33203125" style="13" customWidth="1"/>
    <col min="6349" max="6350" width="9" style="13" customWidth="1"/>
    <col min="6351" max="6351" width="10.5546875" style="13" customWidth="1"/>
    <col min="6352" max="6352" width="9.44140625" style="13" customWidth="1"/>
    <col min="6353" max="6353" width="9.88671875" style="13" customWidth="1"/>
    <col min="6354" max="6354" width="10.5546875" style="13" customWidth="1"/>
    <col min="6355" max="6356" width="9.44140625" style="13" customWidth="1"/>
    <col min="6357" max="6357" width="10.5546875" style="13" customWidth="1"/>
    <col min="6358" max="6359" width="9" style="13" customWidth="1"/>
    <col min="6360" max="6360" width="10.5546875" style="13" customWidth="1"/>
    <col min="6361" max="6362" width="9.44140625" style="13" customWidth="1"/>
    <col min="6363" max="6363" width="10.5546875" style="13" customWidth="1"/>
    <col min="6364" max="6364" width="9.44140625" style="13" customWidth="1"/>
    <col min="6365" max="6365" width="9.88671875" style="13" customWidth="1"/>
    <col min="6366" max="6366" width="10.5546875" style="13" customWidth="1"/>
    <col min="6367" max="6367" width="9" style="13" customWidth="1"/>
    <col min="6368" max="6368" width="9.88671875" style="13" customWidth="1"/>
    <col min="6369" max="6369" width="12" style="13" customWidth="1"/>
    <col min="6370" max="6600" width="11.44140625" style="13"/>
    <col min="6601" max="6601" width="0.33203125" style="13" customWidth="1"/>
    <col min="6602" max="6602" width="19" style="13" customWidth="1"/>
    <col min="6603" max="6603" width="7.109375" style="13" customWidth="1"/>
    <col min="6604" max="6604" width="41.33203125" style="13" customWidth="1"/>
    <col min="6605" max="6606" width="9" style="13" customWidth="1"/>
    <col min="6607" max="6607" width="10.5546875" style="13" customWidth="1"/>
    <col min="6608" max="6608" width="9.44140625" style="13" customWidth="1"/>
    <col min="6609" max="6609" width="9.88671875" style="13" customWidth="1"/>
    <col min="6610" max="6610" width="10.5546875" style="13" customWidth="1"/>
    <col min="6611" max="6612" width="9.44140625" style="13" customWidth="1"/>
    <col min="6613" max="6613" width="10.5546875" style="13" customWidth="1"/>
    <col min="6614" max="6615" width="9" style="13" customWidth="1"/>
    <col min="6616" max="6616" width="10.5546875" style="13" customWidth="1"/>
    <col min="6617" max="6618" width="9.44140625" style="13" customWidth="1"/>
    <col min="6619" max="6619" width="10.5546875" style="13" customWidth="1"/>
    <col min="6620" max="6620" width="9.44140625" style="13" customWidth="1"/>
    <col min="6621" max="6621" width="9.88671875" style="13" customWidth="1"/>
    <col min="6622" max="6622" width="10.5546875" style="13" customWidth="1"/>
    <col min="6623" max="6623" width="9" style="13" customWidth="1"/>
    <col min="6624" max="6624" width="9.88671875" style="13" customWidth="1"/>
    <col min="6625" max="6625" width="12" style="13" customWidth="1"/>
    <col min="6626" max="6856" width="11.44140625" style="13"/>
    <col min="6857" max="6857" width="0.33203125" style="13" customWidth="1"/>
    <col min="6858" max="6858" width="19" style="13" customWidth="1"/>
    <col min="6859" max="6859" width="7.109375" style="13" customWidth="1"/>
    <col min="6860" max="6860" width="41.33203125" style="13" customWidth="1"/>
    <col min="6861" max="6862" width="9" style="13" customWidth="1"/>
    <col min="6863" max="6863" width="10.5546875" style="13" customWidth="1"/>
    <col min="6864" max="6864" width="9.44140625" style="13" customWidth="1"/>
    <col min="6865" max="6865" width="9.88671875" style="13" customWidth="1"/>
    <col min="6866" max="6866" width="10.5546875" style="13" customWidth="1"/>
    <col min="6867" max="6868" width="9.44140625" style="13" customWidth="1"/>
    <col min="6869" max="6869" width="10.5546875" style="13" customWidth="1"/>
    <col min="6870" max="6871" width="9" style="13" customWidth="1"/>
    <col min="6872" max="6872" width="10.5546875" style="13" customWidth="1"/>
    <col min="6873" max="6874" width="9.44140625" style="13" customWidth="1"/>
    <col min="6875" max="6875" width="10.5546875" style="13" customWidth="1"/>
    <col min="6876" max="6876" width="9.44140625" style="13" customWidth="1"/>
    <col min="6877" max="6877" width="9.88671875" style="13" customWidth="1"/>
    <col min="6878" max="6878" width="10.5546875" style="13" customWidth="1"/>
    <col min="6879" max="6879" width="9" style="13" customWidth="1"/>
    <col min="6880" max="6880" width="9.88671875" style="13" customWidth="1"/>
    <col min="6881" max="6881" width="12" style="13" customWidth="1"/>
    <col min="6882" max="7112" width="11.44140625" style="13"/>
    <col min="7113" max="7113" width="0.33203125" style="13" customWidth="1"/>
    <col min="7114" max="7114" width="19" style="13" customWidth="1"/>
    <col min="7115" max="7115" width="7.109375" style="13" customWidth="1"/>
    <col min="7116" max="7116" width="41.33203125" style="13" customWidth="1"/>
    <col min="7117" max="7118" width="9" style="13" customWidth="1"/>
    <col min="7119" max="7119" width="10.5546875" style="13" customWidth="1"/>
    <col min="7120" max="7120" width="9.44140625" style="13" customWidth="1"/>
    <col min="7121" max="7121" width="9.88671875" style="13" customWidth="1"/>
    <col min="7122" max="7122" width="10.5546875" style="13" customWidth="1"/>
    <col min="7123" max="7124" width="9.44140625" style="13" customWidth="1"/>
    <col min="7125" max="7125" width="10.5546875" style="13" customWidth="1"/>
    <col min="7126" max="7127" width="9" style="13" customWidth="1"/>
    <col min="7128" max="7128" width="10.5546875" style="13" customWidth="1"/>
    <col min="7129" max="7130" width="9.44140625" style="13" customWidth="1"/>
    <col min="7131" max="7131" width="10.5546875" style="13" customWidth="1"/>
    <col min="7132" max="7132" width="9.44140625" style="13" customWidth="1"/>
    <col min="7133" max="7133" width="9.88671875" style="13" customWidth="1"/>
    <col min="7134" max="7134" width="10.5546875" style="13" customWidth="1"/>
    <col min="7135" max="7135" width="9" style="13" customWidth="1"/>
    <col min="7136" max="7136" width="9.88671875" style="13" customWidth="1"/>
    <col min="7137" max="7137" width="12" style="13" customWidth="1"/>
    <col min="7138" max="7368" width="11.44140625" style="13"/>
    <col min="7369" max="7369" width="0.33203125" style="13" customWidth="1"/>
    <col min="7370" max="7370" width="19" style="13" customWidth="1"/>
    <col min="7371" max="7371" width="7.109375" style="13" customWidth="1"/>
    <col min="7372" max="7372" width="41.33203125" style="13" customWidth="1"/>
    <col min="7373" max="7374" width="9" style="13" customWidth="1"/>
    <col min="7375" max="7375" width="10.5546875" style="13" customWidth="1"/>
    <col min="7376" max="7376" width="9.44140625" style="13" customWidth="1"/>
    <col min="7377" max="7377" width="9.88671875" style="13" customWidth="1"/>
    <col min="7378" max="7378" width="10.5546875" style="13" customWidth="1"/>
    <col min="7379" max="7380" width="9.44140625" style="13" customWidth="1"/>
    <col min="7381" max="7381" width="10.5546875" style="13" customWidth="1"/>
    <col min="7382" max="7383" width="9" style="13" customWidth="1"/>
    <col min="7384" max="7384" width="10.5546875" style="13" customWidth="1"/>
    <col min="7385" max="7386" width="9.44140625" style="13" customWidth="1"/>
    <col min="7387" max="7387" width="10.5546875" style="13" customWidth="1"/>
    <col min="7388" max="7388" width="9.44140625" style="13" customWidth="1"/>
    <col min="7389" max="7389" width="9.88671875" style="13" customWidth="1"/>
    <col min="7390" max="7390" width="10.5546875" style="13" customWidth="1"/>
    <col min="7391" max="7391" width="9" style="13" customWidth="1"/>
    <col min="7392" max="7392" width="9.88671875" style="13" customWidth="1"/>
    <col min="7393" max="7393" width="12" style="13" customWidth="1"/>
    <col min="7394" max="7624" width="11.44140625" style="13"/>
    <col min="7625" max="7625" width="0.33203125" style="13" customWidth="1"/>
    <col min="7626" max="7626" width="19" style="13" customWidth="1"/>
    <col min="7627" max="7627" width="7.109375" style="13" customWidth="1"/>
    <col min="7628" max="7628" width="41.33203125" style="13" customWidth="1"/>
    <col min="7629" max="7630" width="9" style="13" customWidth="1"/>
    <col min="7631" max="7631" width="10.5546875" style="13" customWidth="1"/>
    <col min="7632" max="7632" width="9.44140625" style="13" customWidth="1"/>
    <col min="7633" max="7633" width="9.88671875" style="13" customWidth="1"/>
    <col min="7634" max="7634" width="10.5546875" style="13" customWidth="1"/>
    <col min="7635" max="7636" width="9.44140625" style="13" customWidth="1"/>
    <col min="7637" max="7637" width="10.5546875" style="13" customWidth="1"/>
    <col min="7638" max="7639" width="9" style="13" customWidth="1"/>
    <col min="7640" max="7640" width="10.5546875" style="13" customWidth="1"/>
    <col min="7641" max="7642" width="9.44140625" style="13" customWidth="1"/>
    <col min="7643" max="7643" width="10.5546875" style="13" customWidth="1"/>
    <col min="7644" max="7644" width="9.44140625" style="13" customWidth="1"/>
    <col min="7645" max="7645" width="9.88671875" style="13" customWidth="1"/>
    <col min="7646" max="7646" width="10.5546875" style="13" customWidth="1"/>
    <col min="7647" max="7647" width="9" style="13" customWidth="1"/>
    <col min="7648" max="7648" width="9.88671875" style="13" customWidth="1"/>
    <col min="7649" max="7649" width="12" style="13" customWidth="1"/>
    <col min="7650" max="7880" width="11.44140625" style="13"/>
    <col min="7881" max="7881" width="0.33203125" style="13" customWidth="1"/>
    <col min="7882" max="7882" width="19" style="13" customWidth="1"/>
    <col min="7883" max="7883" width="7.109375" style="13" customWidth="1"/>
    <col min="7884" max="7884" width="41.33203125" style="13" customWidth="1"/>
    <col min="7885" max="7886" width="9" style="13" customWidth="1"/>
    <col min="7887" max="7887" width="10.5546875" style="13" customWidth="1"/>
    <col min="7888" max="7888" width="9.44140625" style="13" customWidth="1"/>
    <col min="7889" max="7889" width="9.88671875" style="13" customWidth="1"/>
    <col min="7890" max="7890" width="10.5546875" style="13" customWidth="1"/>
    <col min="7891" max="7892" width="9.44140625" style="13" customWidth="1"/>
    <col min="7893" max="7893" width="10.5546875" style="13" customWidth="1"/>
    <col min="7894" max="7895" width="9" style="13" customWidth="1"/>
    <col min="7896" max="7896" width="10.5546875" style="13" customWidth="1"/>
    <col min="7897" max="7898" width="9.44140625" style="13" customWidth="1"/>
    <col min="7899" max="7899" width="10.5546875" style="13" customWidth="1"/>
    <col min="7900" max="7900" width="9.44140625" style="13" customWidth="1"/>
    <col min="7901" max="7901" width="9.88671875" style="13" customWidth="1"/>
    <col min="7902" max="7902" width="10.5546875" style="13" customWidth="1"/>
    <col min="7903" max="7903" width="9" style="13" customWidth="1"/>
    <col min="7904" max="7904" width="9.88671875" style="13" customWidth="1"/>
    <col min="7905" max="7905" width="12" style="13" customWidth="1"/>
    <col min="7906" max="8136" width="11.44140625" style="13"/>
    <col min="8137" max="8137" width="0.33203125" style="13" customWidth="1"/>
    <col min="8138" max="8138" width="19" style="13" customWidth="1"/>
    <col min="8139" max="8139" width="7.109375" style="13" customWidth="1"/>
    <col min="8140" max="8140" width="41.33203125" style="13" customWidth="1"/>
    <col min="8141" max="8142" width="9" style="13" customWidth="1"/>
    <col min="8143" max="8143" width="10.5546875" style="13" customWidth="1"/>
    <col min="8144" max="8144" width="9.44140625" style="13" customWidth="1"/>
    <col min="8145" max="8145" width="9.88671875" style="13" customWidth="1"/>
    <col min="8146" max="8146" width="10.5546875" style="13" customWidth="1"/>
    <col min="8147" max="8148" width="9.44140625" style="13" customWidth="1"/>
    <col min="8149" max="8149" width="10.5546875" style="13" customWidth="1"/>
    <col min="8150" max="8151" width="9" style="13" customWidth="1"/>
    <col min="8152" max="8152" width="10.5546875" style="13" customWidth="1"/>
    <col min="8153" max="8154" width="9.44140625" style="13" customWidth="1"/>
    <col min="8155" max="8155" width="10.5546875" style="13" customWidth="1"/>
    <col min="8156" max="8156" width="9.44140625" style="13" customWidth="1"/>
    <col min="8157" max="8157" width="9.88671875" style="13" customWidth="1"/>
    <col min="8158" max="8158" width="10.5546875" style="13" customWidth="1"/>
    <col min="8159" max="8159" width="9" style="13" customWidth="1"/>
    <col min="8160" max="8160" width="9.88671875" style="13" customWidth="1"/>
    <col min="8161" max="8161" width="12" style="13" customWidth="1"/>
    <col min="8162" max="8392" width="11.44140625" style="13"/>
    <col min="8393" max="8393" width="0.33203125" style="13" customWidth="1"/>
    <col min="8394" max="8394" width="19" style="13" customWidth="1"/>
    <col min="8395" max="8395" width="7.109375" style="13" customWidth="1"/>
    <col min="8396" max="8396" width="41.33203125" style="13" customWidth="1"/>
    <col min="8397" max="8398" width="9" style="13" customWidth="1"/>
    <col min="8399" max="8399" width="10.5546875" style="13" customWidth="1"/>
    <col min="8400" max="8400" width="9.44140625" style="13" customWidth="1"/>
    <col min="8401" max="8401" width="9.88671875" style="13" customWidth="1"/>
    <col min="8402" max="8402" width="10.5546875" style="13" customWidth="1"/>
    <col min="8403" max="8404" width="9.44140625" style="13" customWidth="1"/>
    <col min="8405" max="8405" width="10.5546875" style="13" customWidth="1"/>
    <col min="8406" max="8407" width="9" style="13" customWidth="1"/>
    <col min="8408" max="8408" width="10.5546875" style="13" customWidth="1"/>
    <col min="8409" max="8410" width="9.44140625" style="13" customWidth="1"/>
    <col min="8411" max="8411" width="10.5546875" style="13" customWidth="1"/>
    <col min="8412" max="8412" width="9.44140625" style="13" customWidth="1"/>
    <col min="8413" max="8413" width="9.88671875" style="13" customWidth="1"/>
    <col min="8414" max="8414" width="10.5546875" style="13" customWidth="1"/>
    <col min="8415" max="8415" width="9" style="13" customWidth="1"/>
    <col min="8416" max="8416" width="9.88671875" style="13" customWidth="1"/>
    <col min="8417" max="8417" width="12" style="13" customWidth="1"/>
    <col min="8418" max="8648" width="11.44140625" style="13"/>
    <col min="8649" max="8649" width="0.33203125" style="13" customWidth="1"/>
    <col min="8650" max="8650" width="19" style="13" customWidth="1"/>
    <col min="8651" max="8651" width="7.109375" style="13" customWidth="1"/>
    <col min="8652" max="8652" width="41.33203125" style="13" customWidth="1"/>
    <col min="8653" max="8654" width="9" style="13" customWidth="1"/>
    <col min="8655" max="8655" width="10.5546875" style="13" customWidth="1"/>
    <col min="8656" max="8656" width="9.44140625" style="13" customWidth="1"/>
    <col min="8657" max="8657" width="9.88671875" style="13" customWidth="1"/>
    <col min="8658" max="8658" width="10.5546875" style="13" customWidth="1"/>
    <col min="8659" max="8660" width="9.44140625" style="13" customWidth="1"/>
    <col min="8661" max="8661" width="10.5546875" style="13" customWidth="1"/>
    <col min="8662" max="8663" width="9" style="13" customWidth="1"/>
    <col min="8664" max="8664" width="10.5546875" style="13" customWidth="1"/>
    <col min="8665" max="8666" width="9.44140625" style="13" customWidth="1"/>
    <col min="8667" max="8667" width="10.5546875" style="13" customWidth="1"/>
    <col min="8668" max="8668" width="9.44140625" style="13" customWidth="1"/>
    <col min="8669" max="8669" width="9.88671875" style="13" customWidth="1"/>
    <col min="8670" max="8670" width="10.5546875" style="13" customWidth="1"/>
    <col min="8671" max="8671" width="9" style="13" customWidth="1"/>
    <col min="8672" max="8672" width="9.88671875" style="13" customWidth="1"/>
    <col min="8673" max="8673" width="12" style="13" customWidth="1"/>
    <col min="8674" max="8904" width="11.44140625" style="13"/>
    <col min="8905" max="8905" width="0.33203125" style="13" customWidth="1"/>
    <col min="8906" max="8906" width="19" style="13" customWidth="1"/>
    <col min="8907" max="8907" width="7.109375" style="13" customWidth="1"/>
    <col min="8908" max="8908" width="41.33203125" style="13" customWidth="1"/>
    <col min="8909" max="8910" width="9" style="13" customWidth="1"/>
    <col min="8911" max="8911" width="10.5546875" style="13" customWidth="1"/>
    <col min="8912" max="8912" width="9.44140625" style="13" customWidth="1"/>
    <col min="8913" max="8913" width="9.88671875" style="13" customWidth="1"/>
    <col min="8914" max="8914" width="10.5546875" style="13" customWidth="1"/>
    <col min="8915" max="8916" width="9.44140625" style="13" customWidth="1"/>
    <col min="8917" max="8917" width="10.5546875" style="13" customWidth="1"/>
    <col min="8918" max="8919" width="9" style="13" customWidth="1"/>
    <col min="8920" max="8920" width="10.5546875" style="13" customWidth="1"/>
    <col min="8921" max="8922" width="9.44140625" style="13" customWidth="1"/>
    <col min="8923" max="8923" width="10.5546875" style="13" customWidth="1"/>
    <col min="8924" max="8924" width="9.44140625" style="13" customWidth="1"/>
    <col min="8925" max="8925" width="9.88671875" style="13" customWidth="1"/>
    <col min="8926" max="8926" width="10.5546875" style="13" customWidth="1"/>
    <col min="8927" max="8927" width="9" style="13" customWidth="1"/>
    <col min="8928" max="8928" width="9.88671875" style="13" customWidth="1"/>
    <col min="8929" max="8929" width="12" style="13" customWidth="1"/>
    <col min="8930" max="9160" width="11.44140625" style="13"/>
    <col min="9161" max="9161" width="0.33203125" style="13" customWidth="1"/>
    <col min="9162" max="9162" width="19" style="13" customWidth="1"/>
    <col min="9163" max="9163" width="7.109375" style="13" customWidth="1"/>
    <col min="9164" max="9164" width="41.33203125" style="13" customWidth="1"/>
    <col min="9165" max="9166" width="9" style="13" customWidth="1"/>
    <col min="9167" max="9167" width="10.5546875" style="13" customWidth="1"/>
    <col min="9168" max="9168" width="9.44140625" style="13" customWidth="1"/>
    <col min="9169" max="9169" width="9.88671875" style="13" customWidth="1"/>
    <col min="9170" max="9170" width="10.5546875" style="13" customWidth="1"/>
    <col min="9171" max="9172" width="9.44140625" style="13" customWidth="1"/>
    <col min="9173" max="9173" width="10.5546875" style="13" customWidth="1"/>
    <col min="9174" max="9175" width="9" style="13" customWidth="1"/>
    <col min="9176" max="9176" width="10.5546875" style="13" customWidth="1"/>
    <col min="9177" max="9178" width="9.44140625" style="13" customWidth="1"/>
    <col min="9179" max="9179" width="10.5546875" style="13" customWidth="1"/>
    <col min="9180" max="9180" width="9.44140625" style="13" customWidth="1"/>
    <col min="9181" max="9181" width="9.88671875" style="13" customWidth="1"/>
    <col min="9182" max="9182" width="10.5546875" style="13" customWidth="1"/>
    <col min="9183" max="9183" width="9" style="13" customWidth="1"/>
    <col min="9184" max="9184" width="9.88671875" style="13" customWidth="1"/>
    <col min="9185" max="9185" width="12" style="13" customWidth="1"/>
    <col min="9186" max="9416" width="11.44140625" style="13"/>
    <col min="9417" max="9417" width="0.33203125" style="13" customWidth="1"/>
    <col min="9418" max="9418" width="19" style="13" customWidth="1"/>
    <col min="9419" max="9419" width="7.109375" style="13" customWidth="1"/>
    <col min="9420" max="9420" width="41.33203125" style="13" customWidth="1"/>
    <col min="9421" max="9422" width="9" style="13" customWidth="1"/>
    <col min="9423" max="9423" width="10.5546875" style="13" customWidth="1"/>
    <col min="9424" max="9424" width="9.44140625" style="13" customWidth="1"/>
    <col min="9425" max="9425" width="9.88671875" style="13" customWidth="1"/>
    <col min="9426" max="9426" width="10.5546875" style="13" customWidth="1"/>
    <col min="9427" max="9428" width="9.44140625" style="13" customWidth="1"/>
    <col min="9429" max="9429" width="10.5546875" style="13" customWidth="1"/>
    <col min="9430" max="9431" width="9" style="13" customWidth="1"/>
    <col min="9432" max="9432" width="10.5546875" style="13" customWidth="1"/>
    <col min="9433" max="9434" width="9.44140625" style="13" customWidth="1"/>
    <col min="9435" max="9435" width="10.5546875" style="13" customWidth="1"/>
    <col min="9436" max="9436" width="9.44140625" style="13" customWidth="1"/>
    <col min="9437" max="9437" width="9.88671875" style="13" customWidth="1"/>
    <col min="9438" max="9438" width="10.5546875" style="13" customWidth="1"/>
    <col min="9439" max="9439" width="9" style="13" customWidth="1"/>
    <col min="9440" max="9440" width="9.88671875" style="13" customWidth="1"/>
    <col min="9441" max="9441" width="12" style="13" customWidth="1"/>
    <col min="9442" max="9672" width="11.44140625" style="13"/>
    <col min="9673" max="9673" width="0.33203125" style="13" customWidth="1"/>
    <col min="9674" max="9674" width="19" style="13" customWidth="1"/>
    <col min="9675" max="9675" width="7.109375" style="13" customWidth="1"/>
    <col min="9676" max="9676" width="41.33203125" style="13" customWidth="1"/>
    <col min="9677" max="9678" width="9" style="13" customWidth="1"/>
    <col min="9679" max="9679" width="10.5546875" style="13" customWidth="1"/>
    <col min="9680" max="9680" width="9.44140625" style="13" customWidth="1"/>
    <col min="9681" max="9681" width="9.88671875" style="13" customWidth="1"/>
    <col min="9682" max="9682" width="10.5546875" style="13" customWidth="1"/>
    <col min="9683" max="9684" width="9.44140625" style="13" customWidth="1"/>
    <col min="9685" max="9685" width="10.5546875" style="13" customWidth="1"/>
    <col min="9686" max="9687" width="9" style="13" customWidth="1"/>
    <col min="9688" max="9688" width="10.5546875" style="13" customWidth="1"/>
    <col min="9689" max="9690" width="9.44140625" style="13" customWidth="1"/>
    <col min="9691" max="9691" width="10.5546875" style="13" customWidth="1"/>
    <col min="9692" max="9692" width="9.44140625" style="13" customWidth="1"/>
    <col min="9693" max="9693" width="9.88671875" style="13" customWidth="1"/>
    <col min="9694" max="9694" width="10.5546875" style="13" customWidth="1"/>
    <col min="9695" max="9695" width="9" style="13" customWidth="1"/>
    <col min="9696" max="9696" width="9.88671875" style="13" customWidth="1"/>
    <col min="9697" max="9697" width="12" style="13" customWidth="1"/>
    <col min="9698" max="9928" width="11.44140625" style="13"/>
    <col min="9929" max="9929" width="0.33203125" style="13" customWidth="1"/>
    <col min="9930" max="9930" width="19" style="13" customWidth="1"/>
    <col min="9931" max="9931" width="7.109375" style="13" customWidth="1"/>
    <col min="9932" max="9932" width="41.33203125" style="13" customWidth="1"/>
    <col min="9933" max="9934" width="9" style="13" customWidth="1"/>
    <col min="9935" max="9935" width="10.5546875" style="13" customWidth="1"/>
    <col min="9936" max="9936" width="9.44140625" style="13" customWidth="1"/>
    <col min="9937" max="9937" width="9.88671875" style="13" customWidth="1"/>
    <col min="9938" max="9938" width="10.5546875" style="13" customWidth="1"/>
    <col min="9939" max="9940" width="9.44140625" style="13" customWidth="1"/>
    <col min="9941" max="9941" width="10.5546875" style="13" customWidth="1"/>
    <col min="9942" max="9943" width="9" style="13" customWidth="1"/>
    <col min="9944" max="9944" width="10.5546875" style="13" customWidth="1"/>
    <col min="9945" max="9946" width="9.44140625" style="13" customWidth="1"/>
    <col min="9947" max="9947" width="10.5546875" style="13" customWidth="1"/>
    <col min="9948" max="9948" width="9.44140625" style="13" customWidth="1"/>
    <col min="9949" max="9949" width="9.88671875" style="13" customWidth="1"/>
    <col min="9950" max="9950" width="10.5546875" style="13" customWidth="1"/>
    <col min="9951" max="9951" width="9" style="13" customWidth="1"/>
    <col min="9952" max="9952" width="9.88671875" style="13" customWidth="1"/>
    <col min="9953" max="9953" width="12" style="13" customWidth="1"/>
    <col min="9954" max="10184" width="11.44140625" style="13"/>
    <col min="10185" max="10185" width="0.33203125" style="13" customWidth="1"/>
    <col min="10186" max="10186" width="19" style="13" customWidth="1"/>
    <col min="10187" max="10187" width="7.109375" style="13" customWidth="1"/>
    <col min="10188" max="10188" width="41.33203125" style="13" customWidth="1"/>
    <col min="10189" max="10190" width="9" style="13" customWidth="1"/>
    <col min="10191" max="10191" width="10.5546875" style="13" customWidth="1"/>
    <col min="10192" max="10192" width="9.44140625" style="13" customWidth="1"/>
    <col min="10193" max="10193" width="9.88671875" style="13" customWidth="1"/>
    <col min="10194" max="10194" width="10.5546875" style="13" customWidth="1"/>
    <col min="10195" max="10196" width="9.44140625" style="13" customWidth="1"/>
    <col min="10197" max="10197" width="10.5546875" style="13" customWidth="1"/>
    <col min="10198" max="10199" width="9" style="13" customWidth="1"/>
    <col min="10200" max="10200" width="10.5546875" style="13" customWidth="1"/>
    <col min="10201" max="10202" width="9.44140625" style="13" customWidth="1"/>
    <col min="10203" max="10203" width="10.5546875" style="13" customWidth="1"/>
    <col min="10204" max="10204" width="9.44140625" style="13" customWidth="1"/>
    <col min="10205" max="10205" width="9.88671875" style="13" customWidth="1"/>
    <col min="10206" max="10206" width="10.5546875" style="13" customWidth="1"/>
    <col min="10207" max="10207" width="9" style="13" customWidth="1"/>
    <col min="10208" max="10208" width="9.88671875" style="13" customWidth="1"/>
    <col min="10209" max="10209" width="12" style="13" customWidth="1"/>
    <col min="10210" max="10440" width="11.44140625" style="13"/>
    <col min="10441" max="10441" width="0.33203125" style="13" customWidth="1"/>
    <col min="10442" max="10442" width="19" style="13" customWidth="1"/>
    <col min="10443" max="10443" width="7.109375" style="13" customWidth="1"/>
    <col min="10444" max="10444" width="41.33203125" style="13" customWidth="1"/>
    <col min="10445" max="10446" width="9" style="13" customWidth="1"/>
    <col min="10447" max="10447" width="10.5546875" style="13" customWidth="1"/>
    <col min="10448" max="10448" width="9.44140625" style="13" customWidth="1"/>
    <col min="10449" max="10449" width="9.88671875" style="13" customWidth="1"/>
    <col min="10450" max="10450" width="10.5546875" style="13" customWidth="1"/>
    <col min="10451" max="10452" width="9.44140625" style="13" customWidth="1"/>
    <col min="10453" max="10453" width="10.5546875" style="13" customWidth="1"/>
    <col min="10454" max="10455" width="9" style="13" customWidth="1"/>
    <col min="10456" max="10456" width="10.5546875" style="13" customWidth="1"/>
    <col min="10457" max="10458" width="9.44140625" style="13" customWidth="1"/>
    <col min="10459" max="10459" width="10.5546875" style="13" customWidth="1"/>
    <col min="10460" max="10460" width="9.44140625" style="13" customWidth="1"/>
    <col min="10461" max="10461" width="9.88671875" style="13" customWidth="1"/>
    <col min="10462" max="10462" width="10.5546875" style="13" customWidth="1"/>
    <col min="10463" max="10463" width="9" style="13" customWidth="1"/>
    <col min="10464" max="10464" width="9.88671875" style="13" customWidth="1"/>
    <col min="10465" max="10465" width="12" style="13" customWidth="1"/>
    <col min="10466" max="10696" width="11.44140625" style="13"/>
    <col min="10697" max="10697" width="0.33203125" style="13" customWidth="1"/>
    <col min="10698" max="10698" width="19" style="13" customWidth="1"/>
    <col min="10699" max="10699" width="7.109375" style="13" customWidth="1"/>
    <col min="10700" max="10700" width="41.33203125" style="13" customWidth="1"/>
    <col min="10701" max="10702" width="9" style="13" customWidth="1"/>
    <col min="10703" max="10703" width="10.5546875" style="13" customWidth="1"/>
    <col min="10704" max="10704" width="9.44140625" style="13" customWidth="1"/>
    <col min="10705" max="10705" width="9.88671875" style="13" customWidth="1"/>
    <col min="10706" max="10706" width="10.5546875" style="13" customWidth="1"/>
    <col min="10707" max="10708" width="9.44140625" style="13" customWidth="1"/>
    <col min="10709" max="10709" width="10.5546875" style="13" customWidth="1"/>
    <col min="10710" max="10711" width="9" style="13" customWidth="1"/>
    <col min="10712" max="10712" width="10.5546875" style="13" customWidth="1"/>
    <col min="10713" max="10714" width="9.44140625" style="13" customWidth="1"/>
    <col min="10715" max="10715" width="10.5546875" style="13" customWidth="1"/>
    <col min="10716" max="10716" width="9.44140625" style="13" customWidth="1"/>
    <col min="10717" max="10717" width="9.88671875" style="13" customWidth="1"/>
    <col min="10718" max="10718" width="10.5546875" style="13" customWidth="1"/>
    <col min="10719" max="10719" width="9" style="13" customWidth="1"/>
    <col min="10720" max="10720" width="9.88671875" style="13" customWidth="1"/>
    <col min="10721" max="10721" width="12" style="13" customWidth="1"/>
    <col min="10722" max="10952" width="11.44140625" style="13"/>
    <col min="10953" max="10953" width="0.33203125" style="13" customWidth="1"/>
    <col min="10954" max="10954" width="19" style="13" customWidth="1"/>
    <col min="10955" max="10955" width="7.109375" style="13" customWidth="1"/>
    <col min="10956" max="10956" width="41.33203125" style="13" customWidth="1"/>
    <col min="10957" max="10958" width="9" style="13" customWidth="1"/>
    <col min="10959" max="10959" width="10.5546875" style="13" customWidth="1"/>
    <col min="10960" max="10960" width="9.44140625" style="13" customWidth="1"/>
    <col min="10961" max="10961" width="9.88671875" style="13" customWidth="1"/>
    <col min="10962" max="10962" width="10.5546875" style="13" customWidth="1"/>
    <col min="10963" max="10964" width="9.44140625" style="13" customWidth="1"/>
    <col min="10965" max="10965" width="10.5546875" style="13" customWidth="1"/>
    <col min="10966" max="10967" width="9" style="13" customWidth="1"/>
    <col min="10968" max="10968" width="10.5546875" style="13" customWidth="1"/>
    <col min="10969" max="10970" width="9.44140625" style="13" customWidth="1"/>
    <col min="10971" max="10971" width="10.5546875" style="13" customWidth="1"/>
    <col min="10972" max="10972" width="9.44140625" style="13" customWidth="1"/>
    <col min="10973" max="10973" width="9.88671875" style="13" customWidth="1"/>
    <col min="10974" max="10974" width="10.5546875" style="13" customWidth="1"/>
    <col min="10975" max="10975" width="9" style="13" customWidth="1"/>
    <col min="10976" max="10976" width="9.88671875" style="13" customWidth="1"/>
    <col min="10977" max="10977" width="12" style="13" customWidth="1"/>
    <col min="10978" max="11208" width="11.44140625" style="13"/>
    <col min="11209" max="11209" width="0.33203125" style="13" customWidth="1"/>
    <col min="11210" max="11210" width="19" style="13" customWidth="1"/>
    <col min="11211" max="11211" width="7.109375" style="13" customWidth="1"/>
    <col min="11212" max="11212" width="41.33203125" style="13" customWidth="1"/>
    <col min="11213" max="11214" width="9" style="13" customWidth="1"/>
    <col min="11215" max="11215" width="10.5546875" style="13" customWidth="1"/>
    <col min="11216" max="11216" width="9.44140625" style="13" customWidth="1"/>
    <col min="11217" max="11217" width="9.88671875" style="13" customWidth="1"/>
    <col min="11218" max="11218" width="10.5546875" style="13" customWidth="1"/>
    <col min="11219" max="11220" width="9.44140625" style="13" customWidth="1"/>
    <col min="11221" max="11221" width="10.5546875" style="13" customWidth="1"/>
    <col min="11222" max="11223" width="9" style="13" customWidth="1"/>
    <col min="11224" max="11224" width="10.5546875" style="13" customWidth="1"/>
    <col min="11225" max="11226" width="9.44140625" style="13" customWidth="1"/>
    <col min="11227" max="11227" width="10.5546875" style="13" customWidth="1"/>
    <col min="11228" max="11228" width="9.44140625" style="13" customWidth="1"/>
    <col min="11229" max="11229" width="9.88671875" style="13" customWidth="1"/>
    <col min="11230" max="11230" width="10.5546875" style="13" customWidth="1"/>
    <col min="11231" max="11231" width="9" style="13" customWidth="1"/>
    <col min="11232" max="11232" width="9.88671875" style="13" customWidth="1"/>
    <col min="11233" max="11233" width="12" style="13" customWidth="1"/>
    <col min="11234" max="11464" width="11.44140625" style="13"/>
    <col min="11465" max="11465" width="0.33203125" style="13" customWidth="1"/>
    <col min="11466" max="11466" width="19" style="13" customWidth="1"/>
    <col min="11467" max="11467" width="7.109375" style="13" customWidth="1"/>
    <col min="11468" max="11468" width="41.33203125" style="13" customWidth="1"/>
    <col min="11469" max="11470" width="9" style="13" customWidth="1"/>
    <col min="11471" max="11471" width="10.5546875" style="13" customWidth="1"/>
    <col min="11472" max="11472" width="9.44140625" style="13" customWidth="1"/>
    <col min="11473" max="11473" width="9.88671875" style="13" customWidth="1"/>
    <col min="11474" max="11474" width="10.5546875" style="13" customWidth="1"/>
    <col min="11475" max="11476" width="9.44140625" style="13" customWidth="1"/>
    <col min="11477" max="11477" width="10.5546875" style="13" customWidth="1"/>
    <col min="11478" max="11479" width="9" style="13" customWidth="1"/>
    <col min="11480" max="11480" width="10.5546875" style="13" customWidth="1"/>
    <col min="11481" max="11482" width="9.44140625" style="13" customWidth="1"/>
    <col min="11483" max="11483" width="10.5546875" style="13" customWidth="1"/>
    <col min="11484" max="11484" width="9.44140625" style="13" customWidth="1"/>
    <col min="11485" max="11485" width="9.88671875" style="13" customWidth="1"/>
    <col min="11486" max="11486" width="10.5546875" style="13" customWidth="1"/>
    <col min="11487" max="11487" width="9" style="13" customWidth="1"/>
    <col min="11488" max="11488" width="9.88671875" style="13" customWidth="1"/>
    <col min="11489" max="11489" width="12" style="13" customWidth="1"/>
    <col min="11490" max="11720" width="11.44140625" style="13"/>
    <col min="11721" max="11721" width="0.33203125" style="13" customWidth="1"/>
    <col min="11722" max="11722" width="19" style="13" customWidth="1"/>
    <col min="11723" max="11723" width="7.109375" style="13" customWidth="1"/>
    <col min="11724" max="11724" width="41.33203125" style="13" customWidth="1"/>
    <col min="11725" max="11726" width="9" style="13" customWidth="1"/>
    <col min="11727" max="11727" width="10.5546875" style="13" customWidth="1"/>
    <col min="11728" max="11728" width="9.44140625" style="13" customWidth="1"/>
    <col min="11729" max="11729" width="9.88671875" style="13" customWidth="1"/>
    <col min="11730" max="11730" width="10.5546875" style="13" customWidth="1"/>
    <col min="11731" max="11732" width="9.44140625" style="13" customWidth="1"/>
    <col min="11733" max="11733" width="10.5546875" style="13" customWidth="1"/>
    <col min="11734" max="11735" width="9" style="13" customWidth="1"/>
    <col min="11736" max="11736" width="10.5546875" style="13" customWidth="1"/>
    <col min="11737" max="11738" width="9.44140625" style="13" customWidth="1"/>
    <col min="11739" max="11739" width="10.5546875" style="13" customWidth="1"/>
    <col min="11740" max="11740" width="9.44140625" style="13" customWidth="1"/>
    <col min="11741" max="11741" width="9.88671875" style="13" customWidth="1"/>
    <col min="11742" max="11742" width="10.5546875" style="13" customWidth="1"/>
    <col min="11743" max="11743" width="9" style="13" customWidth="1"/>
    <col min="11744" max="11744" width="9.88671875" style="13" customWidth="1"/>
    <col min="11745" max="11745" width="12" style="13" customWidth="1"/>
    <col min="11746" max="11976" width="11.44140625" style="13"/>
    <col min="11977" max="11977" width="0.33203125" style="13" customWidth="1"/>
    <col min="11978" max="11978" width="19" style="13" customWidth="1"/>
    <col min="11979" max="11979" width="7.109375" style="13" customWidth="1"/>
    <col min="11980" max="11980" width="41.33203125" style="13" customWidth="1"/>
    <col min="11981" max="11982" width="9" style="13" customWidth="1"/>
    <col min="11983" max="11983" width="10.5546875" style="13" customWidth="1"/>
    <col min="11984" max="11984" width="9.44140625" style="13" customWidth="1"/>
    <col min="11985" max="11985" width="9.88671875" style="13" customWidth="1"/>
    <col min="11986" max="11986" width="10.5546875" style="13" customWidth="1"/>
    <col min="11987" max="11988" width="9.44140625" style="13" customWidth="1"/>
    <col min="11989" max="11989" width="10.5546875" style="13" customWidth="1"/>
    <col min="11990" max="11991" width="9" style="13" customWidth="1"/>
    <col min="11992" max="11992" width="10.5546875" style="13" customWidth="1"/>
    <col min="11993" max="11994" width="9.44140625" style="13" customWidth="1"/>
    <col min="11995" max="11995" width="10.5546875" style="13" customWidth="1"/>
    <col min="11996" max="11996" width="9.44140625" style="13" customWidth="1"/>
    <col min="11997" max="11997" width="9.88671875" style="13" customWidth="1"/>
    <col min="11998" max="11998" width="10.5546875" style="13" customWidth="1"/>
    <col min="11999" max="11999" width="9" style="13" customWidth="1"/>
    <col min="12000" max="12000" width="9.88671875" style="13" customWidth="1"/>
    <col min="12001" max="12001" width="12" style="13" customWidth="1"/>
    <col min="12002" max="12232" width="11.44140625" style="13"/>
    <col min="12233" max="12233" width="0.33203125" style="13" customWidth="1"/>
    <col min="12234" max="12234" width="19" style="13" customWidth="1"/>
    <col min="12235" max="12235" width="7.109375" style="13" customWidth="1"/>
    <col min="12236" max="12236" width="41.33203125" style="13" customWidth="1"/>
    <col min="12237" max="12238" width="9" style="13" customWidth="1"/>
    <col min="12239" max="12239" width="10.5546875" style="13" customWidth="1"/>
    <col min="12240" max="12240" width="9.44140625" style="13" customWidth="1"/>
    <col min="12241" max="12241" width="9.88671875" style="13" customWidth="1"/>
    <col min="12242" max="12242" width="10.5546875" style="13" customWidth="1"/>
    <col min="12243" max="12244" width="9.44140625" style="13" customWidth="1"/>
    <col min="12245" max="12245" width="10.5546875" style="13" customWidth="1"/>
    <col min="12246" max="12247" width="9" style="13" customWidth="1"/>
    <col min="12248" max="12248" width="10.5546875" style="13" customWidth="1"/>
    <col min="12249" max="12250" width="9.44140625" style="13" customWidth="1"/>
    <col min="12251" max="12251" width="10.5546875" style="13" customWidth="1"/>
    <col min="12252" max="12252" width="9.44140625" style="13" customWidth="1"/>
    <col min="12253" max="12253" width="9.88671875" style="13" customWidth="1"/>
    <col min="12254" max="12254" width="10.5546875" style="13" customWidth="1"/>
    <col min="12255" max="12255" width="9" style="13" customWidth="1"/>
    <col min="12256" max="12256" width="9.88671875" style="13" customWidth="1"/>
    <col min="12257" max="12257" width="12" style="13" customWidth="1"/>
    <col min="12258" max="12488" width="11.44140625" style="13"/>
    <col min="12489" max="12489" width="0.33203125" style="13" customWidth="1"/>
    <col min="12490" max="12490" width="19" style="13" customWidth="1"/>
    <col min="12491" max="12491" width="7.109375" style="13" customWidth="1"/>
    <col min="12492" max="12492" width="41.33203125" style="13" customWidth="1"/>
    <col min="12493" max="12494" width="9" style="13" customWidth="1"/>
    <col min="12495" max="12495" width="10.5546875" style="13" customWidth="1"/>
    <col min="12496" max="12496" width="9.44140625" style="13" customWidth="1"/>
    <col min="12497" max="12497" width="9.88671875" style="13" customWidth="1"/>
    <col min="12498" max="12498" width="10.5546875" style="13" customWidth="1"/>
    <col min="12499" max="12500" width="9.44140625" style="13" customWidth="1"/>
    <col min="12501" max="12501" width="10.5546875" style="13" customWidth="1"/>
    <col min="12502" max="12503" width="9" style="13" customWidth="1"/>
    <col min="12504" max="12504" width="10.5546875" style="13" customWidth="1"/>
    <col min="12505" max="12506" width="9.44140625" style="13" customWidth="1"/>
    <col min="12507" max="12507" width="10.5546875" style="13" customWidth="1"/>
    <col min="12508" max="12508" width="9.44140625" style="13" customWidth="1"/>
    <col min="12509" max="12509" width="9.88671875" style="13" customWidth="1"/>
    <col min="12510" max="12510" width="10.5546875" style="13" customWidth="1"/>
    <col min="12511" max="12511" width="9" style="13" customWidth="1"/>
    <col min="12512" max="12512" width="9.88671875" style="13" customWidth="1"/>
    <col min="12513" max="12513" width="12" style="13" customWidth="1"/>
    <col min="12514" max="12744" width="11.44140625" style="13"/>
    <col min="12745" max="12745" width="0.33203125" style="13" customWidth="1"/>
    <col min="12746" max="12746" width="19" style="13" customWidth="1"/>
    <col min="12747" max="12747" width="7.109375" style="13" customWidth="1"/>
    <col min="12748" max="12748" width="41.33203125" style="13" customWidth="1"/>
    <col min="12749" max="12750" width="9" style="13" customWidth="1"/>
    <col min="12751" max="12751" width="10.5546875" style="13" customWidth="1"/>
    <col min="12752" max="12752" width="9.44140625" style="13" customWidth="1"/>
    <col min="12753" max="12753" width="9.88671875" style="13" customWidth="1"/>
    <col min="12754" max="12754" width="10.5546875" style="13" customWidth="1"/>
    <col min="12755" max="12756" width="9.44140625" style="13" customWidth="1"/>
    <col min="12757" max="12757" width="10.5546875" style="13" customWidth="1"/>
    <col min="12758" max="12759" width="9" style="13" customWidth="1"/>
    <col min="12760" max="12760" width="10.5546875" style="13" customWidth="1"/>
    <col min="12761" max="12762" width="9.44140625" style="13" customWidth="1"/>
    <col min="12763" max="12763" width="10.5546875" style="13" customWidth="1"/>
    <col min="12764" max="12764" width="9.44140625" style="13" customWidth="1"/>
    <col min="12765" max="12765" width="9.88671875" style="13" customWidth="1"/>
    <col min="12766" max="12766" width="10.5546875" style="13" customWidth="1"/>
    <col min="12767" max="12767" width="9" style="13" customWidth="1"/>
    <col min="12768" max="12768" width="9.88671875" style="13" customWidth="1"/>
    <col min="12769" max="12769" width="12" style="13" customWidth="1"/>
    <col min="12770" max="13000" width="11.44140625" style="13"/>
    <col min="13001" max="13001" width="0.33203125" style="13" customWidth="1"/>
    <col min="13002" max="13002" width="19" style="13" customWidth="1"/>
    <col min="13003" max="13003" width="7.109375" style="13" customWidth="1"/>
    <col min="13004" max="13004" width="41.33203125" style="13" customWidth="1"/>
    <col min="13005" max="13006" width="9" style="13" customWidth="1"/>
    <col min="13007" max="13007" width="10.5546875" style="13" customWidth="1"/>
    <col min="13008" max="13008" width="9.44140625" style="13" customWidth="1"/>
    <col min="13009" max="13009" width="9.88671875" style="13" customWidth="1"/>
    <col min="13010" max="13010" width="10.5546875" style="13" customWidth="1"/>
    <col min="13011" max="13012" width="9.44140625" style="13" customWidth="1"/>
    <col min="13013" max="13013" width="10.5546875" style="13" customWidth="1"/>
    <col min="13014" max="13015" width="9" style="13" customWidth="1"/>
    <col min="13016" max="13016" width="10.5546875" style="13" customWidth="1"/>
    <col min="13017" max="13018" width="9.44140625" style="13" customWidth="1"/>
    <col min="13019" max="13019" width="10.5546875" style="13" customWidth="1"/>
    <col min="13020" max="13020" width="9.44140625" style="13" customWidth="1"/>
    <col min="13021" max="13021" width="9.88671875" style="13" customWidth="1"/>
    <col min="13022" max="13022" width="10.5546875" style="13" customWidth="1"/>
    <col min="13023" max="13023" width="9" style="13" customWidth="1"/>
    <col min="13024" max="13024" width="9.88671875" style="13" customWidth="1"/>
    <col min="13025" max="13025" width="12" style="13" customWidth="1"/>
    <col min="13026" max="13256" width="11.44140625" style="13"/>
    <col min="13257" max="13257" width="0.33203125" style="13" customWidth="1"/>
    <col min="13258" max="13258" width="19" style="13" customWidth="1"/>
    <col min="13259" max="13259" width="7.109375" style="13" customWidth="1"/>
    <col min="13260" max="13260" width="41.33203125" style="13" customWidth="1"/>
    <col min="13261" max="13262" width="9" style="13" customWidth="1"/>
    <col min="13263" max="13263" width="10.5546875" style="13" customWidth="1"/>
    <col min="13264" max="13264" width="9.44140625" style="13" customWidth="1"/>
    <col min="13265" max="13265" width="9.88671875" style="13" customWidth="1"/>
    <col min="13266" max="13266" width="10.5546875" style="13" customWidth="1"/>
    <col min="13267" max="13268" width="9.44140625" style="13" customWidth="1"/>
    <col min="13269" max="13269" width="10.5546875" style="13" customWidth="1"/>
    <col min="13270" max="13271" width="9" style="13" customWidth="1"/>
    <col min="13272" max="13272" width="10.5546875" style="13" customWidth="1"/>
    <col min="13273" max="13274" width="9.44140625" style="13" customWidth="1"/>
    <col min="13275" max="13275" width="10.5546875" style="13" customWidth="1"/>
    <col min="13276" max="13276" width="9.44140625" style="13" customWidth="1"/>
    <col min="13277" max="13277" width="9.88671875" style="13" customWidth="1"/>
    <col min="13278" max="13278" width="10.5546875" style="13" customWidth="1"/>
    <col min="13279" max="13279" width="9" style="13" customWidth="1"/>
    <col min="13280" max="13280" width="9.88671875" style="13" customWidth="1"/>
    <col min="13281" max="13281" width="12" style="13" customWidth="1"/>
    <col min="13282" max="13512" width="11.44140625" style="13"/>
    <col min="13513" max="13513" width="0.33203125" style="13" customWidth="1"/>
    <col min="13514" max="13514" width="19" style="13" customWidth="1"/>
    <col min="13515" max="13515" width="7.109375" style="13" customWidth="1"/>
    <col min="13516" max="13516" width="41.33203125" style="13" customWidth="1"/>
    <col min="13517" max="13518" width="9" style="13" customWidth="1"/>
    <col min="13519" max="13519" width="10.5546875" style="13" customWidth="1"/>
    <col min="13520" max="13520" width="9.44140625" style="13" customWidth="1"/>
    <col min="13521" max="13521" width="9.88671875" style="13" customWidth="1"/>
    <col min="13522" max="13522" width="10.5546875" style="13" customWidth="1"/>
    <col min="13523" max="13524" width="9.44140625" style="13" customWidth="1"/>
    <col min="13525" max="13525" width="10.5546875" style="13" customWidth="1"/>
    <col min="13526" max="13527" width="9" style="13" customWidth="1"/>
    <col min="13528" max="13528" width="10.5546875" style="13" customWidth="1"/>
    <col min="13529" max="13530" width="9.44140625" style="13" customWidth="1"/>
    <col min="13531" max="13531" width="10.5546875" style="13" customWidth="1"/>
    <col min="13532" max="13532" width="9.44140625" style="13" customWidth="1"/>
    <col min="13533" max="13533" width="9.88671875" style="13" customWidth="1"/>
    <col min="13534" max="13534" width="10.5546875" style="13" customWidth="1"/>
    <col min="13535" max="13535" width="9" style="13" customWidth="1"/>
    <col min="13536" max="13536" width="9.88671875" style="13" customWidth="1"/>
    <col min="13537" max="13537" width="12" style="13" customWidth="1"/>
    <col min="13538" max="13768" width="11.44140625" style="13"/>
    <col min="13769" max="13769" width="0.33203125" style="13" customWidth="1"/>
    <col min="13770" max="13770" width="19" style="13" customWidth="1"/>
    <col min="13771" max="13771" width="7.109375" style="13" customWidth="1"/>
    <col min="13772" max="13772" width="41.33203125" style="13" customWidth="1"/>
    <col min="13773" max="13774" width="9" style="13" customWidth="1"/>
    <col min="13775" max="13775" width="10.5546875" style="13" customWidth="1"/>
    <col min="13776" max="13776" width="9.44140625" style="13" customWidth="1"/>
    <col min="13777" max="13777" width="9.88671875" style="13" customWidth="1"/>
    <col min="13778" max="13778" width="10.5546875" style="13" customWidth="1"/>
    <col min="13779" max="13780" width="9.44140625" style="13" customWidth="1"/>
    <col min="13781" max="13781" width="10.5546875" style="13" customWidth="1"/>
    <col min="13782" max="13783" width="9" style="13" customWidth="1"/>
    <col min="13784" max="13784" width="10.5546875" style="13" customWidth="1"/>
    <col min="13785" max="13786" width="9.44140625" style="13" customWidth="1"/>
    <col min="13787" max="13787" width="10.5546875" style="13" customWidth="1"/>
    <col min="13788" max="13788" width="9.44140625" style="13" customWidth="1"/>
    <col min="13789" max="13789" width="9.88671875" style="13" customWidth="1"/>
    <col min="13790" max="13790" width="10.5546875" style="13" customWidth="1"/>
    <col min="13791" max="13791" width="9" style="13" customWidth="1"/>
    <col min="13792" max="13792" width="9.88671875" style="13" customWidth="1"/>
    <col min="13793" max="13793" width="12" style="13" customWidth="1"/>
    <col min="13794" max="14024" width="11.44140625" style="13"/>
    <col min="14025" max="14025" width="0.33203125" style="13" customWidth="1"/>
    <col min="14026" max="14026" width="19" style="13" customWidth="1"/>
    <col min="14027" max="14027" width="7.109375" style="13" customWidth="1"/>
    <col min="14028" max="14028" width="41.33203125" style="13" customWidth="1"/>
    <col min="14029" max="14030" width="9" style="13" customWidth="1"/>
    <col min="14031" max="14031" width="10.5546875" style="13" customWidth="1"/>
    <col min="14032" max="14032" width="9.44140625" style="13" customWidth="1"/>
    <col min="14033" max="14033" width="9.88671875" style="13" customWidth="1"/>
    <col min="14034" max="14034" width="10.5546875" style="13" customWidth="1"/>
    <col min="14035" max="14036" width="9.44140625" style="13" customWidth="1"/>
    <col min="14037" max="14037" width="10.5546875" style="13" customWidth="1"/>
    <col min="14038" max="14039" width="9" style="13" customWidth="1"/>
    <col min="14040" max="14040" width="10.5546875" style="13" customWidth="1"/>
    <col min="14041" max="14042" width="9.44140625" style="13" customWidth="1"/>
    <col min="14043" max="14043" width="10.5546875" style="13" customWidth="1"/>
    <col min="14044" max="14044" width="9.44140625" style="13" customWidth="1"/>
    <col min="14045" max="14045" width="9.88671875" style="13" customWidth="1"/>
    <col min="14046" max="14046" width="10.5546875" style="13" customWidth="1"/>
    <col min="14047" max="14047" width="9" style="13" customWidth="1"/>
    <col min="14048" max="14048" width="9.88671875" style="13" customWidth="1"/>
    <col min="14049" max="14049" width="12" style="13" customWidth="1"/>
    <col min="14050" max="14280" width="11.44140625" style="13"/>
    <col min="14281" max="14281" width="0.33203125" style="13" customWidth="1"/>
    <col min="14282" max="14282" width="19" style="13" customWidth="1"/>
    <col min="14283" max="14283" width="7.109375" style="13" customWidth="1"/>
    <col min="14284" max="14284" width="41.33203125" style="13" customWidth="1"/>
    <col min="14285" max="14286" width="9" style="13" customWidth="1"/>
    <col min="14287" max="14287" width="10.5546875" style="13" customWidth="1"/>
    <col min="14288" max="14288" width="9.44140625" style="13" customWidth="1"/>
    <col min="14289" max="14289" width="9.88671875" style="13" customWidth="1"/>
    <col min="14290" max="14290" width="10.5546875" style="13" customWidth="1"/>
    <col min="14291" max="14292" width="9.44140625" style="13" customWidth="1"/>
    <col min="14293" max="14293" width="10.5546875" style="13" customWidth="1"/>
    <col min="14294" max="14295" width="9" style="13" customWidth="1"/>
    <col min="14296" max="14296" width="10.5546875" style="13" customWidth="1"/>
    <col min="14297" max="14298" width="9.44140625" style="13" customWidth="1"/>
    <col min="14299" max="14299" width="10.5546875" style="13" customWidth="1"/>
    <col min="14300" max="14300" width="9.44140625" style="13" customWidth="1"/>
    <col min="14301" max="14301" width="9.88671875" style="13" customWidth="1"/>
    <col min="14302" max="14302" width="10.5546875" style="13" customWidth="1"/>
    <col min="14303" max="14303" width="9" style="13" customWidth="1"/>
    <col min="14304" max="14304" width="9.88671875" style="13" customWidth="1"/>
    <col min="14305" max="14305" width="12" style="13" customWidth="1"/>
    <col min="14306" max="14536" width="11.44140625" style="13"/>
    <col min="14537" max="14537" width="0.33203125" style="13" customWidth="1"/>
    <col min="14538" max="14538" width="19" style="13" customWidth="1"/>
    <col min="14539" max="14539" width="7.109375" style="13" customWidth="1"/>
    <col min="14540" max="14540" width="41.33203125" style="13" customWidth="1"/>
    <col min="14541" max="14542" width="9" style="13" customWidth="1"/>
    <col min="14543" max="14543" width="10.5546875" style="13" customWidth="1"/>
    <col min="14544" max="14544" width="9.44140625" style="13" customWidth="1"/>
    <col min="14545" max="14545" width="9.88671875" style="13" customWidth="1"/>
    <col min="14546" max="14546" width="10.5546875" style="13" customWidth="1"/>
    <col min="14547" max="14548" width="9.44140625" style="13" customWidth="1"/>
    <col min="14549" max="14549" width="10.5546875" style="13" customWidth="1"/>
    <col min="14550" max="14551" width="9" style="13" customWidth="1"/>
    <col min="14552" max="14552" width="10.5546875" style="13" customWidth="1"/>
    <col min="14553" max="14554" width="9.44140625" style="13" customWidth="1"/>
    <col min="14555" max="14555" width="10.5546875" style="13" customWidth="1"/>
    <col min="14556" max="14556" width="9.44140625" style="13" customWidth="1"/>
    <col min="14557" max="14557" width="9.88671875" style="13" customWidth="1"/>
    <col min="14558" max="14558" width="10.5546875" style="13" customWidth="1"/>
    <col min="14559" max="14559" width="9" style="13" customWidth="1"/>
    <col min="14560" max="14560" width="9.88671875" style="13" customWidth="1"/>
    <col min="14561" max="14561" width="12" style="13" customWidth="1"/>
    <col min="14562" max="14792" width="11.44140625" style="13"/>
    <col min="14793" max="14793" width="0.33203125" style="13" customWidth="1"/>
    <col min="14794" max="14794" width="19" style="13" customWidth="1"/>
    <col min="14795" max="14795" width="7.109375" style="13" customWidth="1"/>
    <col min="14796" max="14796" width="41.33203125" style="13" customWidth="1"/>
    <col min="14797" max="14798" width="9" style="13" customWidth="1"/>
    <col min="14799" max="14799" width="10.5546875" style="13" customWidth="1"/>
    <col min="14800" max="14800" width="9.44140625" style="13" customWidth="1"/>
    <col min="14801" max="14801" width="9.88671875" style="13" customWidth="1"/>
    <col min="14802" max="14802" width="10.5546875" style="13" customWidth="1"/>
    <col min="14803" max="14804" width="9.44140625" style="13" customWidth="1"/>
    <col min="14805" max="14805" width="10.5546875" style="13" customWidth="1"/>
    <col min="14806" max="14807" width="9" style="13" customWidth="1"/>
    <col min="14808" max="14808" width="10.5546875" style="13" customWidth="1"/>
    <col min="14809" max="14810" width="9.44140625" style="13" customWidth="1"/>
    <col min="14811" max="14811" width="10.5546875" style="13" customWidth="1"/>
    <col min="14812" max="14812" width="9.44140625" style="13" customWidth="1"/>
    <col min="14813" max="14813" width="9.88671875" style="13" customWidth="1"/>
    <col min="14814" max="14814" width="10.5546875" style="13" customWidth="1"/>
    <col min="14815" max="14815" width="9" style="13" customWidth="1"/>
    <col min="14816" max="14816" width="9.88671875" style="13" customWidth="1"/>
    <col min="14817" max="14817" width="12" style="13" customWidth="1"/>
    <col min="14818" max="15048" width="11.44140625" style="13"/>
    <col min="15049" max="15049" width="0.33203125" style="13" customWidth="1"/>
    <col min="15050" max="15050" width="19" style="13" customWidth="1"/>
    <col min="15051" max="15051" width="7.109375" style="13" customWidth="1"/>
    <col min="15052" max="15052" width="41.33203125" style="13" customWidth="1"/>
    <col min="15053" max="15054" width="9" style="13" customWidth="1"/>
    <col min="15055" max="15055" width="10.5546875" style="13" customWidth="1"/>
    <col min="15056" max="15056" width="9.44140625" style="13" customWidth="1"/>
    <col min="15057" max="15057" width="9.88671875" style="13" customWidth="1"/>
    <col min="15058" max="15058" width="10.5546875" style="13" customWidth="1"/>
    <col min="15059" max="15060" width="9.44140625" style="13" customWidth="1"/>
    <col min="15061" max="15061" width="10.5546875" style="13" customWidth="1"/>
    <col min="15062" max="15063" width="9" style="13" customWidth="1"/>
    <col min="15064" max="15064" width="10.5546875" style="13" customWidth="1"/>
    <col min="15065" max="15066" width="9.44140625" style="13" customWidth="1"/>
    <col min="15067" max="15067" width="10.5546875" style="13" customWidth="1"/>
    <col min="15068" max="15068" width="9.44140625" style="13" customWidth="1"/>
    <col min="15069" max="15069" width="9.88671875" style="13" customWidth="1"/>
    <col min="15070" max="15070" width="10.5546875" style="13" customWidth="1"/>
    <col min="15071" max="15071" width="9" style="13" customWidth="1"/>
    <col min="15072" max="15072" width="9.88671875" style="13" customWidth="1"/>
    <col min="15073" max="15073" width="12" style="13" customWidth="1"/>
    <col min="15074" max="15304" width="11.44140625" style="13"/>
    <col min="15305" max="15305" width="0.33203125" style="13" customWidth="1"/>
    <col min="15306" max="15306" width="19" style="13" customWidth="1"/>
    <col min="15307" max="15307" width="7.109375" style="13" customWidth="1"/>
    <col min="15308" max="15308" width="41.33203125" style="13" customWidth="1"/>
    <col min="15309" max="15310" width="9" style="13" customWidth="1"/>
    <col min="15311" max="15311" width="10.5546875" style="13" customWidth="1"/>
    <col min="15312" max="15312" width="9.44140625" style="13" customWidth="1"/>
    <col min="15313" max="15313" width="9.88671875" style="13" customWidth="1"/>
    <col min="15314" max="15314" width="10.5546875" style="13" customWidth="1"/>
    <col min="15315" max="15316" width="9.44140625" style="13" customWidth="1"/>
    <col min="15317" max="15317" width="10.5546875" style="13" customWidth="1"/>
    <col min="15318" max="15319" width="9" style="13" customWidth="1"/>
    <col min="15320" max="15320" width="10.5546875" style="13" customWidth="1"/>
    <col min="15321" max="15322" width="9.44140625" style="13" customWidth="1"/>
    <col min="15323" max="15323" width="10.5546875" style="13" customWidth="1"/>
    <col min="15324" max="15324" width="9.44140625" style="13" customWidth="1"/>
    <col min="15325" max="15325" width="9.88671875" style="13" customWidth="1"/>
    <col min="15326" max="15326" width="10.5546875" style="13" customWidth="1"/>
    <col min="15327" max="15327" width="9" style="13" customWidth="1"/>
    <col min="15328" max="15328" width="9.88671875" style="13" customWidth="1"/>
    <col min="15329" max="15329" width="12" style="13" customWidth="1"/>
    <col min="15330" max="15560" width="11.44140625" style="13"/>
    <col min="15561" max="15561" width="0.33203125" style="13" customWidth="1"/>
    <col min="15562" max="15562" width="19" style="13" customWidth="1"/>
    <col min="15563" max="15563" width="7.109375" style="13" customWidth="1"/>
    <col min="15564" max="15564" width="41.33203125" style="13" customWidth="1"/>
    <col min="15565" max="15566" width="9" style="13" customWidth="1"/>
    <col min="15567" max="15567" width="10.5546875" style="13" customWidth="1"/>
    <col min="15568" max="15568" width="9.44140625" style="13" customWidth="1"/>
    <col min="15569" max="15569" width="9.88671875" style="13" customWidth="1"/>
    <col min="15570" max="15570" width="10.5546875" style="13" customWidth="1"/>
    <col min="15571" max="15572" width="9.44140625" style="13" customWidth="1"/>
    <col min="15573" max="15573" width="10.5546875" style="13" customWidth="1"/>
    <col min="15574" max="15575" width="9" style="13" customWidth="1"/>
    <col min="15576" max="15576" width="10.5546875" style="13" customWidth="1"/>
    <col min="15577" max="15578" width="9.44140625" style="13" customWidth="1"/>
    <col min="15579" max="15579" width="10.5546875" style="13" customWidth="1"/>
    <col min="15580" max="15580" width="9.44140625" style="13" customWidth="1"/>
    <col min="15581" max="15581" width="9.88671875" style="13" customWidth="1"/>
    <col min="15582" max="15582" width="10.5546875" style="13" customWidth="1"/>
    <col min="15583" max="15583" width="9" style="13" customWidth="1"/>
    <col min="15584" max="15584" width="9.88671875" style="13" customWidth="1"/>
    <col min="15585" max="15585" width="12" style="13" customWidth="1"/>
    <col min="15586" max="15816" width="11.44140625" style="13"/>
    <col min="15817" max="15817" width="0.33203125" style="13" customWidth="1"/>
    <col min="15818" max="15818" width="19" style="13" customWidth="1"/>
    <col min="15819" max="15819" width="7.109375" style="13" customWidth="1"/>
    <col min="15820" max="15820" width="41.33203125" style="13" customWidth="1"/>
    <col min="15821" max="15822" width="9" style="13" customWidth="1"/>
    <col min="15823" max="15823" width="10.5546875" style="13" customWidth="1"/>
    <col min="15824" max="15824" width="9.44140625" style="13" customWidth="1"/>
    <col min="15825" max="15825" width="9.88671875" style="13" customWidth="1"/>
    <col min="15826" max="15826" width="10.5546875" style="13" customWidth="1"/>
    <col min="15827" max="15828" width="9.44140625" style="13" customWidth="1"/>
    <col min="15829" max="15829" width="10.5546875" style="13" customWidth="1"/>
    <col min="15830" max="15831" width="9" style="13" customWidth="1"/>
    <col min="15832" max="15832" width="10.5546875" style="13" customWidth="1"/>
    <col min="15833" max="15834" width="9.44140625" style="13" customWidth="1"/>
    <col min="15835" max="15835" width="10.5546875" style="13" customWidth="1"/>
    <col min="15836" max="15836" width="9.44140625" style="13" customWidth="1"/>
    <col min="15837" max="15837" width="9.88671875" style="13" customWidth="1"/>
    <col min="15838" max="15838" width="10.5546875" style="13" customWidth="1"/>
    <col min="15839" max="15839" width="9" style="13" customWidth="1"/>
    <col min="15840" max="15840" width="9.88671875" style="13" customWidth="1"/>
    <col min="15841" max="15841" width="12" style="13" customWidth="1"/>
    <col min="15842" max="16072" width="11.44140625" style="13"/>
    <col min="16073" max="16073" width="0.33203125" style="13" customWidth="1"/>
    <col min="16074" max="16074" width="19" style="13" customWidth="1"/>
    <col min="16075" max="16075" width="7.109375" style="13" customWidth="1"/>
    <col min="16076" max="16076" width="41.33203125" style="13" customWidth="1"/>
    <col min="16077" max="16078" width="9" style="13" customWidth="1"/>
    <col min="16079" max="16079" width="10.5546875" style="13" customWidth="1"/>
    <col min="16080" max="16080" width="9.44140625" style="13" customWidth="1"/>
    <col min="16081" max="16081" width="9.88671875" style="13" customWidth="1"/>
    <col min="16082" max="16082" width="10.5546875" style="13" customWidth="1"/>
    <col min="16083" max="16084" width="9.44140625" style="13" customWidth="1"/>
    <col min="16085" max="16085" width="10.5546875" style="13" customWidth="1"/>
    <col min="16086" max="16087" width="9" style="13" customWidth="1"/>
    <col min="16088" max="16088" width="10.5546875" style="13" customWidth="1"/>
    <col min="16089" max="16090" width="9.44140625" style="13" customWidth="1"/>
    <col min="16091" max="16091" width="10.5546875" style="13" customWidth="1"/>
    <col min="16092" max="16092" width="9.44140625" style="13" customWidth="1"/>
    <col min="16093" max="16093" width="9.88671875" style="13" customWidth="1"/>
    <col min="16094" max="16094" width="10.5546875" style="13" customWidth="1"/>
    <col min="16095" max="16095" width="9" style="13" customWidth="1"/>
    <col min="16096" max="16096" width="9.88671875" style="13" customWidth="1"/>
    <col min="16097" max="16097" width="12" style="13" customWidth="1"/>
    <col min="16098" max="16384" width="11.44140625" style="13"/>
  </cols>
  <sheetData>
    <row r="1" spans="1:10" s="248" customFormat="1">
      <c r="A1" s="265" t="s">
        <v>1447</v>
      </c>
    </row>
    <row r="2" spans="1:10" ht="18" customHeight="1">
      <c r="A2" s="43" t="s">
        <v>2353</v>
      </c>
      <c r="B2" s="47"/>
    </row>
    <row r="3" spans="1:10" s="251" customFormat="1" ht="15.6">
      <c r="A3" s="55"/>
      <c r="B3" s="55"/>
      <c r="C3" s="1287">
        <v>2011</v>
      </c>
      <c r="D3" s="1287">
        <v>2012</v>
      </c>
      <c r="E3" s="1287">
        <v>2013</v>
      </c>
      <c r="F3" s="1287">
        <v>2014</v>
      </c>
      <c r="G3" s="1287">
        <v>2015</v>
      </c>
      <c r="H3" s="1287">
        <v>2016</v>
      </c>
      <c r="I3" s="1287">
        <v>2017</v>
      </c>
      <c r="J3" s="1287">
        <v>2018</v>
      </c>
    </row>
    <row r="4" spans="1:10" s="250" customFormat="1" ht="15" customHeight="1">
      <c r="A4" s="2891" t="s">
        <v>17</v>
      </c>
      <c r="B4" s="1670" t="s">
        <v>1</v>
      </c>
      <c r="C4" s="854">
        <f>'Alumnado Activo'!C16/'Plazas Div x Depto'!C5</f>
        <v>7.375</v>
      </c>
      <c r="D4" s="854">
        <f>'Alumnado Activo'!D16/'Plazas Div x Depto'!D5</f>
        <v>5.0625</v>
      </c>
      <c r="E4" s="854">
        <f>'Alumnado Activo'!E16/'Plazas Div x Depto'!E5</f>
        <v>6.5789473684210522</v>
      </c>
      <c r="F4" s="854">
        <f>'Alumnado Activo'!F16/'Plazas Div x Depto'!F5</f>
        <v>7.2631578947368425</v>
      </c>
      <c r="G4" s="855">
        <f>'Alumnado Activo'!G16/'Plazas Div x Depto'!G5</f>
        <v>9.0526315789473681</v>
      </c>
      <c r="H4" s="855">
        <f>'Alumnado Activo'!H16/'Plazas Div x Depto'!H5</f>
        <v>7.7391304347826084</v>
      </c>
      <c r="I4" s="855">
        <f>'Alumnado Activo'!I16/'Plazas Div x Depto'!I5</f>
        <v>11.608695652173912</v>
      </c>
      <c r="J4" s="1671">
        <f>'Alumnado Activo'!J16/'Plazas Div x Depto'!J5</f>
        <v>12.296296296296296</v>
      </c>
    </row>
    <row r="5" spans="1:10" s="250" customFormat="1" ht="15" customHeight="1">
      <c r="A5" s="2891"/>
      <c r="B5" s="1670" t="s">
        <v>3</v>
      </c>
      <c r="C5" s="854">
        <f>'Alumnado Activo'!C17/'Plazas Div x Depto'!C6</f>
        <v>5.5</v>
      </c>
      <c r="D5" s="854">
        <f>'Alumnado Activo'!D17/'Plazas Div x Depto'!D6</f>
        <v>4.1111111111111107</v>
      </c>
      <c r="E5" s="854">
        <f>'Alumnado Activo'!E17/'Plazas Div x Depto'!E6</f>
        <v>5.3809523809523814</v>
      </c>
      <c r="F5" s="854">
        <f>'Alumnado Activo'!F17/'Plazas Div x Depto'!F6</f>
        <v>7.0952380952380949</v>
      </c>
      <c r="G5" s="854">
        <f>'Alumnado Activo'!G17/'Plazas Div x Depto'!G6</f>
        <v>10.15</v>
      </c>
      <c r="H5" s="855">
        <f>'Alumnado Activo'!H17/'Plazas Div x Depto'!H6</f>
        <v>11.136363636363637</v>
      </c>
      <c r="I5" s="855">
        <f>'Alumnado Activo'!I17/'Plazas Div x Depto'!I6</f>
        <v>13.5</v>
      </c>
      <c r="J5" s="1671">
        <f>'Alumnado Activo'!J17/'Plazas Div x Depto'!J6</f>
        <v>15.227272727272727</v>
      </c>
    </row>
    <row r="6" spans="1:10" s="250" customFormat="1" ht="15" customHeight="1">
      <c r="A6" s="2891"/>
      <c r="B6" s="1670" t="s">
        <v>2</v>
      </c>
      <c r="C6" s="854">
        <f>'Alumnado Activo'!C18/'Plazas Div x Depto'!C7</f>
        <v>7.125</v>
      </c>
      <c r="D6" s="854">
        <f>'Alumnado Activo'!D18/'Plazas Div x Depto'!D7</f>
        <v>5.0625</v>
      </c>
      <c r="E6" s="854">
        <f>'Alumnado Activo'!E18/'Plazas Div x Depto'!E7</f>
        <v>5.52</v>
      </c>
      <c r="F6" s="854">
        <f>'Alumnado Activo'!F18/'Plazas Div x Depto'!F7</f>
        <v>7.04</v>
      </c>
      <c r="G6" s="854">
        <f>'Alumnado Activo'!G18/'Plazas Div x Depto'!G7</f>
        <v>8.44</v>
      </c>
      <c r="H6" s="855">
        <f>'Alumnado Activo'!H18/'Plazas Div x Depto'!H7</f>
        <v>8.5517241379310338</v>
      </c>
      <c r="I6" s="855">
        <f>'Alumnado Activo'!I18/'Plazas Div x Depto'!I7</f>
        <v>9</v>
      </c>
      <c r="J6" s="1671">
        <f>'Alumnado Activo'!J18/'Plazas Div x Depto'!J7</f>
        <v>10.666666666666666</v>
      </c>
    </row>
    <row r="7" spans="1:10" s="250" customFormat="1" ht="15" customHeight="1">
      <c r="A7" s="2891"/>
      <c r="B7" s="1672" t="s">
        <v>460</v>
      </c>
      <c r="C7" s="1673">
        <f>'Alumnado Activo'!C19/'Plazas Div x Depto'!C8</f>
        <v>6.5769230769230766</v>
      </c>
      <c r="D7" s="1673">
        <f>'Alumnado Activo'!D19/'Plazas Div x Depto'!D8</f>
        <v>4.72</v>
      </c>
      <c r="E7" s="1673">
        <f>'Alumnado Activo'!E19/'Plazas Div x Depto'!E8</f>
        <v>5.7846153846153845</v>
      </c>
      <c r="F7" s="1673">
        <f>'Alumnado Activo'!F19/'Plazas Div x Depto'!F8</f>
        <v>7.1230769230769226</v>
      </c>
      <c r="G7" s="1673">
        <f>'Alumnado Activo'!G19/'Plazas Div x Depto'!G8</f>
        <v>9.15625</v>
      </c>
      <c r="H7" s="1673">
        <f>'Alumnado Activo'!H19/'Plazas Div x Depto'!H8</f>
        <v>9.0675675675675684</v>
      </c>
      <c r="I7" s="1674">
        <f>'Alumnado Activo'!I19/'Plazas Div x Depto'!I8</f>
        <v>11.038461538461538</v>
      </c>
      <c r="J7" s="1674">
        <f>'Alumnado Activo'!J19/'Plazas Div x Depto'!J8</f>
        <v>12.426829268292684</v>
      </c>
    </row>
    <row r="8" spans="1:10" s="250" customFormat="1" ht="15" customHeight="1">
      <c r="A8" s="99"/>
      <c r="B8" s="100"/>
      <c r="C8" s="101"/>
      <c r="D8" s="101"/>
      <c r="E8" s="101"/>
      <c r="F8" s="101"/>
      <c r="G8" s="101"/>
    </row>
    <row r="9" spans="1:10" ht="14.4">
      <c r="A9" s="15"/>
      <c r="B9" s="17"/>
      <c r="C9" s="5"/>
      <c r="D9" s="5"/>
      <c r="E9" s="5"/>
    </row>
    <row r="10" spans="1:10">
      <c r="A10" s="5"/>
      <c r="B10" s="5"/>
      <c r="C10" s="5"/>
      <c r="D10" s="5"/>
      <c r="E10" s="5"/>
    </row>
    <row r="11" spans="1:10">
      <c r="G11" s="126"/>
    </row>
  </sheetData>
  <mergeCells count="1">
    <mergeCell ref="A4:A7"/>
  </mergeCells>
  <hyperlinks>
    <hyperlink ref="A1" location="Índice!A1" display="ÍNDICE" xr:uid="{00000000-0004-0000-2D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AD25A8"/>
    <pageSetUpPr autoPageBreaks="0"/>
  </sheetPr>
  <dimension ref="A1:AK89"/>
  <sheetViews>
    <sheetView showGridLines="0" zoomScaleNormal="100" workbookViewId="0"/>
  </sheetViews>
  <sheetFormatPr baseColWidth="10" defaultColWidth="11.44140625" defaultRowHeight="14.4"/>
  <cols>
    <col min="1" max="1" width="10.88671875" style="453" customWidth="1"/>
    <col min="2" max="2" width="15.88671875" style="452" bestFit="1" customWidth="1"/>
    <col min="3" max="3" width="17" style="452" bestFit="1" customWidth="1"/>
    <col min="4" max="4" width="7" style="452" customWidth="1"/>
    <col min="5" max="5" width="39.88671875" style="453" bestFit="1" customWidth="1"/>
    <col min="6" max="6" width="13.5546875" style="452" bestFit="1" customWidth="1"/>
    <col min="7" max="7" width="22.88671875" style="452" bestFit="1" customWidth="1"/>
    <col min="8" max="8" width="22.5546875" style="452" bestFit="1" customWidth="1"/>
    <col min="9" max="9" width="22.5546875" style="452" customWidth="1"/>
    <col min="10" max="10" width="18" style="452" customWidth="1"/>
    <col min="11" max="11" width="11.109375" style="453" bestFit="1" customWidth="1"/>
    <col min="12" max="12" width="31.109375" style="453" bestFit="1" customWidth="1"/>
    <col min="13" max="13" width="6.109375" style="452" bestFit="1" customWidth="1"/>
    <col min="14" max="16384" width="11.44140625" style="453"/>
  </cols>
  <sheetData>
    <row r="1" spans="1:37" s="557" customFormat="1" ht="13.2">
      <c r="A1" s="553" t="s">
        <v>1447</v>
      </c>
      <c r="N1" s="558"/>
      <c r="O1" s="558"/>
      <c r="P1" s="558"/>
      <c r="Q1" s="558"/>
      <c r="R1" s="558"/>
      <c r="S1" s="558"/>
      <c r="T1" s="558"/>
      <c r="U1" s="558"/>
      <c r="V1" s="558"/>
      <c r="W1" s="558"/>
      <c r="X1" s="558"/>
      <c r="Y1" s="558"/>
      <c r="Z1" s="558"/>
      <c r="AA1" s="558"/>
      <c r="AB1" s="558"/>
      <c r="AC1" s="558"/>
      <c r="AD1" s="558"/>
    </row>
    <row r="2" spans="1:37" s="459" customFormat="1" ht="18.600000000000001" thickBot="1">
      <c r="A2" s="977" t="s">
        <v>3601</v>
      </c>
      <c r="B2" s="454"/>
      <c r="C2" s="455"/>
      <c r="D2" s="455"/>
      <c r="E2" s="455"/>
      <c r="F2" s="455"/>
      <c r="G2" s="455"/>
      <c r="H2" s="456"/>
      <c r="I2" s="455"/>
      <c r="J2" s="455"/>
      <c r="K2" s="455"/>
      <c r="L2" s="457"/>
      <c r="M2" s="457"/>
      <c r="N2" s="457"/>
      <c r="O2" s="457"/>
      <c r="P2" s="457"/>
      <c r="Q2" s="457"/>
      <c r="R2" s="457"/>
      <c r="S2" s="457"/>
      <c r="T2" s="457"/>
      <c r="U2" s="457"/>
      <c r="V2" s="457"/>
      <c r="W2" s="454"/>
      <c r="X2" s="458"/>
      <c r="Y2" s="454"/>
      <c r="Z2" s="458"/>
      <c r="AA2" s="458"/>
      <c r="AB2" s="458"/>
      <c r="AC2" s="454"/>
      <c r="AD2" s="454"/>
      <c r="AE2" s="454"/>
      <c r="AF2" s="454"/>
      <c r="AG2" s="454"/>
      <c r="AH2" s="454"/>
      <c r="AI2" s="454"/>
      <c r="AJ2" s="457"/>
      <c r="AK2" s="457"/>
    </row>
    <row r="3" spans="1:37">
      <c r="B3" s="2895" t="s">
        <v>115</v>
      </c>
      <c r="C3" s="2896"/>
      <c r="D3" s="2896"/>
      <c r="E3" s="2896"/>
      <c r="F3" s="2896"/>
      <c r="G3" s="2896"/>
      <c r="H3" s="2896"/>
      <c r="I3" s="2897"/>
      <c r="J3" s="2892" t="s">
        <v>116</v>
      </c>
      <c r="K3" s="2893"/>
      <c r="L3" s="2893"/>
      <c r="M3" s="2894"/>
    </row>
    <row r="4" spans="1:37" s="460" customFormat="1" ht="33" customHeight="1">
      <c r="B4" s="1852" t="s">
        <v>869</v>
      </c>
      <c r="C4" s="1852" t="s">
        <v>118</v>
      </c>
      <c r="D4" s="1852" t="s">
        <v>90</v>
      </c>
      <c r="E4" s="1852" t="s">
        <v>119</v>
      </c>
      <c r="F4" s="1852" t="s">
        <v>120</v>
      </c>
      <c r="G4" s="1852" t="s">
        <v>121</v>
      </c>
      <c r="H4" s="1852" t="s">
        <v>870</v>
      </c>
      <c r="I4" s="1852" t="s">
        <v>122</v>
      </c>
      <c r="J4" s="1853" t="s">
        <v>123</v>
      </c>
      <c r="K4" s="1853" t="s">
        <v>124</v>
      </c>
      <c r="L4" s="1853" t="s">
        <v>125</v>
      </c>
      <c r="M4" s="1853" t="s">
        <v>126</v>
      </c>
    </row>
    <row r="5" spans="1:37">
      <c r="B5" s="784">
        <v>42261</v>
      </c>
      <c r="C5" s="787" t="s">
        <v>871</v>
      </c>
      <c r="D5" s="785">
        <v>11414</v>
      </c>
      <c r="E5" s="786" t="s">
        <v>872</v>
      </c>
      <c r="F5" s="785" t="s">
        <v>129</v>
      </c>
      <c r="G5" s="784">
        <v>42275</v>
      </c>
      <c r="H5" s="784">
        <v>42353</v>
      </c>
      <c r="I5" s="784" t="s">
        <v>142</v>
      </c>
      <c r="J5" s="828" t="s">
        <v>873</v>
      </c>
      <c r="K5" s="788">
        <v>42271</v>
      </c>
      <c r="L5" s="789" t="s">
        <v>874</v>
      </c>
      <c r="M5" s="828" t="s">
        <v>91</v>
      </c>
    </row>
    <row r="6" spans="1:37">
      <c r="B6" s="784">
        <v>42261</v>
      </c>
      <c r="C6" s="787" t="s">
        <v>875</v>
      </c>
      <c r="D6" s="785">
        <v>11119</v>
      </c>
      <c r="E6" s="786" t="s">
        <v>145</v>
      </c>
      <c r="F6" s="785" t="s">
        <v>146</v>
      </c>
      <c r="G6" s="784">
        <v>42275</v>
      </c>
      <c r="H6" s="784">
        <v>42353</v>
      </c>
      <c r="I6" s="784" t="s">
        <v>142</v>
      </c>
      <c r="J6" s="828" t="s">
        <v>876</v>
      </c>
      <c r="K6" s="788">
        <v>42271</v>
      </c>
      <c r="L6" s="789" t="s">
        <v>877</v>
      </c>
      <c r="M6" s="828" t="s">
        <v>91</v>
      </c>
    </row>
    <row r="7" spans="1:37">
      <c r="B7" s="784">
        <v>42261</v>
      </c>
      <c r="C7" s="787" t="s">
        <v>878</v>
      </c>
      <c r="D7" s="785">
        <v>11305</v>
      </c>
      <c r="E7" s="786" t="s">
        <v>145</v>
      </c>
      <c r="F7" s="785" t="s">
        <v>146</v>
      </c>
      <c r="G7" s="784">
        <v>42275</v>
      </c>
      <c r="H7" s="784">
        <v>42353</v>
      </c>
      <c r="I7" s="784" t="s">
        <v>142</v>
      </c>
      <c r="J7" s="828" t="s">
        <v>879</v>
      </c>
      <c r="K7" s="788">
        <v>42271</v>
      </c>
      <c r="L7" s="789" t="s">
        <v>880</v>
      </c>
      <c r="M7" s="828" t="s">
        <v>91</v>
      </c>
    </row>
    <row r="8" spans="1:37">
      <c r="B8" s="784">
        <v>42331</v>
      </c>
      <c r="C8" s="787" t="s">
        <v>881</v>
      </c>
      <c r="D8" s="785">
        <v>10335</v>
      </c>
      <c r="E8" s="786" t="s">
        <v>141</v>
      </c>
      <c r="F8" s="785" t="s">
        <v>129</v>
      </c>
      <c r="G8" s="784">
        <v>42382</v>
      </c>
      <c r="H8" s="784">
        <v>42475</v>
      </c>
      <c r="I8" s="784" t="s">
        <v>161</v>
      </c>
      <c r="J8" s="828" t="s">
        <v>882</v>
      </c>
      <c r="K8" s="788">
        <v>42346</v>
      </c>
      <c r="L8" s="789" t="s">
        <v>883</v>
      </c>
      <c r="M8" s="828" t="s">
        <v>92</v>
      </c>
    </row>
    <row r="9" spans="1:37">
      <c r="B9" s="784">
        <v>42345</v>
      </c>
      <c r="C9" s="787" t="s">
        <v>884</v>
      </c>
      <c r="D9" s="785">
        <v>11295</v>
      </c>
      <c r="E9" s="786" t="s">
        <v>128</v>
      </c>
      <c r="F9" s="785" t="s">
        <v>146</v>
      </c>
      <c r="G9" s="784">
        <v>42387</v>
      </c>
      <c r="H9" s="784">
        <v>42475</v>
      </c>
      <c r="I9" s="785" t="s">
        <v>130</v>
      </c>
      <c r="J9" s="828" t="s">
        <v>885</v>
      </c>
      <c r="K9" s="788">
        <v>42355</v>
      </c>
      <c r="L9" s="789" t="s">
        <v>886</v>
      </c>
      <c r="M9" s="828" t="s">
        <v>94</v>
      </c>
    </row>
    <row r="10" spans="1:37">
      <c r="B10" s="784">
        <v>42345</v>
      </c>
      <c r="C10" s="787" t="s">
        <v>887</v>
      </c>
      <c r="D10" s="785">
        <v>11298</v>
      </c>
      <c r="E10" s="786" t="s">
        <v>128</v>
      </c>
      <c r="F10" s="785" t="s">
        <v>129</v>
      </c>
      <c r="G10" s="784">
        <v>42387</v>
      </c>
      <c r="H10" s="784">
        <v>42475</v>
      </c>
      <c r="I10" s="785" t="s">
        <v>130</v>
      </c>
      <c r="J10" s="828" t="s">
        <v>888</v>
      </c>
      <c r="K10" s="788">
        <v>42355</v>
      </c>
      <c r="L10" s="789" t="s">
        <v>889</v>
      </c>
      <c r="M10" s="828" t="s">
        <v>92</v>
      </c>
    </row>
    <row r="11" spans="1:37">
      <c r="B11" s="784">
        <v>42380</v>
      </c>
      <c r="C11" s="787" t="s">
        <v>890</v>
      </c>
      <c r="D11" s="785">
        <v>11429</v>
      </c>
      <c r="E11" s="786" t="s">
        <v>179</v>
      </c>
      <c r="F11" s="785" t="s">
        <v>146</v>
      </c>
      <c r="G11" s="784">
        <v>42394</v>
      </c>
      <c r="H11" s="784">
        <v>42476</v>
      </c>
      <c r="I11" s="784" t="s">
        <v>142</v>
      </c>
      <c r="J11" s="828" t="s">
        <v>891</v>
      </c>
      <c r="K11" s="788">
        <v>42384</v>
      </c>
      <c r="L11" s="789" t="s">
        <v>892</v>
      </c>
      <c r="M11" s="828" t="s">
        <v>91</v>
      </c>
    </row>
    <row r="12" spans="1:37">
      <c r="B12" s="784">
        <v>42478</v>
      </c>
      <c r="C12" s="787" t="s">
        <v>893</v>
      </c>
      <c r="D12" s="785">
        <v>11431</v>
      </c>
      <c r="E12" s="786" t="s">
        <v>179</v>
      </c>
      <c r="F12" s="785" t="s">
        <v>146</v>
      </c>
      <c r="G12" s="784">
        <v>42499</v>
      </c>
      <c r="H12" s="784">
        <v>42579</v>
      </c>
      <c r="I12" s="785" t="s">
        <v>130</v>
      </c>
      <c r="J12" s="828" t="s">
        <v>894</v>
      </c>
      <c r="K12" s="788">
        <v>42486</v>
      </c>
      <c r="L12" s="789" t="s">
        <v>895</v>
      </c>
      <c r="M12" s="828" t="s">
        <v>91</v>
      </c>
    </row>
    <row r="13" spans="1:37">
      <c r="B13" s="784">
        <v>42520</v>
      </c>
      <c r="C13" s="787" t="s">
        <v>896</v>
      </c>
      <c r="D13" s="785">
        <v>11305</v>
      </c>
      <c r="E13" s="786" t="s">
        <v>145</v>
      </c>
      <c r="F13" s="785" t="s">
        <v>146</v>
      </c>
      <c r="G13" s="790">
        <v>42611</v>
      </c>
      <c r="H13" s="790">
        <v>42719</v>
      </c>
      <c r="I13" s="784" t="s">
        <v>142</v>
      </c>
      <c r="J13" s="828" t="s">
        <v>897</v>
      </c>
      <c r="K13" s="788">
        <v>42545</v>
      </c>
      <c r="L13" s="789" t="s">
        <v>880</v>
      </c>
      <c r="M13" s="828" t="s">
        <v>91</v>
      </c>
    </row>
    <row r="14" spans="1:37">
      <c r="B14" s="784">
        <v>42520</v>
      </c>
      <c r="C14" s="787" t="s">
        <v>898</v>
      </c>
      <c r="D14" s="785">
        <v>11119</v>
      </c>
      <c r="E14" s="786" t="s">
        <v>145</v>
      </c>
      <c r="F14" s="785" t="s">
        <v>146</v>
      </c>
      <c r="G14" s="790">
        <v>42611</v>
      </c>
      <c r="H14" s="790">
        <v>42720</v>
      </c>
      <c r="I14" s="784" t="s">
        <v>142</v>
      </c>
      <c r="J14" s="828" t="s">
        <v>899</v>
      </c>
      <c r="K14" s="788">
        <v>42545</v>
      </c>
      <c r="L14" s="789" t="s">
        <v>877</v>
      </c>
      <c r="M14" s="828" t="s">
        <v>91</v>
      </c>
    </row>
    <row r="15" spans="1:37">
      <c r="B15" s="784">
        <v>42513</v>
      </c>
      <c r="C15" s="787" t="s">
        <v>900</v>
      </c>
      <c r="D15" s="785">
        <v>11289</v>
      </c>
      <c r="E15" s="786" t="s">
        <v>158</v>
      </c>
      <c r="F15" s="785" t="s">
        <v>129</v>
      </c>
      <c r="G15" s="790">
        <v>42513</v>
      </c>
      <c r="H15" s="790">
        <v>42580</v>
      </c>
      <c r="I15" s="784" t="s">
        <v>142</v>
      </c>
      <c r="J15" s="828" t="s">
        <v>901</v>
      </c>
      <c r="K15" s="788">
        <v>42521</v>
      </c>
      <c r="L15" s="789" t="s">
        <v>902</v>
      </c>
      <c r="M15" s="828" t="s">
        <v>92</v>
      </c>
    </row>
    <row r="16" spans="1:37">
      <c r="B16" s="784">
        <v>42527</v>
      </c>
      <c r="C16" s="787" t="s">
        <v>903</v>
      </c>
      <c r="D16" s="785">
        <v>9898</v>
      </c>
      <c r="E16" s="786" t="s">
        <v>141</v>
      </c>
      <c r="F16" s="785" t="s">
        <v>146</v>
      </c>
      <c r="G16" s="790">
        <v>42527</v>
      </c>
      <c r="H16" s="790">
        <v>42571</v>
      </c>
      <c r="I16" s="784" t="s">
        <v>142</v>
      </c>
      <c r="J16" s="828" t="s">
        <v>904</v>
      </c>
      <c r="K16" s="788">
        <v>42534</v>
      </c>
      <c r="L16" s="789" t="s">
        <v>905</v>
      </c>
      <c r="M16" s="828" t="s">
        <v>91</v>
      </c>
    </row>
    <row r="17" spans="2:13">
      <c r="B17" s="784">
        <v>42534</v>
      </c>
      <c r="C17" s="787" t="s">
        <v>906</v>
      </c>
      <c r="D17" s="785">
        <v>11422</v>
      </c>
      <c r="E17" s="786" t="s">
        <v>145</v>
      </c>
      <c r="F17" s="785" t="s">
        <v>146</v>
      </c>
      <c r="G17" s="790">
        <v>42611</v>
      </c>
      <c r="H17" s="790">
        <v>42720</v>
      </c>
      <c r="I17" s="784" t="s">
        <v>142</v>
      </c>
      <c r="J17" s="828" t="s">
        <v>907</v>
      </c>
      <c r="K17" s="788">
        <v>42545</v>
      </c>
      <c r="L17" s="789" t="s">
        <v>908</v>
      </c>
      <c r="M17" s="828" t="s">
        <v>91</v>
      </c>
    </row>
    <row r="18" spans="2:13">
      <c r="B18" s="784">
        <v>42569</v>
      </c>
      <c r="C18" s="787" t="s">
        <v>909</v>
      </c>
      <c r="D18" s="785">
        <v>3154</v>
      </c>
      <c r="E18" s="786" t="s">
        <v>158</v>
      </c>
      <c r="F18" s="785" t="s">
        <v>146</v>
      </c>
      <c r="G18" s="790">
        <v>42618</v>
      </c>
      <c r="H18" s="790">
        <v>42717</v>
      </c>
      <c r="I18" s="784" t="s">
        <v>910</v>
      </c>
      <c r="J18" s="828" t="s">
        <v>911</v>
      </c>
      <c r="K18" s="788">
        <v>42578</v>
      </c>
      <c r="L18" s="789" t="s">
        <v>912</v>
      </c>
      <c r="M18" s="828" t="s">
        <v>93</v>
      </c>
    </row>
    <row r="19" spans="2:13">
      <c r="B19" s="784">
        <v>42569</v>
      </c>
      <c r="C19" s="787" t="s">
        <v>913</v>
      </c>
      <c r="D19" s="785">
        <v>11752</v>
      </c>
      <c r="E19" s="786" t="s">
        <v>158</v>
      </c>
      <c r="F19" s="785" t="s">
        <v>129</v>
      </c>
      <c r="G19" s="790">
        <v>42618</v>
      </c>
      <c r="H19" s="790">
        <v>42717</v>
      </c>
      <c r="I19" s="784" t="s">
        <v>910</v>
      </c>
      <c r="J19" s="828" t="s">
        <v>914</v>
      </c>
      <c r="K19" s="788">
        <v>42578</v>
      </c>
      <c r="L19" s="789" t="s">
        <v>915</v>
      </c>
      <c r="M19" s="828" t="s">
        <v>93</v>
      </c>
    </row>
    <row r="20" spans="2:13">
      <c r="B20" s="784">
        <v>42569</v>
      </c>
      <c r="C20" s="787" t="s">
        <v>916</v>
      </c>
      <c r="D20" s="785">
        <v>2822</v>
      </c>
      <c r="E20" s="786" t="s">
        <v>141</v>
      </c>
      <c r="F20" s="785" t="s">
        <v>146</v>
      </c>
      <c r="G20" s="790">
        <v>42618</v>
      </c>
      <c r="H20" s="790">
        <v>42717</v>
      </c>
      <c r="I20" s="784" t="s">
        <v>910</v>
      </c>
      <c r="J20" s="828" t="s">
        <v>917</v>
      </c>
      <c r="K20" s="788">
        <v>42578</v>
      </c>
      <c r="L20" s="789" t="s">
        <v>918</v>
      </c>
      <c r="M20" s="828" t="s">
        <v>94</v>
      </c>
    </row>
    <row r="21" spans="2:13">
      <c r="B21" s="784">
        <v>42569</v>
      </c>
      <c r="C21" s="787" t="s">
        <v>919</v>
      </c>
      <c r="D21" s="785">
        <v>11753</v>
      </c>
      <c r="E21" s="786" t="s">
        <v>872</v>
      </c>
      <c r="F21" s="785" t="s">
        <v>129</v>
      </c>
      <c r="G21" s="784">
        <v>42618</v>
      </c>
      <c r="H21" s="784">
        <v>42717</v>
      </c>
      <c r="I21" s="784" t="s">
        <v>910</v>
      </c>
      <c r="J21" s="828" t="s">
        <v>920</v>
      </c>
      <c r="K21" s="788">
        <v>42578</v>
      </c>
      <c r="L21" s="789" t="s">
        <v>921</v>
      </c>
      <c r="M21" s="828" t="s">
        <v>92</v>
      </c>
    </row>
    <row r="22" spans="2:13">
      <c r="B22" s="784">
        <v>42569</v>
      </c>
      <c r="C22" s="787" t="s">
        <v>922</v>
      </c>
      <c r="D22" s="785">
        <v>11754</v>
      </c>
      <c r="E22" s="786" t="s">
        <v>872</v>
      </c>
      <c r="F22" s="785" t="s">
        <v>129</v>
      </c>
      <c r="G22" s="784">
        <v>42618</v>
      </c>
      <c r="H22" s="784">
        <v>42717</v>
      </c>
      <c r="I22" s="784" t="s">
        <v>910</v>
      </c>
      <c r="J22" s="828" t="s">
        <v>923</v>
      </c>
      <c r="K22" s="788">
        <v>42578</v>
      </c>
      <c r="L22" s="789" t="s">
        <v>924</v>
      </c>
      <c r="M22" s="828" t="s">
        <v>92</v>
      </c>
    </row>
    <row r="23" spans="2:13">
      <c r="B23" s="784">
        <v>42576</v>
      </c>
      <c r="C23" s="787" t="s">
        <v>925</v>
      </c>
      <c r="D23" s="785">
        <v>11289</v>
      </c>
      <c r="E23" s="786" t="s">
        <v>158</v>
      </c>
      <c r="F23" s="785" t="s">
        <v>129</v>
      </c>
      <c r="G23" s="784">
        <v>42618</v>
      </c>
      <c r="H23" s="784">
        <v>42717</v>
      </c>
      <c r="I23" s="784" t="s">
        <v>142</v>
      </c>
      <c r="J23" s="828" t="s">
        <v>926</v>
      </c>
      <c r="K23" s="788">
        <v>42613</v>
      </c>
      <c r="L23" s="789" t="s">
        <v>927</v>
      </c>
      <c r="M23" s="828" t="s">
        <v>92</v>
      </c>
    </row>
    <row r="24" spans="2:13">
      <c r="B24" s="784">
        <v>42576</v>
      </c>
      <c r="C24" s="787" t="s">
        <v>928</v>
      </c>
      <c r="D24" s="785">
        <v>9898</v>
      </c>
      <c r="E24" s="786" t="s">
        <v>141</v>
      </c>
      <c r="F24" s="785" t="s">
        <v>146</v>
      </c>
      <c r="G24" s="784">
        <v>42618</v>
      </c>
      <c r="H24" s="784">
        <v>42717</v>
      </c>
      <c r="I24" s="784" t="s">
        <v>142</v>
      </c>
      <c r="J24" s="828" t="s">
        <v>929</v>
      </c>
      <c r="K24" s="788">
        <v>42613</v>
      </c>
      <c r="L24" s="789" t="s">
        <v>905</v>
      </c>
      <c r="M24" s="828" t="s">
        <v>91</v>
      </c>
    </row>
    <row r="25" spans="2:13">
      <c r="B25" s="784">
        <v>42618</v>
      </c>
      <c r="C25" s="787" t="s">
        <v>930</v>
      </c>
      <c r="D25" s="785">
        <v>11298</v>
      </c>
      <c r="E25" s="786" t="s">
        <v>128</v>
      </c>
      <c r="F25" s="785" t="s">
        <v>129</v>
      </c>
      <c r="G25" s="784">
        <v>42632</v>
      </c>
      <c r="H25" s="784">
        <v>42674</v>
      </c>
      <c r="I25" s="785" t="s">
        <v>130</v>
      </c>
      <c r="J25" s="828" t="s">
        <v>931</v>
      </c>
      <c r="K25" s="788">
        <v>42625</v>
      </c>
      <c r="L25" s="789" t="s">
        <v>889</v>
      </c>
      <c r="M25" s="828" t="s">
        <v>92</v>
      </c>
    </row>
    <row r="26" spans="2:13">
      <c r="B26" s="784">
        <v>42625</v>
      </c>
      <c r="C26" s="787" t="s">
        <v>932</v>
      </c>
      <c r="D26" s="785">
        <v>11415</v>
      </c>
      <c r="E26" s="786" t="s">
        <v>158</v>
      </c>
      <c r="F26" s="785" t="s">
        <v>933</v>
      </c>
      <c r="G26" s="784">
        <v>42639</v>
      </c>
      <c r="H26" s="784">
        <v>42719</v>
      </c>
      <c r="I26" s="784" t="s">
        <v>934</v>
      </c>
      <c r="J26" s="828" t="s">
        <v>935</v>
      </c>
      <c r="K26" s="788">
        <v>42640</v>
      </c>
      <c r="L26" s="789" t="s">
        <v>936</v>
      </c>
      <c r="M26" s="828" t="s">
        <v>93</v>
      </c>
    </row>
    <row r="27" spans="2:13">
      <c r="B27" s="784">
        <v>42625</v>
      </c>
      <c r="C27" s="787" t="s">
        <v>937</v>
      </c>
      <c r="D27" s="785">
        <v>11305</v>
      </c>
      <c r="E27" s="786" t="s">
        <v>145</v>
      </c>
      <c r="F27" s="785" t="s">
        <v>146</v>
      </c>
      <c r="G27" s="784">
        <v>42639</v>
      </c>
      <c r="H27" s="784">
        <v>42719</v>
      </c>
      <c r="I27" s="784" t="s">
        <v>142</v>
      </c>
      <c r="J27" s="828" t="s">
        <v>938</v>
      </c>
      <c r="K27" s="788">
        <v>42634</v>
      </c>
      <c r="L27" s="789" t="s">
        <v>939</v>
      </c>
      <c r="M27" s="828"/>
    </row>
    <row r="28" spans="2:13">
      <c r="B28" s="784">
        <v>42639</v>
      </c>
      <c r="C28" s="787" t="s">
        <v>940</v>
      </c>
      <c r="D28" s="785">
        <v>2822</v>
      </c>
      <c r="E28" s="786" t="s">
        <v>141</v>
      </c>
      <c r="F28" s="785" t="s">
        <v>146</v>
      </c>
      <c r="G28" s="784">
        <v>42653</v>
      </c>
      <c r="H28" s="784">
        <v>42719</v>
      </c>
      <c r="I28" s="785" t="s">
        <v>941</v>
      </c>
      <c r="J28" s="828" t="s">
        <v>942</v>
      </c>
      <c r="K28" s="788">
        <v>42654</v>
      </c>
      <c r="L28" s="789" t="s">
        <v>939</v>
      </c>
      <c r="M28" s="828"/>
    </row>
    <row r="29" spans="2:13">
      <c r="B29" s="784">
        <v>42646</v>
      </c>
      <c r="C29" s="787" t="s">
        <v>937</v>
      </c>
      <c r="D29" s="785">
        <v>11305</v>
      </c>
      <c r="E29" s="786" t="s">
        <v>145</v>
      </c>
      <c r="F29" s="785" t="s">
        <v>146</v>
      </c>
      <c r="G29" s="784">
        <v>42660</v>
      </c>
      <c r="H29" s="784">
        <v>42719</v>
      </c>
      <c r="I29" s="785" t="s">
        <v>142</v>
      </c>
      <c r="J29" s="828" t="s">
        <v>943</v>
      </c>
      <c r="K29" s="788">
        <v>42656</v>
      </c>
      <c r="L29" s="789" t="s">
        <v>939</v>
      </c>
      <c r="M29" s="828"/>
    </row>
    <row r="30" spans="2:13">
      <c r="B30" s="784">
        <v>42653</v>
      </c>
      <c r="C30" s="787" t="s">
        <v>944</v>
      </c>
      <c r="D30" s="785">
        <v>11759</v>
      </c>
      <c r="E30" s="786" t="s">
        <v>172</v>
      </c>
      <c r="F30" s="785" t="s">
        <v>129</v>
      </c>
      <c r="G30" s="784">
        <v>42667</v>
      </c>
      <c r="H30" s="784">
        <v>42719</v>
      </c>
      <c r="I30" s="785" t="s">
        <v>142</v>
      </c>
      <c r="J30" s="828" t="s">
        <v>945</v>
      </c>
      <c r="K30" s="788">
        <v>42661</v>
      </c>
      <c r="L30" s="789" t="s">
        <v>946</v>
      </c>
      <c r="M30" s="828" t="s">
        <v>92</v>
      </c>
    </row>
    <row r="31" spans="2:13">
      <c r="B31" s="784">
        <v>42653</v>
      </c>
      <c r="C31" s="787" t="s">
        <v>947</v>
      </c>
      <c r="D31" s="785">
        <v>11118</v>
      </c>
      <c r="E31" s="786" t="s">
        <v>149</v>
      </c>
      <c r="F31" s="785" t="s">
        <v>146</v>
      </c>
      <c r="G31" s="784">
        <v>42667</v>
      </c>
      <c r="H31" s="784">
        <v>42719</v>
      </c>
      <c r="I31" s="785" t="s">
        <v>142</v>
      </c>
      <c r="J31" s="828" t="s">
        <v>948</v>
      </c>
      <c r="K31" s="788">
        <v>42661</v>
      </c>
      <c r="L31" s="789" t="s">
        <v>949</v>
      </c>
      <c r="M31" s="828" t="s">
        <v>91</v>
      </c>
    </row>
    <row r="32" spans="2:13">
      <c r="B32" s="784">
        <v>42667</v>
      </c>
      <c r="C32" s="787" t="s">
        <v>937</v>
      </c>
      <c r="D32" s="785">
        <v>11305</v>
      </c>
      <c r="E32" s="786" t="s">
        <v>145</v>
      </c>
      <c r="F32" s="785" t="s">
        <v>146</v>
      </c>
      <c r="G32" s="784">
        <v>42681</v>
      </c>
      <c r="H32" s="784">
        <v>42719</v>
      </c>
      <c r="I32" s="785" t="s">
        <v>142</v>
      </c>
      <c r="J32" s="828" t="s">
        <v>950</v>
      </c>
      <c r="K32" s="788">
        <v>42681</v>
      </c>
      <c r="L32" s="789" t="s">
        <v>951</v>
      </c>
      <c r="M32" s="828" t="s">
        <v>94</v>
      </c>
    </row>
    <row r="33" spans="1:14">
      <c r="A33" s="809"/>
      <c r="B33" s="794">
        <v>42737</v>
      </c>
      <c r="C33" s="791" t="s">
        <v>1009</v>
      </c>
      <c r="D33" s="785">
        <v>11286</v>
      </c>
      <c r="E33" s="792" t="s">
        <v>872</v>
      </c>
      <c r="F33" s="793" t="s">
        <v>1010</v>
      </c>
      <c r="G33" s="794">
        <v>42751</v>
      </c>
      <c r="H33" s="794">
        <v>42836</v>
      </c>
      <c r="I33" s="793" t="s">
        <v>934</v>
      </c>
      <c r="J33" s="828" t="s">
        <v>1011</v>
      </c>
      <c r="K33" s="788">
        <v>42752</v>
      </c>
      <c r="L33" s="789" t="s">
        <v>915</v>
      </c>
      <c r="M33" s="828" t="s">
        <v>93</v>
      </c>
    </row>
    <row r="34" spans="1:14">
      <c r="A34" s="809"/>
      <c r="B34" s="794">
        <v>42737</v>
      </c>
      <c r="C34" s="791" t="s">
        <v>1012</v>
      </c>
      <c r="D34" s="785">
        <v>11758</v>
      </c>
      <c r="E34" s="792" t="s">
        <v>179</v>
      </c>
      <c r="F34" s="793" t="s">
        <v>129</v>
      </c>
      <c r="G34" s="794">
        <v>42751</v>
      </c>
      <c r="H34" s="794">
        <v>42836</v>
      </c>
      <c r="I34" s="793" t="s">
        <v>130</v>
      </c>
      <c r="J34" s="828" t="s">
        <v>1013</v>
      </c>
      <c r="K34" s="788">
        <v>42752</v>
      </c>
      <c r="L34" s="789" t="s">
        <v>1014</v>
      </c>
      <c r="M34" s="828" t="s">
        <v>92</v>
      </c>
    </row>
    <row r="35" spans="1:14">
      <c r="A35" s="809"/>
      <c r="B35" s="824">
        <v>42737</v>
      </c>
      <c r="C35" s="791" t="s">
        <v>1015</v>
      </c>
      <c r="D35" s="815">
        <v>11757</v>
      </c>
      <c r="E35" s="823" t="s">
        <v>175</v>
      </c>
      <c r="F35" s="791" t="s">
        <v>129</v>
      </c>
      <c r="G35" s="824">
        <v>42751</v>
      </c>
      <c r="H35" s="824">
        <v>42836</v>
      </c>
      <c r="I35" s="791" t="s">
        <v>130</v>
      </c>
      <c r="J35" s="818" t="s">
        <v>1016</v>
      </c>
      <c r="K35" s="816">
        <v>42745</v>
      </c>
      <c r="L35" s="817" t="s">
        <v>939</v>
      </c>
      <c r="M35" s="818"/>
    </row>
    <row r="36" spans="1:14">
      <c r="A36" s="809"/>
      <c r="B36" s="824">
        <v>42737</v>
      </c>
      <c r="C36" s="791" t="s">
        <v>1017</v>
      </c>
      <c r="D36" s="815">
        <v>11756</v>
      </c>
      <c r="E36" s="823" t="s">
        <v>175</v>
      </c>
      <c r="F36" s="791" t="s">
        <v>129</v>
      </c>
      <c r="G36" s="824">
        <v>42751</v>
      </c>
      <c r="H36" s="824">
        <v>42836</v>
      </c>
      <c r="I36" s="791" t="s">
        <v>130</v>
      </c>
      <c r="J36" s="818" t="s">
        <v>1018</v>
      </c>
      <c r="K36" s="816">
        <v>42745</v>
      </c>
      <c r="L36" s="817" t="s">
        <v>1019</v>
      </c>
      <c r="M36" s="818" t="s">
        <v>92</v>
      </c>
    </row>
    <row r="37" spans="1:14">
      <c r="A37" s="809"/>
      <c r="B37" s="824">
        <v>42744</v>
      </c>
      <c r="C37" s="791" t="s">
        <v>1020</v>
      </c>
      <c r="D37" s="815">
        <v>10335</v>
      </c>
      <c r="E37" s="823" t="s">
        <v>141</v>
      </c>
      <c r="F37" s="791" t="s">
        <v>129</v>
      </c>
      <c r="G37" s="824">
        <v>42758</v>
      </c>
      <c r="H37" s="824">
        <v>42836</v>
      </c>
      <c r="I37" s="791" t="s">
        <v>941</v>
      </c>
      <c r="J37" s="819" t="s">
        <v>1000</v>
      </c>
      <c r="K37" s="816"/>
      <c r="L37" s="817"/>
      <c r="M37" s="818"/>
    </row>
    <row r="38" spans="1:14">
      <c r="A38" s="809"/>
      <c r="B38" s="824">
        <v>42779</v>
      </c>
      <c r="C38" s="791" t="s">
        <v>1529</v>
      </c>
      <c r="D38" s="815">
        <v>10335</v>
      </c>
      <c r="E38" s="823" t="s">
        <v>141</v>
      </c>
      <c r="F38" s="791" t="s">
        <v>1010</v>
      </c>
      <c r="G38" s="824">
        <v>42793</v>
      </c>
      <c r="H38" s="824">
        <v>42836</v>
      </c>
      <c r="I38" s="791" t="s">
        <v>934</v>
      </c>
      <c r="J38" s="818" t="s">
        <v>1848</v>
      </c>
      <c r="K38" s="816">
        <v>42787</v>
      </c>
      <c r="L38" s="817" t="s">
        <v>1849</v>
      </c>
      <c r="M38" s="818" t="s">
        <v>93</v>
      </c>
      <c r="N38" s="809"/>
    </row>
    <row r="39" spans="1:14">
      <c r="A39" s="809"/>
      <c r="B39" s="824">
        <v>42786</v>
      </c>
      <c r="C39" s="791" t="s">
        <v>1530</v>
      </c>
      <c r="D39" s="815">
        <v>11119</v>
      </c>
      <c r="E39" s="823" t="s">
        <v>145</v>
      </c>
      <c r="F39" s="791" t="s">
        <v>146</v>
      </c>
      <c r="G39" s="824">
        <v>42857</v>
      </c>
      <c r="H39" s="824">
        <v>42943</v>
      </c>
      <c r="I39" s="791" t="s">
        <v>142</v>
      </c>
      <c r="J39" s="818" t="s">
        <v>2252</v>
      </c>
      <c r="K39" s="816">
        <v>42802</v>
      </c>
      <c r="L39" s="817" t="s">
        <v>877</v>
      </c>
      <c r="M39" s="818" t="s">
        <v>91</v>
      </c>
    </row>
    <row r="40" spans="1:14">
      <c r="A40" s="809"/>
      <c r="B40" s="824">
        <v>42786</v>
      </c>
      <c r="C40" s="791" t="s">
        <v>1531</v>
      </c>
      <c r="D40" s="815">
        <v>11422</v>
      </c>
      <c r="E40" s="823" t="s">
        <v>145</v>
      </c>
      <c r="F40" s="791" t="s">
        <v>146</v>
      </c>
      <c r="G40" s="824">
        <v>42857</v>
      </c>
      <c r="H40" s="824">
        <v>42943</v>
      </c>
      <c r="I40" s="791" t="s">
        <v>142</v>
      </c>
      <c r="J40" s="818" t="s">
        <v>2251</v>
      </c>
      <c r="K40" s="816">
        <v>42802</v>
      </c>
      <c r="L40" s="817" t="s">
        <v>908</v>
      </c>
      <c r="M40" s="818" t="s">
        <v>91</v>
      </c>
    </row>
    <row r="41" spans="1:14">
      <c r="A41" s="809"/>
      <c r="B41" s="824">
        <v>42786</v>
      </c>
      <c r="C41" s="791" t="s">
        <v>1532</v>
      </c>
      <c r="D41" s="815">
        <v>11759</v>
      </c>
      <c r="E41" s="823" t="s">
        <v>172</v>
      </c>
      <c r="F41" s="791" t="s">
        <v>146</v>
      </c>
      <c r="G41" s="824">
        <v>42800</v>
      </c>
      <c r="H41" s="824">
        <v>42836</v>
      </c>
      <c r="I41" s="791" t="s">
        <v>142</v>
      </c>
      <c r="J41" s="818" t="s">
        <v>2247</v>
      </c>
      <c r="K41" s="816">
        <v>42802</v>
      </c>
      <c r="L41" s="817" t="s">
        <v>2248</v>
      </c>
      <c r="M41" s="818" t="s">
        <v>91</v>
      </c>
    </row>
    <row r="42" spans="1:14">
      <c r="A42" s="809"/>
      <c r="B42" s="824">
        <v>42793</v>
      </c>
      <c r="C42" s="791" t="s">
        <v>1533</v>
      </c>
      <c r="D42" s="815">
        <v>11415</v>
      </c>
      <c r="E42" s="823" t="s">
        <v>158</v>
      </c>
      <c r="F42" s="791" t="s">
        <v>146</v>
      </c>
      <c r="G42" s="824">
        <v>42857</v>
      </c>
      <c r="H42" s="824">
        <v>42943</v>
      </c>
      <c r="I42" s="791" t="s">
        <v>142</v>
      </c>
      <c r="J42" s="818" t="s">
        <v>2265</v>
      </c>
      <c r="K42" s="816">
        <v>42801</v>
      </c>
      <c r="L42" s="817" t="s">
        <v>936</v>
      </c>
      <c r="M42" s="818" t="s">
        <v>93</v>
      </c>
      <c r="N42" s="809"/>
    </row>
    <row r="43" spans="1:14">
      <c r="A43" s="809"/>
      <c r="B43" s="824">
        <v>42793</v>
      </c>
      <c r="C43" s="791" t="s">
        <v>1534</v>
      </c>
      <c r="D43" s="815">
        <v>11286</v>
      </c>
      <c r="E43" s="823" t="s">
        <v>872</v>
      </c>
      <c r="F43" s="791" t="s">
        <v>129</v>
      </c>
      <c r="G43" s="824">
        <v>42857</v>
      </c>
      <c r="H43" s="824">
        <v>42943</v>
      </c>
      <c r="I43" s="791" t="s">
        <v>142</v>
      </c>
      <c r="J43" s="818" t="s">
        <v>2267</v>
      </c>
      <c r="K43" s="816">
        <v>42801</v>
      </c>
      <c r="L43" s="817" t="s">
        <v>915</v>
      </c>
      <c r="M43" s="818" t="s">
        <v>93</v>
      </c>
      <c r="N43" s="809"/>
    </row>
    <row r="44" spans="1:14">
      <c r="A44" s="809"/>
      <c r="B44" s="824">
        <v>42800</v>
      </c>
      <c r="C44" s="791" t="s">
        <v>1535</v>
      </c>
      <c r="D44" s="815">
        <v>11305</v>
      </c>
      <c r="E44" s="823" t="s">
        <v>145</v>
      </c>
      <c r="F44" s="791" t="s">
        <v>146</v>
      </c>
      <c r="G44" s="824">
        <v>42858</v>
      </c>
      <c r="H44" s="824">
        <v>42943</v>
      </c>
      <c r="I44" s="791" t="s">
        <v>142</v>
      </c>
      <c r="J44" s="819" t="s">
        <v>2249</v>
      </c>
      <c r="K44" s="816">
        <v>42831</v>
      </c>
      <c r="L44" s="817" t="s">
        <v>2250</v>
      </c>
      <c r="M44" s="818" t="s">
        <v>91</v>
      </c>
    </row>
    <row r="45" spans="1:14">
      <c r="A45" s="809"/>
      <c r="B45" s="824">
        <v>42835</v>
      </c>
      <c r="C45" s="791" t="s">
        <v>1967</v>
      </c>
      <c r="D45" s="815">
        <v>2822</v>
      </c>
      <c r="E45" s="823" t="s">
        <v>141</v>
      </c>
      <c r="F45" s="791" t="s">
        <v>146</v>
      </c>
      <c r="G45" s="824">
        <v>42863</v>
      </c>
      <c r="H45" s="824">
        <v>42943</v>
      </c>
      <c r="I45" s="791" t="s">
        <v>142</v>
      </c>
      <c r="J45" s="818" t="s">
        <v>2268</v>
      </c>
      <c r="K45" s="816">
        <v>42851</v>
      </c>
      <c r="L45" s="817" t="s">
        <v>2269</v>
      </c>
      <c r="M45" s="818" t="s">
        <v>91</v>
      </c>
      <c r="N45" s="809"/>
    </row>
    <row r="46" spans="1:14">
      <c r="A46" s="809"/>
      <c r="B46" s="824">
        <v>42849</v>
      </c>
      <c r="C46" s="791" t="s">
        <v>1968</v>
      </c>
      <c r="D46" s="815">
        <v>11757</v>
      </c>
      <c r="E46" s="823" t="s">
        <v>175</v>
      </c>
      <c r="F46" s="791" t="s">
        <v>129</v>
      </c>
      <c r="G46" s="824">
        <v>42863</v>
      </c>
      <c r="H46" s="824">
        <v>42943</v>
      </c>
      <c r="I46" s="791" t="s">
        <v>176</v>
      </c>
      <c r="J46" s="818" t="s">
        <v>2253</v>
      </c>
      <c r="K46" s="816">
        <v>42858</v>
      </c>
      <c r="L46" s="817" t="s">
        <v>2254</v>
      </c>
      <c r="M46" s="818" t="s">
        <v>92</v>
      </c>
    </row>
    <row r="47" spans="1:14">
      <c r="A47" s="809"/>
      <c r="B47" s="820">
        <v>42891</v>
      </c>
      <c r="C47" s="815" t="s">
        <v>2234</v>
      </c>
      <c r="D47" s="815">
        <v>3154</v>
      </c>
      <c r="E47" s="821" t="s">
        <v>158</v>
      </c>
      <c r="F47" s="815" t="s">
        <v>146</v>
      </c>
      <c r="G47" s="820">
        <v>42982</v>
      </c>
      <c r="H47" s="820">
        <v>43082</v>
      </c>
      <c r="I47" s="815" t="s">
        <v>142</v>
      </c>
      <c r="J47" s="818" t="s">
        <v>2270</v>
      </c>
      <c r="K47" s="822">
        <v>42899</v>
      </c>
      <c r="L47" s="817" t="s">
        <v>139</v>
      </c>
      <c r="M47" s="818"/>
      <c r="N47" s="809"/>
    </row>
    <row r="48" spans="1:14">
      <c r="A48" s="809"/>
      <c r="B48" s="820">
        <v>42891</v>
      </c>
      <c r="C48" s="815" t="s">
        <v>2235</v>
      </c>
      <c r="D48" s="815">
        <v>11286</v>
      </c>
      <c r="E48" s="821" t="s">
        <v>872</v>
      </c>
      <c r="F48" s="815" t="s">
        <v>129</v>
      </c>
      <c r="G48" s="820">
        <v>42982</v>
      </c>
      <c r="H48" s="820">
        <v>43082</v>
      </c>
      <c r="I48" s="815" t="s">
        <v>142</v>
      </c>
      <c r="J48" s="818" t="s">
        <v>2271</v>
      </c>
      <c r="K48" s="822">
        <v>42899</v>
      </c>
      <c r="L48" s="817" t="s">
        <v>915</v>
      </c>
      <c r="M48" s="818" t="s">
        <v>93</v>
      </c>
      <c r="N48" s="809"/>
    </row>
    <row r="49" spans="1:14">
      <c r="A49" s="809"/>
      <c r="B49" s="815" t="s">
        <v>2236</v>
      </c>
      <c r="C49" s="815" t="s">
        <v>2237</v>
      </c>
      <c r="D49" s="815">
        <v>10335</v>
      </c>
      <c r="E49" s="821" t="s">
        <v>141</v>
      </c>
      <c r="F49" s="815" t="s">
        <v>129</v>
      </c>
      <c r="G49" s="820">
        <v>42982</v>
      </c>
      <c r="H49" s="820">
        <v>43082</v>
      </c>
      <c r="I49" s="815" t="s">
        <v>1458</v>
      </c>
      <c r="J49" s="818" t="s">
        <v>2272</v>
      </c>
      <c r="K49" s="822">
        <v>42922</v>
      </c>
      <c r="L49" s="817" t="s">
        <v>2273</v>
      </c>
      <c r="M49" s="818" t="s">
        <v>92</v>
      </c>
      <c r="N49" s="809"/>
    </row>
    <row r="50" spans="1:14">
      <c r="A50" s="809"/>
      <c r="B50" s="820">
        <v>42912</v>
      </c>
      <c r="C50" s="815" t="s">
        <v>2234</v>
      </c>
      <c r="D50" s="815">
        <v>3154</v>
      </c>
      <c r="E50" s="821" t="s">
        <v>158</v>
      </c>
      <c r="F50" s="815" t="s">
        <v>146</v>
      </c>
      <c r="G50" s="820">
        <v>42982</v>
      </c>
      <c r="H50" s="820">
        <v>43082</v>
      </c>
      <c r="I50" s="815" t="s">
        <v>142</v>
      </c>
      <c r="J50" s="818" t="s">
        <v>2266</v>
      </c>
      <c r="K50" s="822">
        <v>42922</v>
      </c>
      <c r="L50" s="817" t="s">
        <v>921</v>
      </c>
      <c r="M50" s="818" t="s">
        <v>94</v>
      </c>
      <c r="N50" s="809"/>
    </row>
    <row r="51" spans="1:14">
      <c r="A51" s="809"/>
      <c r="B51" s="820">
        <v>42919</v>
      </c>
      <c r="C51" s="815" t="s">
        <v>2238</v>
      </c>
      <c r="D51" s="815">
        <v>11289</v>
      </c>
      <c r="E51" s="821" t="s">
        <v>158</v>
      </c>
      <c r="F51" s="815" t="s">
        <v>129</v>
      </c>
      <c r="G51" s="820">
        <v>42982</v>
      </c>
      <c r="H51" s="820">
        <v>43082</v>
      </c>
      <c r="I51" s="815" t="s">
        <v>142</v>
      </c>
      <c r="J51" s="818" t="s">
        <v>2274</v>
      </c>
      <c r="K51" s="822">
        <v>42927</v>
      </c>
      <c r="L51" s="817" t="s">
        <v>2275</v>
      </c>
      <c r="M51" s="818" t="s">
        <v>92</v>
      </c>
      <c r="N51" s="809"/>
    </row>
    <row r="52" spans="1:14">
      <c r="A52" s="809"/>
      <c r="B52" s="820">
        <v>42933</v>
      </c>
      <c r="C52" s="815" t="s">
        <v>2239</v>
      </c>
      <c r="D52" s="815">
        <v>11108</v>
      </c>
      <c r="E52" s="821" t="s">
        <v>141</v>
      </c>
      <c r="F52" s="815" t="s">
        <v>129</v>
      </c>
      <c r="G52" s="820">
        <v>42982</v>
      </c>
      <c r="H52" s="820">
        <v>43082</v>
      </c>
      <c r="I52" s="815" t="s">
        <v>941</v>
      </c>
      <c r="J52" s="818" t="s">
        <v>2276</v>
      </c>
      <c r="K52" s="822">
        <v>42941</v>
      </c>
      <c r="L52" s="817" t="s">
        <v>2269</v>
      </c>
      <c r="M52" s="818" t="s">
        <v>92</v>
      </c>
      <c r="N52" s="809"/>
    </row>
    <row r="53" spans="1:14">
      <c r="A53" s="809"/>
      <c r="B53" s="820">
        <v>42940</v>
      </c>
      <c r="C53" s="815" t="s">
        <v>2240</v>
      </c>
      <c r="D53" s="815">
        <v>11306</v>
      </c>
      <c r="E53" s="821" t="s">
        <v>149</v>
      </c>
      <c r="F53" s="815" t="s">
        <v>146</v>
      </c>
      <c r="G53" s="820">
        <v>42982</v>
      </c>
      <c r="H53" s="820">
        <v>43082</v>
      </c>
      <c r="I53" s="815" t="s">
        <v>142</v>
      </c>
      <c r="J53" s="818" t="s">
        <v>2245</v>
      </c>
      <c r="K53" s="822">
        <v>42982</v>
      </c>
      <c r="L53" s="817" t="s">
        <v>2246</v>
      </c>
      <c r="M53" s="818" t="s">
        <v>91</v>
      </c>
    </row>
    <row r="54" spans="1:14">
      <c r="A54" s="809"/>
      <c r="B54" s="820">
        <v>43045</v>
      </c>
      <c r="C54" s="815" t="s">
        <v>2241</v>
      </c>
      <c r="D54" s="815">
        <v>10335</v>
      </c>
      <c r="E54" s="821" t="s">
        <v>141</v>
      </c>
      <c r="F54" s="815" t="s">
        <v>129</v>
      </c>
      <c r="G54" s="820">
        <v>43108</v>
      </c>
      <c r="H54" s="820">
        <v>43203</v>
      </c>
      <c r="I54" s="815" t="s">
        <v>142</v>
      </c>
      <c r="J54" s="829" t="s">
        <v>2282</v>
      </c>
      <c r="K54" s="822">
        <v>43055</v>
      </c>
      <c r="L54" s="830" t="s">
        <v>2283</v>
      </c>
      <c r="M54" s="829" t="s">
        <v>92</v>
      </c>
      <c r="N54" s="825"/>
    </row>
    <row r="55" spans="1:14">
      <c r="A55" s="809"/>
      <c r="B55" s="820">
        <v>43060</v>
      </c>
      <c r="C55" s="815" t="s">
        <v>2242</v>
      </c>
      <c r="D55" s="815">
        <v>6720</v>
      </c>
      <c r="E55" s="821" t="s">
        <v>128</v>
      </c>
      <c r="F55" s="815" t="s">
        <v>146</v>
      </c>
      <c r="G55" s="820">
        <v>43108</v>
      </c>
      <c r="H55" s="820">
        <v>43203</v>
      </c>
      <c r="I55" s="815" t="s">
        <v>2243</v>
      </c>
      <c r="J55" s="818" t="s">
        <v>1003</v>
      </c>
      <c r="K55" s="817"/>
      <c r="L55" s="817"/>
      <c r="M55" s="818"/>
    </row>
    <row r="56" spans="1:14">
      <c r="A56" s="809"/>
      <c r="B56" s="820">
        <v>43066</v>
      </c>
      <c r="C56" s="815" t="s">
        <v>2244</v>
      </c>
      <c r="D56" s="815">
        <v>11286</v>
      </c>
      <c r="E56" s="821" t="s">
        <v>872</v>
      </c>
      <c r="F56" s="815" t="s">
        <v>129</v>
      </c>
      <c r="G56" s="820">
        <v>43108</v>
      </c>
      <c r="H56" s="820">
        <v>43203</v>
      </c>
      <c r="I56" s="815" t="s">
        <v>142</v>
      </c>
      <c r="J56" s="818"/>
      <c r="K56" s="817"/>
      <c r="L56" s="817"/>
      <c r="M56" s="818"/>
    </row>
    <row r="57" spans="1:14">
      <c r="B57" s="784">
        <v>43080</v>
      </c>
      <c r="C57" s="826" t="s">
        <v>2280</v>
      </c>
      <c r="D57" s="785">
        <v>11415</v>
      </c>
      <c r="E57" s="827" t="s">
        <v>158</v>
      </c>
      <c r="F57" s="826" t="s">
        <v>129</v>
      </c>
      <c r="G57" s="826" t="s">
        <v>2281</v>
      </c>
      <c r="H57" s="784">
        <v>43203</v>
      </c>
      <c r="I57" s="826" t="s">
        <v>142</v>
      </c>
      <c r="J57" s="828"/>
      <c r="K57" s="789"/>
      <c r="L57" s="789"/>
      <c r="M57" s="828"/>
    </row>
    <row r="58" spans="1:14">
      <c r="B58" s="784">
        <v>43115</v>
      </c>
      <c r="C58" s="2385" t="s">
        <v>3247</v>
      </c>
      <c r="D58" s="785">
        <v>11759</v>
      </c>
      <c r="E58" s="2386" t="s">
        <v>172</v>
      </c>
      <c r="F58" s="2385" t="s">
        <v>146</v>
      </c>
      <c r="G58" s="784">
        <v>43129</v>
      </c>
      <c r="H58" s="784">
        <v>43203</v>
      </c>
      <c r="I58" s="2385" t="s">
        <v>142</v>
      </c>
      <c r="J58" s="2393" t="s">
        <v>3484</v>
      </c>
      <c r="K58" s="2394">
        <v>43129</v>
      </c>
      <c r="L58" s="2395" t="s">
        <v>2248</v>
      </c>
      <c r="M58" s="2393" t="s">
        <v>91</v>
      </c>
    </row>
    <row r="59" spans="1:14">
      <c r="B59" s="784">
        <v>43122</v>
      </c>
      <c r="C59" s="2385" t="s">
        <v>3248</v>
      </c>
      <c r="D59" s="785">
        <v>9898</v>
      </c>
      <c r="E59" s="2386" t="s">
        <v>141</v>
      </c>
      <c r="F59" s="2385" t="s">
        <v>146</v>
      </c>
      <c r="G59" s="784">
        <v>43137</v>
      </c>
      <c r="H59" s="784">
        <v>43203</v>
      </c>
      <c r="I59" s="2385" t="s">
        <v>142</v>
      </c>
      <c r="J59" s="2396" t="s">
        <v>3305</v>
      </c>
      <c r="K59" s="2397">
        <v>43130</v>
      </c>
      <c r="L59" s="2398" t="s">
        <v>3306</v>
      </c>
      <c r="M59" s="2396" t="s">
        <v>91</v>
      </c>
    </row>
    <row r="60" spans="1:14">
      <c r="B60" s="784">
        <v>43122</v>
      </c>
      <c r="C60" s="2385" t="s">
        <v>3249</v>
      </c>
      <c r="D60" s="785">
        <v>11284</v>
      </c>
      <c r="E60" s="2386" t="s">
        <v>3250</v>
      </c>
      <c r="F60" s="2385" t="s">
        <v>129</v>
      </c>
      <c r="G60" s="784">
        <v>43137</v>
      </c>
      <c r="H60" s="784">
        <v>43203</v>
      </c>
      <c r="I60" s="2385" t="s">
        <v>142</v>
      </c>
      <c r="J60" s="2396" t="s">
        <v>3307</v>
      </c>
      <c r="K60" s="2397">
        <v>43130</v>
      </c>
      <c r="L60" s="2398" t="s">
        <v>3308</v>
      </c>
      <c r="M60" s="2396" t="s">
        <v>92</v>
      </c>
    </row>
    <row r="61" spans="1:14">
      <c r="B61" s="784">
        <v>43122</v>
      </c>
      <c r="C61" s="2385" t="s">
        <v>3251</v>
      </c>
      <c r="D61" s="785">
        <v>11286</v>
      </c>
      <c r="E61" s="2386" t="s">
        <v>872</v>
      </c>
      <c r="F61" s="2385" t="s">
        <v>129</v>
      </c>
      <c r="G61" s="784">
        <v>43137</v>
      </c>
      <c r="H61" s="784">
        <v>43203</v>
      </c>
      <c r="I61" s="2385" t="s">
        <v>142</v>
      </c>
      <c r="J61" s="2396" t="s">
        <v>3303</v>
      </c>
      <c r="K61" s="2397">
        <v>43130</v>
      </c>
      <c r="L61" s="2398" t="s">
        <v>3304</v>
      </c>
      <c r="M61" s="2396" t="s">
        <v>93</v>
      </c>
    </row>
    <row r="62" spans="1:14">
      <c r="B62" s="784">
        <v>43137</v>
      </c>
      <c r="C62" s="2385" t="s">
        <v>3270</v>
      </c>
      <c r="D62" s="785">
        <v>11753</v>
      </c>
      <c r="E62" s="2386" t="s">
        <v>872</v>
      </c>
      <c r="F62" s="2385" t="s">
        <v>129</v>
      </c>
      <c r="G62" s="784">
        <v>43150</v>
      </c>
      <c r="H62" s="784">
        <v>43203</v>
      </c>
      <c r="I62" s="2385" t="s">
        <v>142</v>
      </c>
      <c r="J62" s="2396" t="s">
        <v>3309</v>
      </c>
      <c r="K62" s="2397">
        <v>43147</v>
      </c>
      <c r="L62" s="2398" t="s">
        <v>3310</v>
      </c>
      <c r="M62" s="2396" t="s">
        <v>93</v>
      </c>
    </row>
    <row r="63" spans="1:14">
      <c r="B63" s="784">
        <v>43143</v>
      </c>
      <c r="C63" s="2385" t="s">
        <v>3253</v>
      </c>
      <c r="D63" s="785">
        <v>11119</v>
      </c>
      <c r="E63" s="2386" t="s">
        <v>145</v>
      </c>
      <c r="F63" s="2385" t="s">
        <v>146</v>
      </c>
      <c r="G63" s="784">
        <v>43220</v>
      </c>
      <c r="H63" s="784">
        <v>43312</v>
      </c>
      <c r="I63" s="2385" t="s">
        <v>142</v>
      </c>
      <c r="J63" s="2393" t="s">
        <v>3485</v>
      </c>
      <c r="K63" s="2399" t="s">
        <v>3488</v>
      </c>
      <c r="L63" s="2395" t="s">
        <v>877</v>
      </c>
      <c r="M63" s="2393" t="s">
        <v>91</v>
      </c>
    </row>
    <row r="64" spans="1:14">
      <c r="B64" s="784">
        <v>43143</v>
      </c>
      <c r="C64" s="2385" t="s">
        <v>3254</v>
      </c>
      <c r="D64" s="785">
        <v>11305</v>
      </c>
      <c r="E64" s="2386" t="s">
        <v>145</v>
      </c>
      <c r="F64" s="2385" t="s">
        <v>146</v>
      </c>
      <c r="G64" s="784">
        <v>43220</v>
      </c>
      <c r="H64" s="784">
        <v>43312</v>
      </c>
      <c r="I64" s="2385" t="s">
        <v>142</v>
      </c>
      <c r="J64" s="2393" t="s">
        <v>3486</v>
      </c>
      <c r="K64" s="2399" t="s">
        <v>3488</v>
      </c>
      <c r="L64" s="2395" t="s">
        <v>3487</v>
      </c>
      <c r="M64" s="2393" t="s">
        <v>91</v>
      </c>
    </row>
    <row r="65" spans="2:14">
      <c r="B65" s="784">
        <v>43178</v>
      </c>
      <c r="C65" s="2385" t="s">
        <v>3258</v>
      </c>
      <c r="D65" s="2387">
        <v>9898</v>
      </c>
      <c r="E65" s="2386" t="s">
        <v>141</v>
      </c>
      <c r="F65" s="2385" t="s">
        <v>129</v>
      </c>
      <c r="G65" s="784">
        <v>43220</v>
      </c>
      <c r="H65" s="784">
        <v>43312</v>
      </c>
      <c r="I65" s="2385" t="s">
        <v>142</v>
      </c>
      <c r="J65" s="2396" t="s">
        <v>3311</v>
      </c>
      <c r="K65" s="2397">
        <v>43182</v>
      </c>
      <c r="L65" s="2398" t="s">
        <v>1849</v>
      </c>
      <c r="M65" s="2396" t="s">
        <v>91</v>
      </c>
    </row>
    <row r="66" spans="2:14">
      <c r="B66" s="784">
        <v>43178</v>
      </c>
      <c r="C66" s="2385" t="s">
        <v>3259</v>
      </c>
      <c r="D66" s="2387">
        <v>11286</v>
      </c>
      <c r="E66" s="2386" t="s">
        <v>872</v>
      </c>
      <c r="F66" s="2385" t="s">
        <v>129</v>
      </c>
      <c r="G66" s="784">
        <v>43220</v>
      </c>
      <c r="H66" s="784">
        <v>43312</v>
      </c>
      <c r="I66" s="2385" t="s">
        <v>142</v>
      </c>
      <c r="J66" s="2396" t="s">
        <v>3312</v>
      </c>
      <c r="K66" s="2397">
        <v>43182</v>
      </c>
      <c r="L66" s="2398" t="s">
        <v>3313</v>
      </c>
      <c r="M66" s="2396" t="s">
        <v>92</v>
      </c>
    </row>
    <row r="67" spans="2:14">
      <c r="B67" s="784">
        <v>43185</v>
      </c>
      <c r="C67" s="2385" t="s">
        <v>3260</v>
      </c>
      <c r="D67" s="2387">
        <v>11108</v>
      </c>
      <c r="E67" s="2386" t="s">
        <v>141</v>
      </c>
      <c r="F67" s="2385" t="s">
        <v>129</v>
      </c>
      <c r="G67" s="784">
        <v>43220</v>
      </c>
      <c r="H67" s="784">
        <v>43312</v>
      </c>
      <c r="I67" s="2385" t="s">
        <v>142</v>
      </c>
      <c r="J67" s="2396" t="s">
        <v>3314</v>
      </c>
      <c r="K67" s="2397">
        <v>43199</v>
      </c>
      <c r="L67" s="2400" t="s">
        <v>2269</v>
      </c>
      <c r="M67" s="2396" t="s">
        <v>92</v>
      </c>
    </row>
    <row r="68" spans="2:14">
      <c r="B68" s="784">
        <v>43199</v>
      </c>
      <c r="C68" s="2385" t="s">
        <v>3261</v>
      </c>
      <c r="D68" s="785">
        <v>11426</v>
      </c>
      <c r="E68" s="2386" t="s">
        <v>128</v>
      </c>
      <c r="F68" s="2385" t="s">
        <v>129</v>
      </c>
      <c r="G68" s="784">
        <v>43227</v>
      </c>
      <c r="H68" s="784">
        <v>43312</v>
      </c>
      <c r="I68" s="2385" t="s">
        <v>3262</v>
      </c>
      <c r="J68" s="2401" t="s">
        <v>3290</v>
      </c>
      <c r="K68" s="2394">
        <v>43207</v>
      </c>
      <c r="L68" s="2402" t="s">
        <v>3291</v>
      </c>
      <c r="M68" s="2401" t="s">
        <v>92</v>
      </c>
      <c r="N68" s="1848"/>
    </row>
    <row r="69" spans="2:14">
      <c r="B69" s="784">
        <v>43227</v>
      </c>
      <c r="C69" s="2385" t="s">
        <v>3264</v>
      </c>
      <c r="D69" s="785">
        <v>11422</v>
      </c>
      <c r="E69" s="2386" t="s">
        <v>145</v>
      </c>
      <c r="F69" s="2385" t="s">
        <v>146</v>
      </c>
      <c r="G69" s="784">
        <v>43241</v>
      </c>
      <c r="H69" s="784">
        <v>43296</v>
      </c>
      <c r="I69" s="2385" t="s">
        <v>142</v>
      </c>
      <c r="J69" s="2393" t="s">
        <v>3489</v>
      </c>
      <c r="K69" s="2403">
        <v>43242</v>
      </c>
      <c r="L69" s="2395" t="s">
        <v>3462</v>
      </c>
      <c r="M69" s="2393" t="s">
        <v>91</v>
      </c>
    </row>
    <row r="70" spans="2:14">
      <c r="B70" s="784">
        <v>43241</v>
      </c>
      <c r="C70" s="2385" t="s">
        <v>3266</v>
      </c>
      <c r="D70" s="785">
        <v>10090</v>
      </c>
      <c r="E70" s="2386" t="s">
        <v>172</v>
      </c>
      <c r="F70" s="2385" t="s">
        <v>146</v>
      </c>
      <c r="G70" s="784">
        <v>43255</v>
      </c>
      <c r="H70" s="784">
        <v>43312</v>
      </c>
      <c r="I70" s="2385" t="s">
        <v>142</v>
      </c>
      <c r="J70" s="2404" t="s">
        <v>3490</v>
      </c>
      <c r="K70" s="2405">
        <v>43250</v>
      </c>
      <c r="L70" s="2406" t="s">
        <v>3491</v>
      </c>
      <c r="M70" s="2407" t="s">
        <v>91</v>
      </c>
    </row>
    <row r="71" spans="2:14">
      <c r="B71" s="784">
        <v>43248</v>
      </c>
      <c r="C71" s="2385" t="s">
        <v>3267</v>
      </c>
      <c r="D71" s="785">
        <v>11234</v>
      </c>
      <c r="E71" s="2386" t="s">
        <v>128</v>
      </c>
      <c r="F71" s="2385" t="s">
        <v>129</v>
      </c>
      <c r="G71" s="784">
        <v>43262</v>
      </c>
      <c r="H71" s="784">
        <v>43313</v>
      </c>
      <c r="I71" s="2385" t="s">
        <v>130</v>
      </c>
      <c r="J71" s="2408" t="s">
        <v>3292</v>
      </c>
      <c r="K71" s="2394">
        <v>43257</v>
      </c>
      <c r="L71" s="2402" t="s">
        <v>3293</v>
      </c>
      <c r="M71" s="2401" t="s">
        <v>92</v>
      </c>
      <c r="N71" s="1848"/>
    </row>
    <row r="72" spans="2:14">
      <c r="B72" s="784">
        <v>43260</v>
      </c>
      <c r="C72" s="2388" t="s">
        <v>3315</v>
      </c>
      <c r="D72" s="785">
        <v>11284</v>
      </c>
      <c r="E72" s="2389" t="s">
        <v>141</v>
      </c>
      <c r="F72" s="791" t="s">
        <v>129</v>
      </c>
      <c r="G72" s="2390">
        <v>43353</v>
      </c>
      <c r="H72" s="2390">
        <v>43452</v>
      </c>
      <c r="I72" s="2391" t="s">
        <v>142</v>
      </c>
      <c r="J72" s="2396" t="s">
        <v>3316</v>
      </c>
      <c r="K72" s="2409">
        <v>43299</v>
      </c>
      <c r="L72" s="2410" t="s">
        <v>2269</v>
      </c>
      <c r="M72" s="2396" t="s">
        <v>92</v>
      </c>
      <c r="N72" s="1848"/>
    </row>
    <row r="73" spans="2:14">
      <c r="B73" s="824">
        <v>43260</v>
      </c>
      <c r="C73" s="791" t="s">
        <v>3317</v>
      </c>
      <c r="D73" s="2392">
        <v>11108</v>
      </c>
      <c r="E73" s="823" t="s">
        <v>141</v>
      </c>
      <c r="F73" s="791" t="s">
        <v>129</v>
      </c>
      <c r="G73" s="824">
        <v>43353</v>
      </c>
      <c r="H73" s="824">
        <v>43452</v>
      </c>
      <c r="I73" s="2391" t="s">
        <v>934</v>
      </c>
      <c r="J73" s="2396" t="s">
        <v>3318</v>
      </c>
      <c r="K73" s="2397">
        <v>43299</v>
      </c>
      <c r="L73" s="2398" t="s">
        <v>3319</v>
      </c>
      <c r="M73" s="2396" t="s">
        <v>92</v>
      </c>
      <c r="N73" s="1848"/>
    </row>
    <row r="74" spans="2:14">
      <c r="B74" s="824">
        <v>43260</v>
      </c>
      <c r="C74" s="791" t="s">
        <v>3320</v>
      </c>
      <c r="D74" s="2392">
        <v>11289</v>
      </c>
      <c r="E74" s="823" t="s">
        <v>158</v>
      </c>
      <c r="F74" s="791" t="s">
        <v>129</v>
      </c>
      <c r="G74" s="824">
        <v>43353</v>
      </c>
      <c r="H74" s="824">
        <v>43452</v>
      </c>
      <c r="I74" s="2391" t="s">
        <v>142</v>
      </c>
      <c r="J74" s="2396" t="s">
        <v>3321</v>
      </c>
      <c r="K74" s="2397">
        <v>43299</v>
      </c>
      <c r="L74" s="2398" t="s">
        <v>3322</v>
      </c>
      <c r="M74" s="2396" t="s">
        <v>92</v>
      </c>
      <c r="N74" s="1848"/>
    </row>
    <row r="75" spans="2:14">
      <c r="B75" s="824">
        <v>43260</v>
      </c>
      <c r="C75" s="791" t="s">
        <v>3323</v>
      </c>
      <c r="D75" s="2392">
        <v>3056</v>
      </c>
      <c r="E75" s="823" t="s">
        <v>158</v>
      </c>
      <c r="F75" s="791" t="s">
        <v>146</v>
      </c>
      <c r="G75" s="824">
        <v>43353</v>
      </c>
      <c r="H75" s="824">
        <v>43452</v>
      </c>
      <c r="I75" s="2391" t="s">
        <v>934</v>
      </c>
      <c r="J75" s="2396" t="s">
        <v>3324</v>
      </c>
      <c r="K75" s="2397">
        <v>43299</v>
      </c>
      <c r="L75" s="2398" t="s">
        <v>3313</v>
      </c>
      <c r="M75" s="2396" t="s">
        <v>93</v>
      </c>
      <c r="N75" s="1848"/>
    </row>
    <row r="76" spans="2:14">
      <c r="B76" s="824">
        <v>43346</v>
      </c>
      <c r="C76" s="791" t="s">
        <v>3325</v>
      </c>
      <c r="D76" s="2392">
        <v>11286</v>
      </c>
      <c r="E76" s="823" t="s">
        <v>872</v>
      </c>
      <c r="F76" s="791" t="s">
        <v>129</v>
      </c>
      <c r="G76" s="824">
        <v>43360</v>
      </c>
      <c r="H76" s="824">
        <v>43452</v>
      </c>
      <c r="I76" s="2391" t="s">
        <v>142</v>
      </c>
      <c r="J76" s="2396" t="s">
        <v>3326</v>
      </c>
      <c r="K76" s="2397">
        <v>43355</v>
      </c>
      <c r="L76" s="2398" t="s">
        <v>3327</v>
      </c>
      <c r="M76" s="2396" t="s">
        <v>92</v>
      </c>
      <c r="N76" s="1848"/>
    </row>
    <row r="77" spans="2:14">
      <c r="B77" s="784">
        <v>43346</v>
      </c>
      <c r="C77" s="2388" t="s">
        <v>3328</v>
      </c>
      <c r="D77" s="785">
        <v>11234</v>
      </c>
      <c r="E77" s="2389" t="s">
        <v>128</v>
      </c>
      <c r="F77" s="2388" t="s">
        <v>129</v>
      </c>
      <c r="G77" s="784">
        <v>43360</v>
      </c>
      <c r="H77" s="784">
        <v>43450</v>
      </c>
      <c r="I77" s="2388" t="s">
        <v>130</v>
      </c>
      <c r="J77" s="2408" t="s">
        <v>3294</v>
      </c>
      <c r="K77" s="2394">
        <v>43360</v>
      </c>
      <c r="L77" s="2402" t="s">
        <v>3295</v>
      </c>
      <c r="M77" s="2401" t="s">
        <v>92</v>
      </c>
      <c r="N77" s="1848"/>
    </row>
    <row r="78" spans="2:14">
      <c r="B78" s="784">
        <v>43353</v>
      </c>
      <c r="C78" s="2388" t="s">
        <v>3276</v>
      </c>
      <c r="D78" s="785">
        <v>4119</v>
      </c>
      <c r="E78" s="2389" t="s">
        <v>179</v>
      </c>
      <c r="F78" s="2388" t="s">
        <v>129</v>
      </c>
      <c r="G78" s="784">
        <v>43367</v>
      </c>
      <c r="H78" s="784">
        <v>43450</v>
      </c>
      <c r="I78" s="2388" t="s">
        <v>130</v>
      </c>
      <c r="J78" s="2401" t="s">
        <v>3296</v>
      </c>
      <c r="K78" s="2394">
        <v>43361</v>
      </c>
      <c r="L78" s="2402" t="s">
        <v>3297</v>
      </c>
      <c r="M78" s="2401" t="s">
        <v>93</v>
      </c>
      <c r="N78" s="1848"/>
    </row>
    <row r="79" spans="2:14">
      <c r="B79" s="784">
        <v>43360</v>
      </c>
      <c r="C79" s="2385" t="s">
        <v>3277</v>
      </c>
      <c r="D79" s="2392">
        <v>11752</v>
      </c>
      <c r="E79" s="823" t="s">
        <v>3329</v>
      </c>
      <c r="F79" s="791" t="s">
        <v>129</v>
      </c>
      <c r="G79" s="824">
        <v>43374</v>
      </c>
      <c r="H79" s="824">
        <v>43452</v>
      </c>
      <c r="I79" s="2391" t="s">
        <v>142</v>
      </c>
      <c r="J79" s="2396" t="s">
        <v>3330</v>
      </c>
      <c r="K79" s="2397">
        <v>43368</v>
      </c>
      <c r="L79" s="2398" t="s">
        <v>3331</v>
      </c>
      <c r="M79" s="2396" t="s">
        <v>92</v>
      </c>
      <c r="N79" s="1848"/>
    </row>
    <row r="80" spans="2:14">
      <c r="B80" s="784">
        <v>43360</v>
      </c>
      <c r="C80" s="2385" t="s">
        <v>3278</v>
      </c>
      <c r="D80" s="2392">
        <v>11878</v>
      </c>
      <c r="E80" s="823" t="s">
        <v>3329</v>
      </c>
      <c r="F80" s="791" t="s">
        <v>129</v>
      </c>
      <c r="G80" s="824">
        <v>43374</v>
      </c>
      <c r="H80" s="824">
        <v>43452</v>
      </c>
      <c r="I80" s="2391" t="s">
        <v>142</v>
      </c>
      <c r="J80" s="2396" t="s">
        <v>3332</v>
      </c>
      <c r="K80" s="2397">
        <v>43368</v>
      </c>
      <c r="L80" s="2398" t="s">
        <v>3333</v>
      </c>
      <c r="M80" s="2396" t="s">
        <v>92</v>
      </c>
    </row>
    <row r="81" spans="2:14">
      <c r="B81" s="784">
        <v>43360</v>
      </c>
      <c r="C81" s="2385" t="s">
        <v>3280</v>
      </c>
      <c r="D81" s="2392">
        <v>3056</v>
      </c>
      <c r="E81" s="823" t="s">
        <v>3329</v>
      </c>
      <c r="F81" s="791" t="s">
        <v>129</v>
      </c>
      <c r="G81" s="824">
        <v>43374</v>
      </c>
      <c r="H81" s="824">
        <v>43452</v>
      </c>
      <c r="I81" s="2391" t="s">
        <v>934</v>
      </c>
      <c r="J81" s="2396" t="s">
        <v>3334</v>
      </c>
      <c r="K81" s="2397">
        <v>43368</v>
      </c>
      <c r="L81" s="2398" t="s">
        <v>3304</v>
      </c>
      <c r="M81" s="2396" t="s">
        <v>93</v>
      </c>
    </row>
    <row r="82" spans="2:14">
      <c r="B82" s="784">
        <v>43360</v>
      </c>
      <c r="C82" s="2385" t="s">
        <v>3279</v>
      </c>
      <c r="D82" s="2392">
        <v>10335</v>
      </c>
      <c r="E82" s="823" t="s">
        <v>141</v>
      </c>
      <c r="F82" s="791" t="s">
        <v>129</v>
      </c>
      <c r="G82" s="824">
        <v>43374</v>
      </c>
      <c r="H82" s="824">
        <v>43452</v>
      </c>
      <c r="I82" s="2391" t="s">
        <v>142</v>
      </c>
      <c r="J82" s="2396" t="s">
        <v>3339</v>
      </c>
      <c r="K82" s="2397">
        <v>43368</v>
      </c>
      <c r="L82" s="2398" t="s">
        <v>3340</v>
      </c>
      <c r="M82" s="2396" t="s">
        <v>92</v>
      </c>
    </row>
    <row r="83" spans="2:14">
      <c r="B83" s="784">
        <v>43360</v>
      </c>
      <c r="C83" s="2385" t="s">
        <v>3281</v>
      </c>
      <c r="D83" s="2392">
        <v>11876</v>
      </c>
      <c r="E83" s="823" t="s">
        <v>872</v>
      </c>
      <c r="F83" s="791" t="s">
        <v>129</v>
      </c>
      <c r="G83" s="824">
        <v>43374</v>
      </c>
      <c r="H83" s="824">
        <v>43452</v>
      </c>
      <c r="I83" s="2391" t="s">
        <v>142</v>
      </c>
      <c r="J83" s="2396" t="s">
        <v>3335</v>
      </c>
      <c r="K83" s="2397">
        <v>43368</v>
      </c>
      <c r="L83" s="2398" t="s">
        <v>3336</v>
      </c>
      <c r="M83" s="2396" t="s">
        <v>92</v>
      </c>
    </row>
    <row r="84" spans="2:14">
      <c r="B84" s="784">
        <v>43360</v>
      </c>
      <c r="C84" s="2385" t="s">
        <v>3282</v>
      </c>
      <c r="D84" s="2392">
        <v>11877</v>
      </c>
      <c r="E84" s="823" t="s">
        <v>872</v>
      </c>
      <c r="F84" s="791" t="s">
        <v>129</v>
      </c>
      <c r="G84" s="824">
        <v>43374</v>
      </c>
      <c r="H84" s="824">
        <v>43452</v>
      </c>
      <c r="I84" s="2391" t="s">
        <v>142</v>
      </c>
      <c r="J84" s="2396" t="s">
        <v>3337</v>
      </c>
      <c r="K84" s="2397">
        <v>43368</v>
      </c>
      <c r="L84" s="2398" t="s">
        <v>3338</v>
      </c>
      <c r="M84" s="2396" t="s">
        <v>92</v>
      </c>
    </row>
    <row r="85" spans="2:14">
      <c r="B85" s="784">
        <v>43388</v>
      </c>
      <c r="C85" s="2385" t="s">
        <v>3288</v>
      </c>
      <c r="D85" s="785">
        <v>11431</v>
      </c>
      <c r="E85" s="2386" t="s">
        <v>179</v>
      </c>
      <c r="F85" s="2385" t="s">
        <v>129</v>
      </c>
      <c r="G85" s="784">
        <v>43402</v>
      </c>
      <c r="H85" s="784">
        <v>43450</v>
      </c>
      <c r="I85" s="2385" t="s">
        <v>130</v>
      </c>
      <c r="J85" s="2401" t="s">
        <v>3298</v>
      </c>
      <c r="K85" s="2394">
        <v>43404</v>
      </c>
      <c r="L85" s="2402" t="s">
        <v>3299</v>
      </c>
      <c r="M85" s="2401" t="s">
        <v>92</v>
      </c>
      <c r="N85" s="1848"/>
    </row>
    <row r="86" spans="2:14">
      <c r="B86" s="784">
        <v>43437</v>
      </c>
      <c r="C86" s="2385" t="s">
        <v>3289</v>
      </c>
      <c r="D86" s="785">
        <v>11295</v>
      </c>
      <c r="E86" s="2386" t="s">
        <v>128</v>
      </c>
      <c r="F86" s="2385" t="s">
        <v>129</v>
      </c>
      <c r="G86" s="784">
        <v>43479</v>
      </c>
      <c r="H86" s="784">
        <v>43570</v>
      </c>
      <c r="I86" s="2385" t="s">
        <v>130</v>
      </c>
      <c r="J86" s="2401" t="s">
        <v>3300</v>
      </c>
      <c r="K86" s="2394">
        <v>43444</v>
      </c>
      <c r="L86" s="2402" t="s">
        <v>3301</v>
      </c>
      <c r="M86" s="2401" t="s">
        <v>92</v>
      </c>
      <c r="N86" s="1848"/>
    </row>
    <row r="87" spans="2:14">
      <c r="B87" s="824">
        <v>43451</v>
      </c>
      <c r="C87" s="791" t="s">
        <v>3341</v>
      </c>
      <c r="D87" s="2392">
        <v>3154</v>
      </c>
      <c r="E87" s="823" t="s">
        <v>158</v>
      </c>
      <c r="F87" s="791" t="s">
        <v>129</v>
      </c>
      <c r="G87" s="824">
        <v>43479</v>
      </c>
      <c r="H87" s="824">
        <v>43570</v>
      </c>
      <c r="I87" s="2391" t="s">
        <v>934</v>
      </c>
      <c r="J87" s="2396" t="s">
        <v>3342</v>
      </c>
      <c r="K87" s="2397">
        <v>43474</v>
      </c>
      <c r="L87" s="2398" t="s">
        <v>3343</v>
      </c>
      <c r="M87" s="2396"/>
    </row>
    <row r="88" spans="2:14">
      <c r="B88" s="824">
        <v>43451</v>
      </c>
      <c r="C88" s="791" t="s">
        <v>3344</v>
      </c>
      <c r="D88" s="2392">
        <v>11879</v>
      </c>
      <c r="E88" s="823" t="s">
        <v>141</v>
      </c>
      <c r="F88" s="791" t="s">
        <v>129</v>
      </c>
      <c r="G88" s="824">
        <v>43479</v>
      </c>
      <c r="H88" s="824">
        <v>43570</v>
      </c>
      <c r="I88" s="2391" t="s">
        <v>142</v>
      </c>
      <c r="J88" s="2396" t="s">
        <v>3345</v>
      </c>
      <c r="K88" s="2397">
        <v>43474</v>
      </c>
      <c r="L88" s="2398" t="s">
        <v>3346</v>
      </c>
      <c r="M88" s="2396" t="s">
        <v>92</v>
      </c>
    </row>
    <row r="89" spans="2:14">
      <c r="B89" s="2557" t="s">
        <v>4152</v>
      </c>
    </row>
  </sheetData>
  <mergeCells count="2">
    <mergeCell ref="J3:M3"/>
    <mergeCell ref="B3:I3"/>
  </mergeCells>
  <hyperlinks>
    <hyperlink ref="A1" location="Índice!A1" display="ÍNDICE" xr:uid="{00000000-0004-0000-2F00-000000000000}"/>
  </hyperlinks>
  <pageMargins left="0.7" right="0.7" top="0.75" bottom="0.75" header="0.3" footer="0.3"/>
  <pageSetup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AD25A8"/>
    <pageSetUpPr autoPageBreaks="0"/>
  </sheetPr>
  <dimension ref="A1:AC84"/>
  <sheetViews>
    <sheetView showGridLines="0" workbookViewId="0">
      <selection activeCell="B84" sqref="B84"/>
    </sheetView>
  </sheetViews>
  <sheetFormatPr baseColWidth="10" defaultColWidth="11.44140625" defaultRowHeight="14.4"/>
  <cols>
    <col min="1" max="1" width="11" style="466" customWidth="1"/>
    <col min="2" max="2" width="15.88671875" style="533" bestFit="1" customWidth="1"/>
    <col min="3" max="3" width="17" style="533" bestFit="1" customWidth="1"/>
    <col min="4" max="4" width="6.88671875" style="533" bestFit="1" customWidth="1"/>
    <col min="5" max="5" width="39.88671875" style="466" bestFit="1" customWidth="1"/>
    <col min="6" max="6" width="13.5546875" style="533" bestFit="1" customWidth="1"/>
    <col min="7" max="7" width="22.88671875" style="533" bestFit="1" customWidth="1"/>
    <col min="8" max="8" width="22.5546875" style="533" customWidth="1"/>
    <col min="9" max="9" width="27.33203125" style="533" bestFit="1" customWidth="1"/>
    <col min="10" max="10" width="15.5546875" style="466" customWidth="1"/>
    <col min="11" max="11" width="35.44140625" style="466" bestFit="1" customWidth="1"/>
    <col min="12" max="12" width="6.109375" style="533" bestFit="1" customWidth="1"/>
    <col min="13" max="16384" width="11.44140625" style="466"/>
  </cols>
  <sheetData>
    <row r="1" spans="1:29" s="248" customFormat="1" ht="13.2">
      <c r="A1" s="265" t="s">
        <v>1447</v>
      </c>
      <c r="M1" s="166"/>
      <c r="N1" s="166"/>
      <c r="O1" s="166"/>
      <c r="P1" s="166"/>
      <c r="Q1" s="166"/>
      <c r="R1" s="166"/>
      <c r="S1" s="166"/>
      <c r="T1" s="166"/>
      <c r="U1" s="166"/>
      <c r="V1" s="166"/>
      <c r="W1" s="166"/>
      <c r="X1" s="166"/>
      <c r="Y1" s="166"/>
      <c r="Z1" s="166"/>
      <c r="AA1" s="166"/>
      <c r="AB1" s="166"/>
      <c r="AC1" s="166"/>
    </row>
    <row r="2" spans="1:29" s="248" customFormat="1" ht="18.600000000000001" thickBot="1">
      <c r="A2" s="265"/>
      <c r="B2" s="978" t="s">
        <v>2354</v>
      </c>
      <c r="M2" s="166"/>
      <c r="N2" s="166"/>
      <c r="O2" s="166"/>
      <c r="P2" s="166"/>
      <c r="Q2" s="166"/>
      <c r="R2" s="166"/>
      <c r="S2" s="166"/>
      <c r="T2" s="166"/>
      <c r="U2" s="166"/>
      <c r="V2" s="166"/>
      <c r="W2" s="166"/>
      <c r="X2" s="166"/>
      <c r="Y2" s="166"/>
      <c r="Z2" s="166"/>
      <c r="AA2" s="166"/>
      <c r="AB2" s="166"/>
      <c r="AC2" s="166"/>
    </row>
    <row r="3" spans="1:29">
      <c r="B3" s="2898" t="s">
        <v>115</v>
      </c>
      <c r="C3" s="2899"/>
      <c r="D3" s="2899"/>
      <c r="E3" s="2899"/>
      <c r="F3" s="2899"/>
      <c r="G3" s="2899"/>
      <c r="H3" s="467"/>
      <c r="I3" s="2900" t="s">
        <v>116</v>
      </c>
      <c r="J3" s="2901"/>
      <c r="K3" s="2901"/>
      <c r="L3" s="2902"/>
    </row>
    <row r="4" spans="1:29" s="468" customFormat="1" ht="43.8" thickBot="1">
      <c r="A4" s="468" t="s">
        <v>117</v>
      </c>
      <c r="B4" s="469" t="s">
        <v>869</v>
      </c>
      <c r="C4" s="470" t="s">
        <v>118</v>
      </c>
      <c r="D4" s="470" t="s">
        <v>90</v>
      </c>
      <c r="E4" s="470" t="s">
        <v>119</v>
      </c>
      <c r="F4" s="470" t="s">
        <v>120</v>
      </c>
      <c r="G4" s="470" t="s">
        <v>121</v>
      </c>
      <c r="H4" s="470" t="s">
        <v>122</v>
      </c>
      <c r="I4" s="471" t="s">
        <v>123</v>
      </c>
      <c r="J4" s="472" t="s">
        <v>961</v>
      </c>
      <c r="K4" s="472" t="s">
        <v>125</v>
      </c>
      <c r="L4" s="473" t="s">
        <v>126</v>
      </c>
    </row>
    <row r="5" spans="1:29" s="468" customFormat="1">
      <c r="A5" s="466"/>
      <c r="B5" s="474">
        <v>41316</v>
      </c>
      <c r="C5" s="475" t="s">
        <v>996</v>
      </c>
      <c r="D5" s="475">
        <v>11304</v>
      </c>
      <c r="E5" s="476" t="s">
        <v>145</v>
      </c>
      <c r="F5" s="475" t="s">
        <v>146</v>
      </c>
      <c r="G5" s="477" t="s">
        <v>997</v>
      </c>
      <c r="H5" s="477" t="s">
        <v>142</v>
      </c>
      <c r="I5" s="478" t="s">
        <v>962</v>
      </c>
      <c r="J5" s="479">
        <v>41414</v>
      </c>
      <c r="K5" s="480" t="s">
        <v>963</v>
      </c>
      <c r="L5" s="481" t="s">
        <v>91</v>
      </c>
    </row>
    <row r="6" spans="1:29" s="468" customFormat="1">
      <c r="B6" s="482">
        <v>41358</v>
      </c>
      <c r="C6" s="483" t="s">
        <v>1785</v>
      </c>
      <c r="D6" s="483">
        <v>11292</v>
      </c>
      <c r="E6" s="484" t="s">
        <v>128</v>
      </c>
      <c r="F6" s="483" t="s">
        <v>129</v>
      </c>
      <c r="G6" s="485">
        <v>41505</v>
      </c>
      <c r="H6" s="485" t="s">
        <v>1847</v>
      </c>
      <c r="I6" s="486" t="s">
        <v>1795</v>
      </c>
      <c r="J6" s="487"/>
      <c r="K6" s="488" t="s">
        <v>240</v>
      </c>
      <c r="L6" s="489" t="s">
        <v>94</v>
      </c>
    </row>
    <row r="7" spans="1:29" s="468" customFormat="1">
      <c r="B7" s="482">
        <v>41358</v>
      </c>
      <c r="C7" s="483" t="s">
        <v>1786</v>
      </c>
      <c r="D7" s="483">
        <v>11293</v>
      </c>
      <c r="E7" s="484" t="s">
        <v>128</v>
      </c>
      <c r="F7" s="483" t="s">
        <v>146</v>
      </c>
      <c r="G7" s="485">
        <v>41505</v>
      </c>
      <c r="H7" s="485" t="s">
        <v>1847</v>
      </c>
      <c r="I7" s="486" t="s">
        <v>1796</v>
      </c>
      <c r="J7" s="487"/>
      <c r="K7" s="488" t="s">
        <v>241</v>
      </c>
      <c r="L7" s="489" t="s">
        <v>94</v>
      </c>
    </row>
    <row r="8" spans="1:29" s="468" customFormat="1">
      <c r="B8" s="482">
        <v>41365</v>
      </c>
      <c r="C8" s="483" t="s">
        <v>1782</v>
      </c>
      <c r="D8" s="483">
        <v>11114</v>
      </c>
      <c r="E8" s="484" t="s">
        <v>128</v>
      </c>
      <c r="F8" s="483" t="s">
        <v>129</v>
      </c>
      <c r="G8" s="485">
        <v>41512</v>
      </c>
      <c r="H8" s="485" t="s">
        <v>1847</v>
      </c>
      <c r="I8" s="486" t="s">
        <v>1792</v>
      </c>
      <c r="J8" s="487"/>
      <c r="K8" s="488" t="s">
        <v>217</v>
      </c>
      <c r="L8" s="489" t="s">
        <v>92</v>
      </c>
    </row>
    <row r="9" spans="1:29" s="468" customFormat="1">
      <c r="B9" s="482">
        <v>41365</v>
      </c>
      <c r="C9" s="483" t="s">
        <v>1783</v>
      </c>
      <c r="D9" s="483">
        <v>11115</v>
      </c>
      <c r="E9" s="484" t="s">
        <v>128</v>
      </c>
      <c r="F9" s="483" t="s">
        <v>129</v>
      </c>
      <c r="G9" s="485">
        <v>41512</v>
      </c>
      <c r="H9" s="485" t="s">
        <v>1847</v>
      </c>
      <c r="I9" s="486" t="s">
        <v>1793</v>
      </c>
      <c r="J9" s="487"/>
      <c r="K9" s="488" t="s">
        <v>218</v>
      </c>
      <c r="L9" s="489" t="s">
        <v>92</v>
      </c>
    </row>
    <row r="10" spans="1:29" s="468" customFormat="1">
      <c r="B10" s="482">
        <v>41365</v>
      </c>
      <c r="C10" s="483" t="s">
        <v>1784</v>
      </c>
      <c r="D10" s="483">
        <v>11113</v>
      </c>
      <c r="E10" s="484" t="s">
        <v>128</v>
      </c>
      <c r="F10" s="483" t="s">
        <v>129</v>
      </c>
      <c r="G10" s="485">
        <v>41512</v>
      </c>
      <c r="H10" s="485" t="s">
        <v>1847</v>
      </c>
      <c r="I10" s="486" t="s">
        <v>1794</v>
      </c>
      <c r="J10" s="487"/>
      <c r="K10" s="488" t="s">
        <v>216</v>
      </c>
      <c r="L10" s="489" t="s">
        <v>92</v>
      </c>
    </row>
    <row r="11" spans="1:29" s="468" customFormat="1">
      <c r="A11" s="466"/>
      <c r="B11" s="482">
        <v>41452</v>
      </c>
      <c r="C11" s="849" t="s">
        <v>127</v>
      </c>
      <c r="D11" s="483">
        <v>11296</v>
      </c>
      <c r="E11" s="484" t="s">
        <v>128</v>
      </c>
      <c r="F11" s="483" t="s">
        <v>129</v>
      </c>
      <c r="G11" s="485">
        <v>41624</v>
      </c>
      <c r="H11" s="485" t="s">
        <v>130</v>
      </c>
      <c r="I11" s="486" t="s">
        <v>105</v>
      </c>
      <c r="J11" s="487">
        <v>41736</v>
      </c>
      <c r="K11" s="488" t="s">
        <v>131</v>
      </c>
      <c r="L11" s="489" t="s">
        <v>92</v>
      </c>
    </row>
    <row r="12" spans="1:29" s="468" customFormat="1">
      <c r="A12" s="490" t="s">
        <v>132</v>
      </c>
      <c r="B12" s="482">
        <v>41453</v>
      </c>
      <c r="C12" s="849" t="s">
        <v>133</v>
      </c>
      <c r="D12" s="483">
        <v>11234</v>
      </c>
      <c r="E12" s="484" t="s">
        <v>128</v>
      </c>
      <c r="F12" s="483" t="s">
        <v>129</v>
      </c>
      <c r="G12" s="491"/>
      <c r="H12" s="485" t="s">
        <v>130</v>
      </c>
      <c r="I12" s="486" t="s">
        <v>98</v>
      </c>
      <c r="J12" s="487">
        <v>41834</v>
      </c>
      <c r="K12" s="488" t="s">
        <v>134</v>
      </c>
      <c r="L12" s="489" t="s">
        <v>92</v>
      </c>
    </row>
    <row r="13" spans="1:29" s="468" customFormat="1">
      <c r="A13" s="466"/>
      <c r="B13" s="482">
        <v>41522</v>
      </c>
      <c r="C13" s="849" t="s">
        <v>135</v>
      </c>
      <c r="D13" s="483">
        <v>11425</v>
      </c>
      <c r="E13" s="484" t="s">
        <v>128</v>
      </c>
      <c r="F13" s="483" t="s">
        <v>129</v>
      </c>
      <c r="G13" s="485">
        <v>41641</v>
      </c>
      <c r="H13" s="485" t="s">
        <v>130</v>
      </c>
      <c r="I13" s="486" t="s">
        <v>111</v>
      </c>
      <c r="J13" s="487">
        <v>41981</v>
      </c>
      <c r="K13" s="488" t="s">
        <v>136</v>
      </c>
      <c r="L13" s="489" t="s">
        <v>92</v>
      </c>
    </row>
    <row r="14" spans="1:29" s="468" customFormat="1">
      <c r="A14" s="466"/>
      <c r="B14" s="482">
        <v>41555</v>
      </c>
      <c r="C14" s="483" t="s">
        <v>137</v>
      </c>
      <c r="D14" s="483">
        <v>11426</v>
      </c>
      <c r="E14" s="484" t="s">
        <v>128</v>
      </c>
      <c r="F14" s="483" t="s">
        <v>129</v>
      </c>
      <c r="G14" s="485">
        <v>41641</v>
      </c>
      <c r="H14" s="485" t="s">
        <v>130</v>
      </c>
      <c r="I14" s="486" t="s">
        <v>138</v>
      </c>
      <c r="J14" s="487">
        <v>41834</v>
      </c>
      <c r="K14" s="488" t="s">
        <v>139</v>
      </c>
      <c r="L14" s="489"/>
    </row>
    <row r="15" spans="1:29" s="468" customFormat="1">
      <c r="A15" s="466"/>
      <c r="B15" s="482">
        <v>41560</v>
      </c>
      <c r="C15" s="483" t="s">
        <v>140</v>
      </c>
      <c r="D15" s="483">
        <v>11284</v>
      </c>
      <c r="E15" s="484" t="s">
        <v>141</v>
      </c>
      <c r="F15" s="483" t="s">
        <v>129</v>
      </c>
      <c r="G15" s="485">
        <v>41736</v>
      </c>
      <c r="H15" s="485" t="s">
        <v>142</v>
      </c>
      <c r="I15" s="486" t="s">
        <v>143</v>
      </c>
      <c r="J15" s="487">
        <v>41729</v>
      </c>
      <c r="K15" s="488" t="s">
        <v>139</v>
      </c>
      <c r="L15" s="489"/>
    </row>
    <row r="16" spans="1:29" s="468" customFormat="1">
      <c r="A16" s="466"/>
      <c r="B16" s="482">
        <v>41586</v>
      </c>
      <c r="C16" s="483" t="s">
        <v>148</v>
      </c>
      <c r="D16" s="483">
        <v>11236</v>
      </c>
      <c r="E16" s="484" t="s">
        <v>149</v>
      </c>
      <c r="F16" s="483" t="s">
        <v>146</v>
      </c>
      <c r="G16" s="485">
        <v>41745</v>
      </c>
      <c r="H16" s="485" t="s">
        <v>142</v>
      </c>
      <c r="I16" s="486" t="s">
        <v>150</v>
      </c>
      <c r="J16" s="487">
        <v>41687</v>
      </c>
      <c r="K16" s="488" t="s">
        <v>139</v>
      </c>
      <c r="L16" s="489"/>
    </row>
    <row r="17" spans="1:12">
      <c r="B17" s="482">
        <v>41586</v>
      </c>
      <c r="C17" s="832" t="s">
        <v>144</v>
      </c>
      <c r="D17" s="483">
        <v>11121</v>
      </c>
      <c r="E17" s="484" t="s">
        <v>145</v>
      </c>
      <c r="F17" s="483" t="s">
        <v>146</v>
      </c>
      <c r="G17" s="485">
        <v>41827</v>
      </c>
      <c r="H17" s="485" t="s">
        <v>142</v>
      </c>
      <c r="I17" s="486" t="s">
        <v>95</v>
      </c>
      <c r="J17" s="487">
        <v>41743</v>
      </c>
      <c r="K17" s="488" t="s">
        <v>147</v>
      </c>
      <c r="L17" s="489" t="s">
        <v>93</v>
      </c>
    </row>
    <row r="18" spans="1:12">
      <c r="B18" s="482">
        <v>41590</v>
      </c>
      <c r="C18" s="492" t="s">
        <v>151</v>
      </c>
      <c r="D18" s="492">
        <v>11300</v>
      </c>
      <c r="E18" s="493" t="s">
        <v>149</v>
      </c>
      <c r="F18" s="492" t="s">
        <v>146</v>
      </c>
      <c r="G18" s="485">
        <v>41883</v>
      </c>
      <c r="H18" s="485" t="s">
        <v>142</v>
      </c>
      <c r="I18" s="494" t="s">
        <v>152</v>
      </c>
      <c r="J18" s="495">
        <v>41687</v>
      </c>
      <c r="K18" s="496" t="s">
        <v>139</v>
      </c>
      <c r="L18" s="497"/>
    </row>
    <row r="19" spans="1:12">
      <c r="A19" s="498" t="s">
        <v>153</v>
      </c>
      <c r="B19" s="499">
        <v>41593</v>
      </c>
      <c r="C19" s="500" t="s">
        <v>154</v>
      </c>
      <c r="D19" s="500">
        <v>11414</v>
      </c>
      <c r="E19" s="501" t="s">
        <v>141</v>
      </c>
      <c r="F19" s="500" t="s">
        <v>129</v>
      </c>
      <c r="G19" s="502">
        <v>41645</v>
      </c>
      <c r="H19" s="502" t="s">
        <v>142</v>
      </c>
      <c r="I19" s="503" t="s">
        <v>155</v>
      </c>
      <c r="J19" s="504">
        <v>41743</v>
      </c>
      <c r="K19" s="501" t="s">
        <v>156</v>
      </c>
      <c r="L19" s="505" t="s">
        <v>92</v>
      </c>
    </row>
    <row r="20" spans="1:12">
      <c r="B20" s="482">
        <v>41596</v>
      </c>
      <c r="C20" s="483" t="s">
        <v>157</v>
      </c>
      <c r="D20" s="483">
        <v>11289</v>
      </c>
      <c r="E20" s="484" t="s">
        <v>158</v>
      </c>
      <c r="F20" s="483" t="s">
        <v>129</v>
      </c>
      <c r="G20" s="485">
        <v>41708</v>
      </c>
      <c r="H20" s="485" t="s">
        <v>142</v>
      </c>
      <c r="I20" s="486" t="s">
        <v>159</v>
      </c>
      <c r="J20" s="487">
        <v>41757</v>
      </c>
      <c r="K20" s="488" t="s">
        <v>139</v>
      </c>
      <c r="L20" s="489"/>
    </row>
    <row r="21" spans="1:12">
      <c r="B21" s="482">
        <v>41904</v>
      </c>
      <c r="C21" s="832" t="s">
        <v>165</v>
      </c>
      <c r="D21" s="483">
        <v>11288</v>
      </c>
      <c r="E21" s="484" t="s">
        <v>141</v>
      </c>
      <c r="F21" s="483" t="s">
        <v>129</v>
      </c>
      <c r="G21" s="485">
        <v>42016</v>
      </c>
      <c r="H21" s="485" t="s">
        <v>161</v>
      </c>
      <c r="I21" s="486" t="s">
        <v>101</v>
      </c>
      <c r="J21" s="487">
        <v>42058</v>
      </c>
      <c r="K21" s="488" t="s">
        <v>166</v>
      </c>
      <c r="L21" s="489" t="s">
        <v>92</v>
      </c>
    </row>
    <row r="22" spans="1:12">
      <c r="B22" s="482">
        <v>41904</v>
      </c>
      <c r="C22" s="832" t="s">
        <v>167</v>
      </c>
      <c r="D22" s="483">
        <v>11291</v>
      </c>
      <c r="E22" s="484" t="s">
        <v>141</v>
      </c>
      <c r="F22" s="483" t="s">
        <v>146</v>
      </c>
      <c r="G22" s="485">
        <v>42016</v>
      </c>
      <c r="H22" s="485" t="s">
        <v>161</v>
      </c>
      <c r="I22" s="486" t="s">
        <v>103</v>
      </c>
      <c r="J22" s="487">
        <v>42086</v>
      </c>
      <c r="K22" s="488" t="s">
        <v>168</v>
      </c>
      <c r="L22" s="489" t="s">
        <v>91</v>
      </c>
    </row>
    <row r="23" spans="1:12">
      <c r="B23" s="482">
        <v>41904</v>
      </c>
      <c r="C23" s="832" t="s">
        <v>160</v>
      </c>
      <c r="D23" s="483">
        <v>11232</v>
      </c>
      <c r="E23" s="484" t="s">
        <v>141</v>
      </c>
      <c r="F23" s="483" t="s">
        <v>129</v>
      </c>
      <c r="G23" s="485">
        <v>42016</v>
      </c>
      <c r="H23" s="485" t="s">
        <v>161</v>
      </c>
      <c r="I23" s="486" t="s">
        <v>96</v>
      </c>
      <c r="J23" s="487">
        <v>42037</v>
      </c>
      <c r="K23" s="488" t="s">
        <v>162</v>
      </c>
      <c r="L23" s="489" t="s">
        <v>92</v>
      </c>
    </row>
    <row r="24" spans="1:12">
      <c r="B24" s="482">
        <v>41904</v>
      </c>
      <c r="C24" s="832" t="s">
        <v>163</v>
      </c>
      <c r="D24" s="483">
        <v>11284</v>
      </c>
      <c r="E24" s="484" t="s">
        <v>141</v>
      </c>
      <c r="F24" s="483" t="s">
        <v>129</v>
      </c>
      <c r="G24" s="485">
        <v>42016</v>
      </c>
      <c r="H24" s="485" t="s">
        <v>161</v>
      </c>
      <c r="I24" s="486" t="s">
        <v>99</v>
      </c>
      <c r="J24" s="487">
        <v>42037</v>
      </c>
      <c r="K24" s="488" t="s">
        <v>164</v>
      </c>
      <c r="L24" s="489" t="s">
        <v>92</v>
      </c>
    </row>
    <row r="25" spans="1:12">
      <c r="B25" s="482">
        <v>41911</v>
      </c>
      <c r="C25" s="832" t="s">
        <v>169</v>
      </c>
      <c r="D25" s="483">
        <v>11289</v>
      </c>
      <c r="E25" s="484" t="s">
        <v>158</v>
      </c>
      <c r="F25" s="483" t="s">
        <v>129</v>
      </c>
      <c r="G25" s="485">
        <v>42023</v>
      </c>
      <c r="H25" s="485" t="s">
        <v>161</v>
      </c>
      <c r="I25" s="486" t="s">
        <v>102</v>
      </c>
      <c r="J25" s="487">
        <v>42051</v>
      </c>
      <c r="K25" s="488" t="s">
        <v>170</v>
      </c>
      <c r="L25" s="489" t="s">
        <v>92</v>
      </c>
    </row>
    <row r="26" spans="1:12">
      <c r="B26" s="482">
        <v>41974</v>
      </c>
      <c r="C26" s="483" t="s">
        <v>171</v>
      </c>
      <c r="D26" s="483">
        <v>11303</v>
      </c>
      <c r="E26" s="484" t="s">
        <v>172</v>
      </c>
      <c r="F26" s="483" t="s">
        <v>146</v>
      </c>
      <c r="G26" s="485">
        <v>42086</v>
      </c>
      <c r="H26" s="485" t="s">
        <v>142</v>
      </c>
      <c r="I26" s="486" t="s">
        <v>173</v>
      </c>
      <c r="J26" s="487">
        <v>42107</v>
      </c>
      <c r="K26" s="488" t="s">
        <v>139</v>
      </c>
      <c r="L26" s="489"/>
    </row>
    <row r="27" spans="1:12">
      <c r="B27" s="482">
        <v>42030</v>
      </c>
      <c r="C27" s="483" t="s">
        <v>174</v>
      </c>
      <c r="D27" s="483">
        <v>11297</v>
      </c>
      <c r="E27" s="484" t="s">
        <v>175</v>
      </c>
      <c r="F27" s="483" t="s">
        <v>129</v>
      </c>
      <c r="G27" s="485">
        <v>42248</v>
      </c>
      <c r="H27" s="485" t="s">
        <v>176</v>
      </c>
      <c r="I27" s="486" t="s">
        <v>177</v>
      </c>
      <c r="J27" s="487">
        <v>42205</v>
      </c>
      <c r="K27" s="488" t="s">
        <v>139</v>
      </c>
      <c r="L27" s="489"/>
    </row>
    <row r="28" spans="1:12">
      <c r="B28" s="482">
        <v>42051</v>
      </c>
      <c r="C28" s="849" t="s">
        <v>181</v>
      </c>
      <c r="D28" s="483">
        <v>11427</v>
      </c>
      <c r="E28" s="484" t="s">
        <v>179</v>
      </c>
      <c r="F28" s="483" t="s">
        <v>146</v>
      </c>
      <c r="G28" s="485">
        <v>42249</v>
      </c>
      <c r="H28" s="485" t="s">
        <v>142</v>
      </c>
      <c r="I28" s="486" t="s">
        <v>112</v>
      </c>
      <c r="J28" s="487">
        <v>42283</v>
      </c>
      <c r="K28" s="488" t="s">
        <v>182</v>
      </c>
      <c r="L28" s="489" t="s">
        <v>93</v>
      </c>
    </row>
    <row r="29" spans="1:12">
      <c r="B29" s="482">
        <v>42051</v>
      </c>
      <c r="C29" s="849" t="s">
        <v>114</v>
      </c>
      <c r="D29" s="483">
        <v>11432</v>
      </c>
      <c r="E29" s="484" t="s">
        <v>175</v>
      </c>
      <c r="F29" s="483" t="s">
        <v>146</v>
      </c>
      <c r="G29" s="485">
        <v>42247</v>
      </c>
      <c r="H29" s="485" t="s">
        <v>176</v>
      </c>
      <c r="I29" s="486" t="s">
        <v>998</v>
      </c>
      <c r="J29" s="487">
        <v>42152</v>
      </c>
      <c r="K29" s="488" t="s">
        <v>139</v>
      </c>
      <c r="L29" s="489"/>
    </row>
    <row r="30" spans="1:12">
      <c r="B30" s="482">
        <v>42051</v>
      </c>
      <c r="C30" s="849" t="s">
        <v>183</v>
      </c>
      <c r="D30" s="483">
        <v>11430</v>
      </c>
      <c r="E30" s="484" t="s">
        <v>179</v>
      </c>
      <c r="F30" s="483" t="s">
        <v>146</v>
      </c>
      <c r="G30" s="485">
        <v>42249</v>
      </c>
      <c r="H30" s="485" t="s">
        <v>142</v>
      </c>
      <c r="I30" s="486" t="s">
        <v>113</v>
      </c>
      <c r="J30" s="487">
        <v>42318</v>
      </c>
      <c r="K30" s="488" t="s">
        <v>184</v>
      </c>
      <c r="L30" s="489" t="s">
        <v>91</v>
      </c>
    </row>
    <row r="31" spans="1:12">
      <c r="B31" s="482">
        <v>42051</v>
      </c>
      <c r="C31" s="849" t="s">
        <v>178</v>
      </c>
      <c r="D31" s="483">
        <v>11233</v>
      </c>
      <c r="E31" s="484" t="s">
        <v>179</v>
      </c>
      <c r="F31" s="483" t="s">
        <v>146</v>
      </c>
      <c r="G31" s="485">
        <v>42250</v>
      </c>
      <c r="H31" s="485" t="s">
        <v>142</v>
      </c>
      <c r="I31" s="486" t="s">
        <v>97</v>
      </c>
      <c r="J31" s="487">
        <v>42283</v>
      </c>
      <c r="K31" s="488" t="s">
        <v>180</v>
      </c>
      <c r="L31" s="489" t="s">
        <v>91</v>
      </c>
    </row>
    <row r="32" spans="1:12">
      <c r="B32" s="482">
        <v>42072</v>
      </c>
      <c r="C32" s="832" t="s">
        <v>185</v>
      </c>
      <c r="D32" s="483">
        <v>11300</v>
      </c>
      <c r="E32" s="484" t="s">
        <v>149</v>
      </c>
      <c r="F32" s="483" t="s">
        <v>129</v>
      </c>
      <c r="G32" s="485">
        <v>42177</v>
      </c>
      <c r="H32" s="485" t="s">
        <v>142</v>
      </c>
      <c r="I32" s="486" t="s">
        <v>108</v>
      </c>
      <c r="J32" s="487">
        <v>42149</v>
      </c>
      <c r="K32" s="488" t="s">
        <v>186</v>
      </c>
      <c r="L32" s="489" t="s">
        <v>92</v>
      </c>
    </row>
    <row r="33" spans="1:13">
      <c r="A33" s="506" t="s">
        <v>999</v>
      </c>
      <c r="B33" s="507">
        <v>42086</v>
      </c>
      <c r="C33" s="508" t="s">
        <v>193</v>
      </c>
      <c r="D33" s="508">
        <v>11426</v>
      </c>
      <c r="E33" s="509" t="s">
        <v>128</v>
      </c>
      <c r="F33" s="508" t="s">
        <v>129</v>
      </c>
      <c r="G33" s="510">
        <v>42254</v>
      </c>
      <c r="H33" s="510" t="s">
        <v>130</v>
      </c>
      <c r="I33" s="511" t="s">
        <v>194</v>
      </c>
      <c r="J33" s="512">
        <v>42324</v>
      </c>
      <c r="K33" s="509" t="s">
        <v>195</v>
      </c>
      <c r="L33" s="513" t="s">
        <v>92</v>
      </c>
    </row>
    <row r="34" spans="1:13">
      <c r="B34" s="482">
        <v>42086</v>
      </c>
      <c r="C34" s="483" t="s">
        <v>187</v>
      </c>
      <c r="D34" s="483">
        <v>11295</v>
      </c>
      <c r="E34" s="484" t="s">
        <v>128</v>
      </c>
      <c r="F34" s="483" t="s">
        <v>146</v>
      </c>
      <c r="G34" s="485">
        <v>42254</v>
      </c>
      <c r="H34" s="485" t="s">
        <v>130</v>
      </c>
      <c r="I34" s="486" t="s">
        <v>188</v>
      </c>
      <c r="J34" s="487">
        <v>42290</v>
      </c>
      <c r="K34" s="488" t="s">
        <v>139</v>
      </c>
      <c r="L34" s="489"/>
    </row>
    <row r="35" spans="1:13">
      <c r="B35" s="482">
        <v>42086</v>
      </c>
      <c r="C35" s="483" t="s">
        <v>189</v>
      </c>
      <c r="D35" s="483">
        <v>11298</v>
      </c>
      <c r="E35" s="484" t="s">
        <v>128</v>
      </c>
      <c r="F35" s="483" t="s">
        <v>129</v>
      </c>
      <c r="G35" s="485">
        <v>42254</v>
      </c>
      <c r="H35" s="485" t="s">
        <v>130</v>
      </c>
      <c r="I35" s="486" t="s">
        <v>190</v>
      </c>
      <c r="J35" s="487">
        <v>42290</v>
      </c>
      <c r="K35" s="488" t="s">
        <v>139</v>
      </c>
      <c r="L35" s="489"/>
    </row>
    <row r="36" spans="1:13">
      <c r="B36" s="482">
        <v>42086</v>
      </c>
      <c r="C36" s="849" t="s">
        <v>191</v>
      </c>
      <c r="D36" s="483">
        <v>11299</v>
      </c>
      <c r="E36" s="484" t="s">
        <v>128</v>
      </c>
      <c r="F36" s="483" t="s">
        <v>129</v>
      </c>
      <c r="G36" s="485">
        <v>42254</v>
      </c>
      <c r="H36" s="485" t="s">
        <v>130</v>
      </c>
      <c r="I36" s="486" t="s">
        <v>107</v>
      </c>
      <c r="J36" s="487">
        <v>42324</v>
      </c>
      <c r="K36" s="488" t="s">
        <v>192</v>
      </c>
      <c r="L36" s="489" t="s">
        <v>92</v>
      </c>
    </row>
    <row r="37" spans="1:13">
      <c r="B37" s="482">
        <v>42177</v>
      </c>
      <c r="C37" s="483" t="s">
        <v>196</v>
      </c>
      <c r="D37" s="483">
        <v>11424</v>
      </c>
      <c r="E37" s="484" t="s">
        <v>128</v>
      </c>
      <c r="F37" s="483" t="s">
        <v>146</v>
      </c>
      <c r="G37" s="485">
        <v>42303</v>
      </c>
      <c r="H37" s="485" t="s">
        <v>130</v>
      </c>
      <c r="I37" s="486" t="s">
        <v>110</v>
      </c>
      <c r="J37" s="487">
        <v>42338</v>
      </c>
      <c r="K37" s="488" t="s">
        <v>197</v>
      </c>
      <c r="L37" s="489" t="s">
        <v>93</v>
      </c>
    </row>
    <row r="38" spans="1:13">
      <c r="B38" s="482">
        <v>42191</v>
      </c>
      <c r="C38" s="483" t="s">
        <v>198</v>
      </c>
      <c r="D38" s="483">
        <v>11303</v>
      </c>
      <c r="E38" s="484" t="s">
        <v>172</v>
      </c>
      <c r="F38" s="483" t="s">
        <v>129</v>
      </c>
      <c r="G38" s="485">
        <v>42324</v>
      </c>
      <c r="H38" s="485" t="s">
        <v>142</v>
      </c>
      <c r="I38" s="486" t="s">
        <v>199</v>
      </c>
      <c r="J38" s="487">
        <v>42338</v>
      </c>
      <c r="K38" s="488" t="s">
        <v>139</v>
      </c>
      <c r="L38" s="489"/>
    </row>
    <row r="39" spans="1:13">
      <c r="B39" s="482">
        <v>42205</v>
      </c>
      <c r="C39" s="483" t="s">
        <v>200</v>
      </c>
      <c r="D39" s="483">
        <v>11236</v>
      </c>
      <c r="E39" s="484" t="s">
        <v>149</v>
      </c>
      <c r="F39" s="483" t="s">
        <v>129</v>
      </c>
      <c r="G39" s="485">
        <v>42491</v>
      </c>
      <c r="H39" s="485" t="s">
        <v>142</v>
      </c>
      <c r="I39" s="486" t="s">
        <v>201</v>
      </c>
      <c r="J39" s="487">
        <v>42311</v>
      </c>
      <c r="K39" s="488" t="s">
        <v>139</v>
      </c>
      <c r="L39" s="489"/>
    </row>
    <row r="40" spans="1:13">
      <c r="B40" s="482">
        <v>42205</v>
      </c>
      <c r="C40" s="832" t="s">
        <v>204</v>
      </c>
      <c r="D40" s="483">
        <v>11423</v>
      </c>
      <c r="E40" s="484" t="s">
        <v>149</v>
      </c>
      <c r="F40" s="483" t="s">
        <v>129</v>
      </c>
      <c r="G40" s="485">
        <v>42491</v>
      </c>
      <c r="H40" s="485" t="s">
        <v>142</v>
      </c>
      <c r="I40" s="486" t="s">
        <v>109</v>
      </c>
      <c r="J40" s="487">
        <v>42338</v>
      </c>
      <c r="K40" s="488" t="s">
        <v>205</v>
      </c>
      <c r="L40" s="489" t="s">
        <v>92</v>
      </c>
    </row>
    <row r="41" spans="1:13">
      <c r="B41" s="482">
        <v>42205</v>
      </c>
      <c r="C41" s="483" t="s">
        <v>202</v>
      </c>
      <c r="D41" s="483">
        <v>11285</v>
      </c>
      <c r="E41" s="484" t="s">
        <v>203</v>
      </c>
      <c r="F41" s="483" t="s">
        <v>146</v>
      </c>
      <c r="G41" s="485">
        <v>42339</v>
      </c>
      <c r="H41" s="485" t="s">
        <v>142</v>
      </c>
      <c r="I41" s="514" t="s">
        <v>1000</v>
      </c>
      <c r="J41" s="487"/>
      <c r="K41" s="488"/>
      <c r="L41" s="489"/>
    </row>
    <row r="42" spans="1:13">
      <c r="A42" s="515"/>
      <c r="B42" s="516">
        <v>42254</v>
      </c>
      <c r="C42" s="517" t="s">
        <v>206</v>
      </c>
      <c r="D42" s="517">
        <v>11285</v>
      </c>
      <c r="E42" s="518" t="s">
        <v>203</v>
      </c>
      <c r="F42" s="517" t="s">
        <v>129</v>
      </c>
      <c r="G42" s="519">
        <v>42373</v>
      </c>
      <c r="H42" s="519" t="s">
        <v>142</v>
      </c>
      <c r="I42" s="486" t="s">
        <v>100</v>
      </c>
      <c r="J42" s="487">
        <v>42415</v>
      </c>
      <c r="K42" s="488" t="s">
        <v>139</v>
      </c>
      <c r="L42" s="489"/>
    </row>
    <row r="43" spans="1:13">
      <c r="B43" s="482">
        <v>42258</v>
      </c>
      <c r="C43" s="849" t="s">
        <v>207</v>
      </c>
      <c r="D43" s="483">
        <v>11297</v>
      </c>
      <c r="E43" s="484" t="s">
        <v>175</v>
      </c>
      <c r="F43" s="483" t="s">
        <v>129</v>
      </c>
      <c r="G43" s="485">
        <v>42387</v>
      </c>
      <c r="H43" s="485" t="s">
        <v>208</v>
      </c>
      <c r="I43" s="486" t="s">
        <v>964</v>
      </c>
      <c r="J43" s="487">
        <v>42394</v>
      </c>
      <c r="K43" s="488" t="s">
        <v>209</v>
      </c>
      <c r="L43" s="489" t="s">
        <v>92</v>
      </c>
    </row>
    <row r="44" spans="1:13">
      <c r="A44" s="515"/>
      <c r="B44" s="516">
        <v>42324</v>
      </c>
      <c r="C44" s="517" t="s">
        <v>106</v>
      </c>
      <c r="D44" s="517">
        <v>11298</v>
      </c>
      <c r="E44" s="518" t="s">
        <v>128</v>
      </c>
      <c r="F44" s="483" t="s">
        <v>129</v>
      </c>
      <c r="G44" s="485">
        <v>42436</v>
      </c>
      <c r="H44" s="485" t="s">
        <v>130</v>
      </c>
      <c r="I44" s="486" t="s">
        <v>1001</v>
      </c>
      <c r="J44" s="487">
        <v>42758</v>
      </c>
      <c r="K44" s="520" t="s">
        <v>1002</v>
      </c>
      <c r="L44" s="489" t="s">
        <v>92</v>
      </c>
      <c r="M44" s="810"/>
    </row>
    <row r="45" spans="1:13">
      <c r="A45" s="515"/>
      <c r="B45" s="516">
        <v>42324</v>
      </c>
      <c r="C45" s="517" t="s">
        <v>210</v>
      </c>
      <c r="D45" s="517">
        <v>11295</v>
      </c>
      <c r="E45" s="518" t="s">
        <v>128</v>
      </c>
      <c r="F45" s="517" t="s">
        <v>146</v>
      </c>
      <c r="G45" s="519">
        <v>42436</v>
      </c>
      <c r="H45" s="519" t="s">
        <v>130</v>
      </c>
      <c r="I45" s="486" t="s">
        <v>104</v>
      </c>
      <c r="J45" s="487">
        <v>42415</v>
      </c>
      <c r="K45" s="488" t="s">
        <v>139</v>
      </c>
      <c r="L45" s="489"/>
    </row>
    <row r="46" spans="1:13">
      <c r="A46" s="515"/>
      <c r="B46" s="516">
        <v>42380</v>
      </c>
      <c r="C46" s="517" t="s">
        <v>965</v>
      </c>
      <c r="D46" s="517">
        <v>11429</v>
      </c>
      <c r="E46" s="518" t="s">
        <v>179</v>
      </c>
      <c r="F46" s="483" t="s">
        <v>146</v>
      </c>
      <c r="G46" s="485">
        <v>42476</v>
      </c>
      <c r="H46" s="485" t="s">
        <v>966</v>
      </c>
      <c r="I46" s="486" t="s">
        <v>967</v>
      </c>
      <c r="J46" s="487">
        <v>42520</v>
      </c>
      <c r="K46" s="488" t="s">
        <v>892</v>
      </c>
      <c r="L46" s="489" t="s">
        <v>91</v>
      </c>
    </row>
    <row r="47" spans="1:13">
      <c r="A47" s="515"/>
      <c r="B47" s="516">
        <v>42401</v>
      </c>
      <c r="C47" s="517" t="s">
        <v>968</v>
      </c>
      <c r="D47" s="517">
        <v>11301</v>
      </c>
      <c r="E47" s="518" t="s">
        <v>145</v>
      </c>
      <c r="F47" s="483" t="s">
        <v>146</v>
      </c>
      <c r="G47" s="485">
        <v>42506</v>
      </c>
      <c r="H47" s="485" t="s">
        <v>142</v>
      </c>
      <c r="I47" s="486" t="s">
        <v>969</v>
      </c>
      <c r="J47" s="487">
        <v>42520</v>
      </c>
      <c r="K47" s="488" t="s">
        <v>970</v>
      </c>
      <c r="L47" s="489" t="s">
        <v>93</v>
      </c>
    </row>
    <row r="48" spans="1:13">
      <c r="A48" s="515"/>
      <c r="B48" s="516">
        <v>42471</v>
      </c>
      <c r="C48" s="517" t="s">
        <v>971</v>
      </c>
      <c r="D48" s="517">
        <v>11414</v>
      </c>
      <c r="E48" s="518" t="s">
        <v>203</v>
      </c>
      <c r="F48" s="517" t="s">
        <v>129</v>
      </c>
      <c r="G48" s="519">
        <v>42552</v>
      </c>
      <c r="H48" s="519" t="s">
        <v>142</v>
      </c>
      <c r="I48" s="486" t="s">
        <v>972</v>
      </c>
      <c r="J48" s="487">
        <v>42639</v>
      </c>
      <c r="K48" s="488" t="s">
        <v>973</v>
      </c>
      <c r="L48" s="489" t="s">
        <v>92</v>
      </c>
    </row>
    <row r="49" spans="1:13">
      <c r="A49" s="515"/>
      <c r="B49" s="516">
        <v>42478</v>
      </c>
      <c r="C49" s="517" t="s">
        <v>974</v>
      </c>
      <c r="D49" s="517">
        <v>11431</v>
      </c>
      <c r="E49" s="518" t="s">
        <v>179</v>
      </c>
      <c r="F49" s="483" t="s">
        <v>146</v>
      </c>
      <c r="G49" s="519">
        <v>42580</v>
      </c>
      <c r="H49" s="519" t="s">
        <v>130</v>
      </c>
      <c r="I49" s="486" t="s">
        <v>975</v>
      </c>
      <c r="J49" s="487">
        <v>42576</v>
      </c>
      <c r="K49" s="488" t="s">
        <v>139</v>
      </c>
      <c r="L49" s="489"/>
    </row>
    <row r="50" spans="1:13" s="515" customFormat="1">
      <c r="B50" s="516">
        <v>42478</v>
      </c>
      <c r="C50" s="517" t="s">
        <v>976</v>
      </c>
      <c r="D50" s="517">
        <v>11303</v>
      </c>
      <c r="E50" s="518" t="s">
        <v>172</v>
      </c>
      <c r="F50" s="483" t="s">
        <v>146</v>
      </c>
      <c r="G50" s="519">
        <v>42739</v>
      </c>
      <c r="H50" s="519" t="s">
        <v>142</v>
      </c>
      <c r="I50" s="486" t="s">
        <v>977</v>
      </c>
      <c r="J50" s="487">
        <v>42527</v>
      </c>
      <c r="K50" s="488" t="s">
        <v>139</v>
      </c>
      <c r="L50" s="489"/>
    </row>
    <row r="51" spans="1:13">
      <c r="A51" s="515"/>
      <c r="B51" s="516">
        <v>42485</v>
      </c>
      <c r="C51" s="517" t="s">
        <v>981</v>
      </c>
      <c r="D51" s="517">
        <v>11415</v>
      </c>
      <c r="E51" s="518" t="s">
        <v>158</v>
      </c>
      <c r="F51" s="517" t="s">
        <v>146</v>
      </c>
      <c r="G51" s="519">
        <v>42618</v>
      </c>
      <c r="H51" s="519" t="s">
        <v>142</v>
      </c>
      <c r="I51" s="486" t="s">
        <v>982</v>
      </c>
      <c r="J51" s="487">
        <v>42576</v>
      </c>
      <c r="K51" s="488" t="s">
        <v>139</v>
      </c>
      <c r="L51" s="489"/>
    </row>
    <row r="52" spans="1:13" s="515" customFormat="1">
      <c r="B52" s="516">
        <v>42485</v>
      </c>
      <c r="C52" s="517" t="s">
        <v>983</v>
      </c>
      <c r="D52" s="517">
        <v>11302</v>
      </c>
      <c r="E52" s="518" t="s">
        <v>145</v>
      </c>
      <c r="F52" s="483" t="s">
        <v>146</v>
      </c>
      <c r="G52" s="519">
        <v>42646</v>
      </c>
      <c r="H52" s="519" t="s">
        <v>142</v>
      </c>
      <c r="I52" s="486" t="s">
        <v>984</v>
      </c>
      <c r="J52" s="487">
        <v>42639</v>
      </c>
      <c r="K52" s="488" t="s">
        <v>139</v>
      </c>
      <c r="L52" s="489"/>
    </row>
    <row r="53" spans="1:13">
      <c r="A53" s="515"/>
      <c r="B53" s="516">
        <v>42485</v>
      </c>
      <c r="C53" s="517" t="s">
        <v>978</v>
      </c>
      <c r="D53" s="517">
        <v>11421</v>
      </c>
      <c r="E53" s="518" t="s">
        <v>172</v>
      </c>
      <c r="F53" s="483" t="s">
        <v>129</v>
      </c>
      <c r="G53" s="519">
        <v>42611</v>
      </c>
      <c r="H53" s="519" t="s">
        <v>142</v>
      </c>
      <c r="I53" s="486" t="s">
        <v>979</v>
      </c>
      <c r="J53" s="487">
        <v>42632</v>
      </c>
      <c r="K53" s="488" t="s">
        <v>980</v>
      </c>
      <c r="L53" s="489" t="s">
        <v>92</v>
      </c>
    </row>
    <row r="54" spans="1:13">
      <c r="A54" s="515"/>
      <c r="B54" s="516">
        <v>42569</v>
      </c>
      <c r="C54" s="517" t="s">
        <v>986</v>
      </c>
      <c r="D54" s="517">
        <v>11753</v>
      </c>
      <c r="E54" s="518" t="s">
        <v>203</v>
      </c>
      <c r="F54" s="517" t="s">
        <v>129</v>
      </c>
      <c r="G54" s="519">
        <v>42737</v>
      </c>
      <c r="H54" s="519" t="s">
        <v>142</v>
      </c>
      <c r="I54" s="486" t="s">
        <v>987</v>
      </c>
      <c r="J54" s="487">
        <v>42653</v>
      </c>
      <c r="K54" s="488" t="s">
        <v>139</v>
      </c>
      <c r="L54" s="489"/>
    </row>
    <row r="55" spans="1:13">
      <c r="A55" s="515"/>
      <c r="B55" s="516">
        <v>42569</v>
      </c>
      <c r="C55" s="517" t="s">
        <v>985</v>
      </c>
      <c r="D55" s="517">
        <v>11752</v>
      </c>
      <c r="E55" s="518" t="s">
        <v>158</v>
      </c>
      <c r="F55" s="517" t="s">
        <v>129</v>
      </c>
      <c r="G55" s="519">
        <v>42737</v>
      </c>
      <c r="H55" s="519" t="s">
        <v>142</v>
      </c>
      <c r="I55" s="521" t="s">
        <v>1963</v>
      </c>
      <c r="J55" s="487">
        <v>42857</v>
      </c>
      <c r="K55" s="520" t="s">
        <v>1969</v>
      </c>
      <c r="L55" s="522" t="s">
        <v>92</v>
      </c>
      <c r="M55" s="810"/>
    </row>
    <row r="56" spans="1:13">
      <c r="A56" s="515"/>
      <c r="B56" s="516">
        <v>42569</v>
      </c>
      <c r="C56" s="517" t="s">
        <v>988</v>
      </c>
      <c r="D56" s="517">
        <v>11754</v>
      </c>
      <c r="E56" s="518" t="s">
        <v>203</v>
      </c>
      <c r="F56" s="517" t="s">
        <v>129</v>
      </c>
      <c r="G56" s="519">
        <v>42737</v>
      </c>
      <c r="H56" s="519" t="s">
        <v>142</v>
      </c>
      <c r="I56" s="514" t="s">
        <v>1000</v>
      </c>
      <c r="J56" s="487"/>
      <c r="K56" s="488"/>
      <c r="L56" s="489"/>
      <c r="M56" s="810"/>
    </row>
    <row r="57" spans="1:13">
      <c r="A57" s="515"/>
      <c r="B57" s="516">
        <v>42618</v>
      </c>
      <c r="C57" s="517" t="s">
        <v>989</v>
      </c>
      <c r="D57" s="462">
        <v>11303</v>
      </c>
      <c r="E57" s="518" t="s">
        <v>172</v>
      </c>
      <c r="F57" s="483" t="s">
        <v>146</v>
      </c>
      <c r="G57" s="485">
        <v>42739</v>
      </c>
      <c r="H57" s="519" t="s">
        <v>142</v>
      </c>
      <c r="I57" s="486" t="s">
        <v>1004</v>
      </c>
      <c r="J57" s="487">
        <v>42744</v>
      </c>
      <c r="K57" s="488" t="s">
        <v>1005</v>
      </c>
      <c r="L57" s="489" t="s">
        <v>91</v>
      </c>
      <c r="M57" s="810"/>
    </row>
    <row r="58" spans="1:13">
      <c r="A58" s="810"/>
      <c r="B58" s="482">
        <v>42709</v>
      </c>
      <c r="C58" s="832" t="s">
        <v>990</v>
      </c>
      <c r="D58" s="462">
        <v>11302</v>
      </c>
      <c r="E58" s="518" t="s">
        <v>145</v>
      </c>
      <c r="F58" s="483" t="s">
        <v>146</v>
      </c>
      <c r="G58" s="485">
        <v>42858</v>
      </c>
      <c r="H58" s="519" t="s">
        <v>142</v>
      </c>
      <c r="I58" s="847" t="s">
        <v>1527</v>
      </c>
      <c r="J58" s="487">
        <v>42814</v>
      </c>
      <c r="K58" s="520" t="s">
        <v>1528</v>
      </c>
      <c r="L58" s="522" t="s">
        <v>91</v>
      </c>
      <c r="M58" s="810"/>
    </row>
    <row r="59" spans="1:13">
      <c r="A59" s="810"/>
      <c r="B59" s="482">
        <v>42716</v>
      </c>
      <c r="C59" s="832" t="s">
        <v>991</v>
      </c>
      <c r="D59" s="462">
        <v>11109</v>
      </c>
      <c r="E59" s="484" t="s">
        <v>141</v>
      </c>
      <c r="F59" s="483" t="s">
        <v>129</v>
      </c>
      <c r="G59" s="485">
        <v>42857</v>
      </c>
      <c r="H59" s="519" t="s">
        <v>142</v>
      </c>
      <c r="I59" s="521" t="s">
        <v>1965</v>
      </c>
      <c r="J59" s="487">
        <v>42849</v>
      </c>
      <c r="K59" s="520" t="s">
        <v>1970</v>
      </c>
      <c r="L59" s="522" t="s">
        <v>92</v>
      </c>
      <c r="M59" s="810"/>
    </row>
    <row r="60" spans="1:13">
      <c r="A60" s="810"/>
      <c r="B60" s="482">
        <v>42716</v>
      </c>
      <c r="C60" s="483" t="s">
        <v>992</v>
      </c>
      <c r="D60" s="462">
        <v>11108</v>
      </c>
      <c r="E60" s="484" t="s">
        <v>141</v>
      </c>
      <c r="F60" s="483" t="s">
        <v>129</v>
      </c>
      <c r="G60" s="485">
        <v>42873</v>
      </c>
      <c r="H60" s="519" t="s">
        <v>142</v>
      </c>
      <c r="I60" s="804" t="s">
        <v>2258</v>
      </c>
      <c r="J60" s="487">
        <v>42898</v>
      </c>
      <c r="K60" s="806" t="s">
        <v>139</v>
      </c>
      <c r="L60" s="489"/>
      <c r="M60" s="810"/>
    </row>
    <row r="61" spans="1:13">
      <c r="A61" s="810"/>
      <c r="B61" s="523">
        <v>42737</v>
      </c>
      <c r="C61" s="851" t="s">
        <v>1006</v>
      </c>
      <c r="D61" s="462">
        <v>11758</v>
      </c>
      <c r="E61" s="463" t="s">
        <v>179</v>
      </c>
      <c r="F61" s="464" t="s">
        <v>129</v>
      </c>
      <c r="G61" s="465">
        <v>42851</v>
      </c>
      <c r="H61" s="465" t="s">
        <v>130</v>
      </c>
      <c r="I61" s="852" t="s">
        <v>2259</v>
      </c>
      <c r="J61" s="487">
        <v>42919</v>
      </c>
      <c r="K61" s="850" t="s">
        <v>2260</v>
      </c>
      <c r="L61" s="807" t="s">
        <v>92</v>
      </c>
      <c r="M61" s="810"/>
    </row>
    <row r="62" spans="1:13">
      <c r="A62" s="810"/>
      <c r="B62" s="523">
        <v>42737</v>
      </c>
      <c r="C62" s="464" t="s">
        <v>1007</v>
      </c>
      <c r="D62" s="462">
        <v>11756</v>
      </c>
      <c r="E62" s="463" t="s">
        <v>175</v>
      </c>
      <c r="F62" s="464" t="s">
        <v>129</v>
      </c>
      <c r="G62" s="465">
        <v>42852</v>
      </c>
      <c r="H62" s="465" t="s">
        <v>130</v>
      </c>
      <c r="I62" s="804" t="s">
        <v>2257</v>
      </c>
      <c r="J62" s="805">
        <v>42898</v>
      </c>
      <c r="K62" s="806" t="s">
        <v>139</v>
      </c>
      <c r="L62" s="489"/>
      <c r="M62" s="810"/>
    </row>
    <row r="63" spans="1:13">
      <c r="A63" s="810"/>
      <c r="B63" s="523">
        <v>42737</v>
      </c>
      <c r="C63" s="464" t="s">
        <v>1008</v>
      </c>
      <c r="D63" s="462">
        <v>11757</v>
      </c>
      <c r="E63" s="463" t="s">
        <v>175</v>
      </c>
      <c r="F63" s="464" t="s">
        <v>129</v>
      </c>
      <c r="G63" s="465">
        <v>42852</v>
      </c>
      <c r="H63" s="465" t="s">
        <v>130</v>
      </c>
      <c r="I63" s="811" t="s">
        <v>1000</v>
      </c>
      <c r="J63" s="487"/>
      <c r="K63" s="488"/>
      <c r="L63" s="489"/>
      <c r="M63" s="810"/>
    </row>
    <row r="64" spans="1:13">
      <c r="A64" s="810"/>
      <c r="B64" s="523">
        <v>42772</v>
      </c>
      <c r="C64" s="464" t="s">
        <v>1526</v>
      </c>
      <c r="D64" s="462">
        <v>11753</v>
      </c>
      <c r="E64" s="463" t="s">
        <v>203</v>
      </c>
      <c r="F64" s="464" t="s">
        <v>129</v>
      </c>
      <c r="G64" s="465">
        <v>42975</v>
      </c>
      <c r="H64" s="465" t="s">
        <v>142</v>
      </c>
      <c r="I64" s="811" t="s">
        <v>2264</v>
      </c>
      <c r="J64" s="487">
        <v>43073</v>
      </c>
      <c r="K64" s="812" t="s">
        <v>139</v>
      </c>
      <c r="L64" s="489"/>
      <c r="M64" s="810"/>
    </row>
    <row r="65" spans="1:13">
      <c r="A65" s="810"/>
      <c r="B65" s="461">
        <v>42849</v>
      </c>
      <c r="C65" s="851" t="s">
        <v>1971</v>
      </c>
      <c r="D65" s="462">
        <v>11757</v>
      </c>
      <c r="E65" s="463" t="s">
        <v>175</v>
      </c>
      <c r="F65" s="464" t="s">
        <v>129</v>
      </c>
      <c r="G65" s="465">
        <v>42979</v>
      </c>
      <c r="H65" s="465" t="s">
        <v>176</v>
      </c>
      <c r="I65" s="853" t="s">
        <v>3271</v>
      </c>
      <c r="J65" s="797">
        <v>43137</v>
      </c>
      <c r="K65" s="1855" t="s">
        <v>3272</v>
      </c>
      <c r="L65" s="814" t="s">
        <v>92</v>
      </c>
    </row>
    <row r="66" spans="1:13">
      <c r="A66" s="810"/>
      <c r="B66" s="461">
        <v>42884</v>
      </c>
      <c r="C66" s="800" t="s">
        <v>2255</v>
      </c>
      <c r="D66" s="791">
        <v>11415</v>
      </c>
      <c r="E66" s="801" t="s">
        <v>158</v>
      </c>
      <c r="F66" s="800" t="s">
        <v>129</v>
      </c>
      <c r="G66" s="794">
        <v>43010</v>
      </c>
      <c r="H66" s="802" t="s">
        <v>142</v>
      </c>
      <c r="I66" s="803" t="s">
        <v>2263</v>
      </c>
      <c r="J66" s="797">
        <v>43060</v>
      </c>
      <c r="K66" s="808" t="s">
        <v>139</v>
      </c>
      <c r="L66" s="799"/>
      <c r="M66" s="810"/>
    </row>
    <row r="67" spans="1:13">
      <c r="A67" s="810"/>
      <c r="B67" s="461">
        <v>42884</v>
      </c>
      <c r="C67" s="800" t="s">
        <v>2256</v>
      </c>
      <c r="D67" s="791">
        <v>11754</v>
      </c>
      <c r="E67" s="801" t="s">
        <v>203</v>
      </c>
      <c r="F67" s="800" t="s">
        <v>129</v>
      </c>
      <c r="G67" s="794">
        <v>43010</v>
      </c>
      <c r="H67" s="802" t="s">
        <v>142</v>
      </c>
      <c r="I67" s="796" t="s">
        <v>3246</v>
      </c>
      <c r="J67" s="797">
        <v>43102</v>
      </c>
      <c r="K67" s="798" t="s">
        <v>3245</v>
      </c>
      <c r="L67" s="799" t="s">
        <v>92</v>
      </c>
    </row>
    <row r="68" spans="1:13">
      <c r="A68" s="810"/>
      <c r="B68" s="461">
        <v>42982</v>
      </c>
      <c r="C68" s="800" t="s">
        <v>2261</v>
      </c>
      <c r="D68" s="791">
        <v>11756</v>
      </c>
      <c r="E68" s="801" t="s">
        <v>175</v>
      </c>
      <c r="F68" s="800" t="s">
        <v>129</v>
      </c>
      <c r="G68" s="794">
        <v>43115</v>
      </c>
      <c r="H68" s="465" t="s">
        <v>176</v>
      </c>
      <c r="I68" s="853" t="s">
        <v>3255</v>
      </c>
      <c r="J68" s="797">
        <v>43171</v>
      </c>
      <c r="K68" s="1855" t="s">
        <v>3256</v>
      </c>
      <c r="L68" s="814" t="s">
        <v>92</v>
      </c>
    </row>
    <row r="69" spans="1:13">
      <c r="A69" s="810"/>
      <c r="B69" s="461">
        <v>42982</v>
      </c>
      <c r="C69" s="800" t="s">
        <v>2262</v>
      </c>
      <c r="D69" s="791">
        <v>11755</v>
      </c>
      <c r="E69" s="801" t="s">
        <v>175</v>
      </c>
      <c r="F69" s="800" t="s">
        <v>146</v>
      </c>
      <c r="G69" s="794">
        <v>43115</v>
      </c>
      <c r="H69" s="465" t="s">
        <v>176</v>
      </c>
      <c r="I69" s="853" t="s">
        <v>2277</v>
      </c>
      <c r="J69" s="797">
        <v>43080</v>
      </c>
      <c r="K69" s="813" t="s">
        <v>2278</v>
      </c>
      <c r="L69" s="814" t="s">
        <v>91</v>
      </c>
      <c r="M69" s="810"/>
    </row>
    <row r="70" spans="1:13">
      <c r="A70" s="2411"/>
      <c r="B70" s="461">
        <v>43129</v>
      </c>
      <c r="C70" s="800" t="s">
        <v>3252</v>
      </c>
      <c r="D70" s="791">
        <v>11422</v>
      </c>
      <c r="E70" s="801" t="s">
        <v>145</v>
      </c>
      <c r="F70" s="800" t="s">
        <v>146</v>
      </c>
      <c r="G70" s="794">
        <v>43227</v>
      </c>
      <c r="H70" s="802" t="s">
        <v>142</v>
      </c>
      <c r="I70" s="1992" t="s">
        <v>3461</v>
      </c>
      <c r="J70" s="797">
        <v>43304</v>
      </c>
      <c r="K70" s="1993" t="s">
        <v>3462</v>
      </c>
      <c r="L70" s="1994" t="s">
        <v>91</v>
      </c>
      <c r="M70" s="810"/>
    </row>
    <row r="71" spans="1:13">
      <c r="A71" s="2412"/>
      <c r="B71" s="461">
        <v>43178</v>
      </c>
      <c r="C71" s="800" t="s">
        <v>3257</v>
      </c>
      <c r="D71" s="791">
        <v>11426</v>
      </c>
      <c r="E71" s="801" t="s">
        <v>128</v>
      </c>
      <c r="F71" s="800" t="s">
        <v>129</v>
      </c>
      <c r="G71" s="794">
        <v>43360</v>
      </c>
      <c r="H71" s="465" t="s">
        <v>176</v>
      </c>
      <c r="I71" s="1849" t="s">
        <v>3302</v>
      </c>
      <c r="J71" s="797">
        <v>43391</v>
      </c>
      <c r="K71" s="1855" t="s">
        <v>3291</v>
      </c>
      <c r="L71" s="1850" t="s">
        <v>92</v>
      </c>
      <c r="M71" s="1851"/>
    </row>
    <row r="72" spans="1:13">
      <c r="A72" s="2412"/>
      <c r="B72" s="461">
        <v>43227</v>
      </c>
      <c r="C72" s="800" t="s">
        <v>3263</v>
      </c>
      <c r="D72" s="791">
        <v>11753</v>
      </c>
      <c r="E72" s="801" t="s">
        <v>203</v>
      </c>
      <c r="F72" s="800" t="s">
        <v>129</v>
      </c>
      <c r="G72" s="794">
        <v>43353</v>
      </c>
      <c r="H72" s="802" t="s">
        <v>142</v>
      </c>
      <c r="I72" s="1854" t="s">
        <v>3347</v>
      </c>
      <c r="J72" s="797">
        <v>43360</v>
      </c>
      <c r="K72" s="1855" t="s">
        <v>3348</v>
      </c>
      <c r="L72" s="1856" t="s">
        <v>92</v>
      </c>
      <c r="M72" s="810"/>
    </row>
    <row r="73" spans="1:13">
      <c r="A73" s="2413"/>
      <c r="B73" s="461">
        <v>43241</v>
      </c>
      <c r="C73" s="793" t="s">
        <v>3265</v>
      </c>
      <c r="D73" s="791">
        <v>11415</v>
      </c>
      <c r="E73" s="792" t="s">
        <v>158</v>
      </c>
      <c r="F73" s="793" t="s">
        <v>129</v>
      </c>
      <c r="G73" s="794">
        <v>43367</v>
      </c>
      <c r="H73" s="802" t="s">
        <v>142</v>
      </c>
      <c r="I73" s="1828" t="s">
        <v>3285</v>
      </c>
      <c r="J73" s="797">
        <v>43374</v>
      </c>
      <c r="K73" s="1829" t="s">
        <v>3286</v>
      </c>
      <c r="L73" s="1830" t="s">
        <v>92</v>
      </c>
    </row>
    <row r="74" spans="1:13">
      <c r="A74" s="2413"/>
      <c r="B74" s="461">
        <v>43374</v>
      </c>
      <c r="C74" s="793" t="s">
        <v>3284</v>
      </c>
      <c r="D74" s="791">
        <v>11295</v>
      </c>
      <c r="E74" s="792" t="s">
        <v>128</v>
      </c>
      <c r="F74" s="793" t="s">
        <v>146</v>
      </c>
      <c r="G74" s="794">
        <v>43486</v>
      </c>
      <c r="H74" s="794" t="s">
        <v>130</v>
      </c>
      <c r="I74" s="1849" t="s">
        <v>1003</v>
      </c>
      <c r="J74" s="797"/>
      <c r="K74" s="798"/>
      <c r="L74" s="799"/>
      <c r="M74" s="1851"/>
    </row>
    <row r="75" spans="1:13">
      <c r="A75" s="2413"/>
      <c r="B75" s="461">
        <v>43388</v>
      </c>
      <c r="C75" s="793" t="s">
        <v>3287</v>
      </c>
      <c r="D75" s="791">
        <v>11431</v>
      </c>
      <c r="E75" s="792" t="s">
        <v>179</v>
      </c>
      <c r="F75" s="793" t="s">
        <v>146</v>
      </c>
      <c r="G75" s="794">
        <v>43500</v>
      </c>
      <c r="H75" s="794" t="s">
        <v>130</v>
      </c>
      <c r="I75" s="1849" t="s">
        <v>1003</v>
      </c>
      <c r="J75" s="797"/>
      <c r="K75" s="798"/>
      <c r="L75" s="799"/>
      <c r="M75" s="1851"/>
    </row>
    <row r="76" spans="1:13">
      <c r="B76" s="461"/>
      <c r="C76" s="793"/>
      <c r="D76" s="791"/>
      <c r="E76" s="792"/>
      <c r="F76" s="793"/>
      <c r="G76" s="794"/>
      <c r="H76" s="794"/>
      <c r="I76" s="796"/>
      <c r="J76" s="797"/>
      <c r="K76" s="798"/>
      <c r="L76" s="799"/>
    </row>
    <row r="77" spans="1:13">
      <c r="A77" s="468"/>
      <c r="B77" s="524"/>
      <c r="C77" s="483" t="s">
        <v>1781</v>
      </c>
      <c r="D77" s="483">
        <v>11306</v>
      </c>
      <c r="E77" s="484" t="s">
        <v>149</v>
      </c>
      <c r="F77" s="483" t="s">
        <v>146</v>
      </c>
      <c r="G77" s="485">
        <v>41641</v>
      </c>
      <c r="H77" s="485" t="s">
        <v>142</v>
      </c>
      <c r="I77" s="486" t="s">
        <v>1791</v>
      </c>
      <c r="J77" s="487">
        <v>41564</v>
      </c>
      <c r="K77" s="488" t="s">
        <v>248</v>
      </c>
      <c r="L77" s="489" t="s">
        <v>91</v>
      </c>
    </row>
    <row r="78" spans="1:13">
      <c r="A78" s="468"/>
      <c r="B78" s="524"/>
      <c r="C78" s="832" t="s">
        <v>1776</v>
      </c>
      <c r="D78" s="483">
        <v>11290</v>
      </c>
      <c r="E78" s="795" t="s">
        <v>1878</v>
      </c>
      <c r="F78" s="483" t="s">
        <v>146</v>
      </c>
      <c r="G78" s="485"/>
      <c r="H78" s="485"/>
      <c r="I78" s="486"/>
      <c r="J78" s="487"/>
      <c r="K78" s="488" t="s">
        <v>238</v>
      </c>
      <c r="L78" s="489" t="s">
        <v>91</v>
      </c>
    </row>
    <row r="79" spans="1:13">
      <c r="A79" s="468"/>
      <c r="B79" s="524"/>
      <c r="C79" s="483" t="s">
        <v>1778</v>
      </c>
      <c r="D79" s="483">
        <v>11122</v>
      </c>
      <c r="E79" s="484" t="s">
        <v>145</v>
      </c>
      <c r="F79" s="483" t="s">
        <v>146</v>
      </c>
      <c r="G79" s="485">
        <v>41281</v>
      </c>
      <c r="H79" s="485" t="s">
        <v>142</v>
      </c>
      <c r="I79" s="486" t="s">
        <v>1787</v>
      </c>
      <c r="J79" s="487">
        <v>41247</v>
      </c>
      <c r="K79" s="488" t="s">
        <v>223</v>
      </c>
      <c r="L79" s="489" t="s">
        <v>93</v>
      </c>
    </row>
    <row r="80" spans="1:13">
      <c r="A80" s="468"/>
      <c r="B80" s="524"/>
      <c r="C80" s="483" t="s">
        <v>1779</v>
      </c>
      <c r="D80" s="483">
        <v>11305</v>
      </c>
      <c r="E80" s="484" t="s">
        <v>145</v>
      </c>
      <c r="F80" s="483" t="s">
        <v>146</v>
      </c>
      <c r="G80" s="485">
        <v>41435</v>
      </c>
      <c r="H80" s="485" t="s">
        <v>142</v>
      </c>
      <c r="I80" s="486" t="s">
        <v>1788</v>
      </c>
      <c r="J80" s="487">
        <v>41421</v>
      </c>
      <c r="K80" s="488" t="s">
        <v>247</v>
      </c>
      <c r="L80" s="489" t="s">
        <v>91</v>
      </c>
    </row>
    <row r="81" spans="1:12">
      <c r="A81" s="468"/>
      <c r="B81" s="524"/>
      <c r="C81" s="483" t="s">
        <v>996</v>
      </c>
      <c r="D81" s="483">
        <v>11304</v>
      </c>
      <c r="E81" s="484" t="s">
        <v>145</v>
      </c>
      <c r="F81" s="483" t="s">
        <v>146</v>
      </c>
      <c r="G81" s="485">
        <v>41428</v>
      </c>
      <c r="H81" s="485" t="s">
        <v>142</v>
      </c>
      <c r="I81" s="486" t="s">
        <v>1789</v>
      </c>
      <c r="J81" s="487">
        <v>41414</v>
      </c>
      <c r="K81" s="488" t="s">
        <v>246</v>
      </c>
      <c r="L81" s="489" t="s">
        <v>91</v>
      </c>
    </row>
    <row r="82" spans="1:12">
      <c r="A82" s="468"/>
      <c r="B82" s="524"/>
      <c r="C82" s="483" t="s">
        <v>1777</v>
      </c>
      <c r="D82" s="483">
        <v>11286</v>
      </c>
      <c r="E82" s="484" t="s">
        <v>203</v>
      </c>
      <c r="F82" s="483" t="s">
        <v>129</v>
      </c>
      <c r="G82" s="485"/>
      <c r="H82" s="485"/>
      <c r="I82" s="486"/>
      <c r="J82" s="487"/>
      <c r="K82" s="488" t="s">
        <v>234</v>
      </c>
      <c r="L82" s="489" t="s">
        <v>92</v>
      </c>
    </row>
    <row r="83" spans="1:12" ht="15" thickBot="1">
      <c r="A83" s="468"/>
      <c r="B83" s="525"/>
      <c r="C83" s="526" t="s">
        <v>1780</v>
      </c>
      <c r="D83" s="526">
        <v>11237</v>
      </c>
      <c r="E83" s="527" t="s">
        <v>145</v>
      </c>
      <c r="F83" s="526" t="s">
        <v>146</v>
      </c>
      <c r="G83" s="528">
        <v>41281</v>
      </c>
      <c r="H83" s="528" t="s">
        <v>142</v>
      </c>
      <c r="I83" s="529" t="s">
        <v>1790</v>
      </c>
      <c r="J83" s="530">
        <v>41240</v>
      </c>
      <c r="K83" s="531" t="s">
        <v>230</v>
      </c>
      <c r="L83" s="532" t="s">
        <v>93</v>
      </c>
    </row>
    <row r="84" spans="1:12">
      <c r="B84" s="2558" t="s">
        <v>4153</v>
      </c>
    </row>
  </sheetData>
  <mergeCells count="2">
    <mergeCell ref="B3:G3"/>
    <mergeCell ref="I3:L3"/>
  </mergeCells>
  <hyperlinks>
    <hyperlink ref="A1" location="Índice!A1" display="ÍNDICE" xr:uid="{00000000-0004-0000-3000-000000000000}"/>
  </hyperlinks>
  <pageMargins left="0.7" right="0.7" top="0.75" bottom="0.75" header="0.3" footer="0.3"/>
  <pageSetup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AD25A8"/>
    <pageSetUpPr fitToPage="1"/>
  </sheetPr>
  <dimension ref="A1:BE97"/>
  <sheetViews>
    <sheetView showGridLines="0" zoomScaleNormal="100" workbookViewId="0">
      <selection activeCell="M9" sqref="M9"/>
    </sheetView>
  </sheetViews>
  <sheetFormatPr baseColWidth="10" defaultColWidth="10.88671875" defaultRowHeight="14.4"/>
  <cols>
    <col min="1" max="1" width="24.33203125" style="548" bestFit="1" customWidth="1"/>
    <col min="2" max="4" width="11.44140625" style="545" customWidth="1"/>
    <col min="5" max="5" width="8.5546875" style="546" customWidth="1"/>
    <col min="6" max="6" width="6.44140625" style="546" bestFit="1" customWidth="1"/>
    <col min="7" max="7" width="12.88671875" style="549" customWidth="1"/>
    <col min="8" max="8" width="11.88671875" style="549" customWidth="1"/>
    <col min="9" max="9" width="37.33203125" style="550" customWidth="1"/>
    <col min="10" max="10" width="11.5546875" style="550" customWidth="1"/>
    <col min="11" max="11" width="10.5546875" style="549" customWidth="1"/>
    <col min="12" max="12" width="20.88671875" style="549" customWidth="1"/>
    <col min="13" max="13" width="16.77734375" style="549" customWidth="1"/>
    <col min="14" max="14" width="10.5546875" style="549" customWidth="1"/>
    <col min="15" max="15" width="13.109375" style="549" customWidth="1"/>
    <col min="16" max="16" width="10.44140625" style="549" customWidth="1"/>
    <col min="17" max="17" width="7.5546875" style="549" customWidth="1"/>
    <col min="18" max="18" width="3.88671875" style="549" customWidth="1"/>
    <col min="19" max="19" width="14" style="549" customWidth="1"/>
    <col min="20" max="20" width="11.109375" style="549" customWidth="1"/>
    <col min="21" max="21" width="13.33203125" style="546" customWidth="1"/>
    <col min="22" max="22" width="11" style="546" customWidth="1"/>
    <col min="23" max="23" width="12.33203125" style="546" customWidth="1"/>
    <col min="24" max="24" width="13.44140625" style="546" customWidth="1"/>
    <col min="25" max="26" width="11.6640625" style="546" customWidth="1"/>
    <col min="27" max="27" width="8.88671875" style="546" customWidth="1"/>
    <col min="28" max="28" width="11.44140625" style="547" customWidth="1"/>
    <col min="29" max="29" width="5.6640625" style="546" customWidth="1"/>
    <col min="30" max="30" width="13.6640625" style="547" customWidth="1"/>
    <col min="31" max="31" width="6.88671875" style="546" customWidth="1"/>
    <col min="32" max="32" width="9.44140625" style="546" customWidth="1"/>
    <col min="33" max="33" width="10.5546875" style="546" customWidth="1"/>
    <col min="34" max="36" width="10.109375" style="546" customWidth="1"/>
    <col min="37" max="37" width="17.6640625" style="546" customWidth="1"/>
    <col min="38" max="41" width="9.6640625" style="546" customWidth="1"/>
    <col min="42" max="42" width="11.33203125" style="546" bestFit="1" customWidth="1"/>
    <col min="43" max="43" width="12" style="546" customWidth="1"/>
    <col min="44" max="16384" width="10.88671875" style="545"/>
  </cols>
  <sheetData>
    <row r="1" spans="1:43" s="534" customFormat="1">
      <c r="A1" s="451" t="s">
        <v>1447</v>
      </c>
      <c r="E1" s="535"/>
      <c r="F1" s="536"/>
      <c r="G1" s="537"/>
      <c r="H1" s="537"/>
      <c r="I1" s="538"/>
      <c r="J1" s="538"/>
      <c r="K1" s="537"/>
      <c r="L1" s="537"/>
      <c r="M1" s="537"/>
      <c r="N1" s="537"/>
      <c r="O1" s="537"/>
      <c r="P1" s="537"/>
      <c r="Q1" s="537"/>
      <c r="R1" s="537"/>
      <c r="S1" s="537"/>
      <c r="T1" s="537"/>
      <c r="U1" s="539"/>
      <c r="V1" s="539"/>
      <c r="W1" s="539"/>
      <c r="X1" s="539"/>
      <c r="Y1" s="539"/>
      <c r="Z1" s="539"/>
      <c r="AA1" s="539"/>
      <c r="AB1" s="540"/>
      <c r="AC1" s="536"/>
      <c r="AD1" s="540"/>
      <c r="AE1" s="536"/>
      <c r="AF1" s="536"/>
      <c r="AG1" s="536"/>
      <c r="AH1" s="536"/>
      <c r="AI1" s="536"/>
      <c r="AJ1" s="536"/>
      <c r="AK1" s="1691"/>
      <c r="AL1" s="536"/>
      <c r="AM1" s="536"/>
      <c r="AN1" s="536"/>
      <c r="AO1" s="536"/>
      <c r="AP1" s="536"/>
      <c r="AQ1" s="536"/>
    </row>
    <row r="2" spans="1:43" s="534" customFormat="1" ht="18">
      <c r="A2" s="451"/>
      <c r="B2" s="979" t="s">
        <v>2355</v>
      </c>
      <c r="E2" s="535"/>
      <c r="F2" s="536"/>
      <c r="G2" s="537"/>
      <c r="H2" s="537"/>
      <c r="I2" s="538"/>
      <c r="J2" s="538"/>
      <c r="K2" s="537"/>
      <c r="L2" s="537"/>
      <c r="M2" s="537"/>
      <c r="N2" s="537"/>
      <c r="O2" s="537"/>
      <c r="P2" s="537"/>
      <c r="Q2" s="537"/>
      <c r="R2" s="537"/>
      <c r="S2" s="537"/>
      <c r="T2" s="537"/>
      <c r="U2" s="539"/>
      <c r="V2" s="539"/>
      <c r="W2" s="539"/>
      <c r="X2" s="539"/>
      <c r="Y2" s="539"/>
      <c r="Z2" s="539"/>
      <c r="AA2" s="539"/>
      <c r="AB2" s="540"/>
      <c r="AC2" s="536"/>
      <c r="AD2" s="540"/>
      <c r="AE2" s="536"/>
      <c r="AF2" s="536"/>
      <c r="AG2" s="536"/>
      <c r="AH2" s="536"/>
      <c r="AI2" s="536"/>
      <c r="AJ2" s="536"/>
      <c r="AK2" s="536"/>
      <c r="AL2" s="536"/>
      <c r="AM2" s="536"/>
      <c r="AN2" s="536"/>
      <c r="AO2" s="536"/>
      <c r="AP2" s="536"/>
      <c r="AQ2" s="536"/>
    </row>
    <row r="3" spans="1:43" s="534" customFormat="1" ht="30.75" customHeight="1">
      <c r="A3" s="541"/>
      <c r="B3" s="2904" t="s">
        <v>1537</v>
      </c>
      <c r="C3" s="2904"/>
      <c r="D3" s="2904"/>
      <c r="E3" s="2903" t="s">
        <v>1536</v>
      </c>
      <c r="F3" s="2903"/>
      <c r="G3" s="2903"/>
      <c r="H3" s="2903"/>
      <c r="I3" s="2903"/>
      <c r="J3" s="2903"/>
      <c r="K3" s="2903"/>
      <c r="L3" s="1929" t="s">
        <v>118</v>
      </c>
      <c r="M3" s="2905" t="s">
        <v>1951</v>
      </c>
      <c r="N3" s="2905"/>
      <c r="O3" s="1930" t="s">
        <v>1952</v>
      </c>
      <c r="P3" s="2904" t="s">
        <v>120</v>
      </c>
      <c r="Q3" s="2904"/>
      <c r="R3" s="2904"/>
      <c r="S3" s="2904"/>
      <c r="T3" s="2904"/>
      <c r="U3" s="2903" t="s">
        <v>451</v>
      </c>
      <c r="V3" s="2903"/>
      <c r="W3" s="2903"/>
      <c r="X3" s="2903" t="s">
        <v>279</v>
      </c>
      <c r="Y3" s="2903"/>
      <c r="Z3" s="2903"/>
      <c r="AA3" s="2903"/>
      <c r="AB3" s="2903" t="s">
        <v>333</v>
      </c>
      <c r="AC3" s="2903"/>
      <c r="AD3" s="2903"/>
      <c r="AE3" s="2906" t="s">
        <v>1953</v>
      </c>
      <c r="AF3" s="2906"/>
      <c r="AG3" s="2903" t="s">
        <v>354</v>
      </c>
      <c r="AH3" s="2903"/>
      <c r="AI3" s="2903"/>
      <c r="AJ3" s="2903"/>
      <c r="AK3" s="1931" t="s">
        <v>276</v>
      </c>
      <c r="AL3" s="2906" t="s">
        <v>277</v>
      </c>
      <c r="AM3" s="2906"/>
      <c r="AN3" s="2906"/>
      <c r="AO3" s="2906"/>
      <c r="AP3" s="2906" t="s">
        <v>1057</v>
      </c>
      <c r="AQ3" s="2906"/>
    </row>
    <row r="4" spans="1:43" s="542" customFormat="1" ht="15.6">
      <c r="A4" s="1925" t="s">
        <v>330</v>
      </c>
      <c r="B4" s="1932" t="s">
        <v>289</v>
      </c>
      <c r="C4" s="1932" t="s">
        <v>360</v>
      </c>
      <c r="D4" s="1932" t="s">
        <v>81</v>
      </c>
      <c r="E4" s="1933" t="s">
        <v>81</v>
      </c>
      <c r="F4" s="1933" t="s">
        <v>257</v>
      </c>
      <c r="G4" s="1934" t="s">
        <v>289</v>
      </c>
      <c r="H4" s="1934" t="s">
        <v>290</v>
      </c>
      <c r="I4" s="1934" t="s">
        <v>253</v>
      </c>
      <c r="J4" s="1934" t="s">
        <v>3473</v>
      </c>
      <c r="K4" s="1934" t="s">
        <v>331</v>
      </c>
      <c r="L4" s="1934" t="s">
        <v>1797</v>
      </c>
      <c r="M4" s="1934" t="s">
        <v>364</v>
      </c>
      <c r="N4" s="1935" t="s">
        <v>362</v>
      </c>
      <c r="O4" s="1935"/>
      <c r="P4" s="1934" t="s">
        <v>254</v>
      </c>
      <c r="Q4" s="1934" t="s">
        <v>255</v>
      </c>
      <c r="R4" s="1934" t="s">
        <v>291</v>
      </c>
      <c r="S4" s="1934" t="s">
        <v>364</v>
      </c>
      <c r="T4" s="1934" t="s">
        <v>362</v>
      </c>
      <c r="U4" s="1936" t="s">
        <v>452</v>
      </c>
      <c r="V4" s="1937" t="s">
        <v>256</v>
      </c>
      <c r="W4" s="1937" t="s">
        <v>458</v>
      </c>
      <c r="X4" s="1937" t="s">
        <v>256</v>
      </c>
      <c r="Y4" s="1937" t="s">
        <v>458</v>
      </c>
      <c r="Z4" s="1937" t="s">
        <v>278</v>
      </c>
      <c r="AA4" s="1937" t="s">
        <v>360</v>
      </c>
      <c r="AB4" s="1937">
        <v>1</v>
      </c>
      <c r="AC4" s="1936" t="s">
        <v>255</v>
      </c>
      <c r="AD4" s="1937" t="s">
        <v>268</v>
      </c>
      <c r="AE4" s="1936" t="s">
        <v>355</v>
      </c>
      <c r="AF4" s="1936" t="s">
        <v>356</v>
      </c>
      <c r="AG4" s="1936">
        <v>2015</v>
      </c>
      <c r="AH4" s="1936">
        <v>2016</v>
      </c>
      <c r="AI4" s="1936">
        <v>2017</v>
      </c>
      <c r="AJ4" s="1936">
        <v>2018</v>
      </c>
      <c r="AK4" s="1938"/>
      <c r="AL4" s="1938">
        <v>2015</v>
      </c>
      <c r="AM4" s="1938">
        <v>2016</v>
      </c>
      <c r="AN4" s="1938">
        <v>2017</v>
      </c>
      <c r="AO4" s="1938">
        <v>2018</v>
      </c>
      <c r="AP4" s="1938" t="s">
        <v>1056</v>
      </c>
      <c r="AQ4" s="1938" t="s">
        <v>1055</v>
      </c>
    </row>
    <row r="5" spans="1:43" s="543" customFormat="1" ht="28.8">
      <c r="A5" s="1926"/>
      <c r="B5" s="833">
        <v>11114</v>
      </c>
      <c r="C5" s="834">
        <v>2010</v>
      </c>
      <c r="D5" s="833" t="s">
        <v>2</v>
      </c>
      <c r="E5" s="833" t="s">
        <v>2</v>
      </c>
      <c r="F5" s="833" t="s">
        <v>267</v>
      </c>
      <c r="G5" s="833">
        <v>11114</v>
      </c>
      <c r="H5" s="834">
        <v>37911</v>
      </c>
      <c r="I5" s="835" t="s">
        <v>217</v>
      </c>
      <c r="J5" s="2014" t="s">
        <v>332</v>
      </c>
      <c r="K5" s="1939" t="s">
        <v>92</v>
      </c>
      <c r="L5" s="1940" t="s">
        <v>1782</v>
      </c>
      <c r="M5" s="1941" t="s">
        <v>1792</v>
      </c>
      <c r="N5" s="1942"/>
      <c r="O5" s="844" t="s">
        <v>460</v>
      </c>
      <c r="P5" s="2007" t="s">
        <v>56</v>
      </c>
      <c r="Q5" s="837" t="s">
        <v>92</v>
      </c>
      <c r="R5" s="837">
        <v>40</v>
      </c>
      <c r="S5" s="837"/>
      <c r="T5" s="836">
        <v>41505</v>
      </c>
      <c r="U5" s="842"/>
      <c r="V5" s="840"/>
      <c r="W5" s="840"/>
      <c r="X5" s="840">
        <v>42206</v>
      </c>
      <c r="Y5" s="840">
        <v>44399</v>
      </c>
      <c r="Z5" s="841"/>
      <c r="AA5" s="1883"/>
      <c r="AB5" s="1884" t="s">
        <v>3410</v>
      </c>
      <c r="AC5" s="1882" t="s">
        <v>1024</v>
      </c>
      <c r="AD5" s="1884" t="s">
        <v>3411</v>
      </c>
      <c r="AE5" s="842"/>
      <c r="AF5" s="1885"/>
      <c r="AG5" s="842"/>
      <c r="AH5" s="842"/>
      <c r="AI5" s="859" t="s">
        <v>94</v>
      </c>
      <c r="AJ5" s="1999" t="s">
        <v>93</v>
      </c>
      <c r="AK5" s="859" t="s">
        <v>1045</v>
      </c>
      <c r="AL5" s="842" t="s">
        <v>92</v>
      </c>
      <c r="AM5" s="859" t="s">
        <v>92</v>
      </c>
      <c r="AN5" s="859" t="s">
        <v>92</v>
      </c>
      <c r="AO5" s="1888" t="s">
        <v>92</v>
      </c>
      <c r="AP5" s="842"/>
      <c r="AQ5" s="842"/>
    </row>
    <row r="6" spans="1:43" s="543" customFormat="1" ht="28.8">
      <c r="A6" s="1926"/>
      <c r="B6" s="833">
        <v>11301</v>
      </c>
      <c r="C6" s="834">
        <v>2012</v>
      </c>
      <c r="D6" s="833" t="s">
        <v>3</v>
      </c>
      <c r="E6" s="833" t="s">
        <v>3</v>
      </c>
      <c r="F6" s="833" t="s">
        <v>957</v>
      </c>
      <c r="G6" s="833">
        <v>11301</v>
      </c>
      <c r="H6" s="834">
        <v>35722</v>
      </c>
      <c r="I6" s="1892" t="s">
        <v>2289</v>
      </c>
      <c r="J6" s="2014" t="s">
        <v>332</v>
      </c>
      <c r="K6" s="1943" t="s">
        <v>92</v>
      </c>
      <c r="L6" s="1944" t="s">
        <v>968</v>
      </c>
      <c r="M6" s="837" t="s">
        <v>969</v>
      </c>
      <c r="N6" s="844">
        <v>42520</v>
      </c>
      <c r="O6" s="844" t="s">
        <v>460</v>
      </c>
      <c r="P6" s="1945" t="s">
        <v>56</v>
      </c>
      <c r="Q6" s="837" t="s">
        <v>93</v>
      </c>
      <c r="R6" s="837">
        <v>40</v>
      </c>
      <c r="S6" s="837"/>
      <c r="T6" s="836">
        <v>42520</v>
      </c>
      <c r="U6" s="842"/>
      <c r="V6" s="840"/>
      <c r="W6" s="840"/>
      <c r="X6" s="840"/>
      <c r="Y6" s="840"/>
      <c r="Z6" s="841"/>
      <c r="AA6" s="1883"/>
      <c r="AB6" s="1886" t="s">
        <v>336</v>
      </c>
      <c r="AC6" s="845" t="s">
        <v>91</v>
      </c>
      <c r="AD6" s="1886" t="s">
        <v>1045</v>
      </c>
      <c r="AE6" s="842"/>
      <c r="AF6" s="1885"/>
      <c r="AG6" s="842"/>
      <c r="AH6" s="842" t="s">
        <v>93</v>
      </c>
      <c r="AI6" s="842"/>
      <c r="AJ6" s="1987" t="s">
        <v>93</v>
      </c>
      <c r="AK6" s="1986" t="s">
        <v>3269</v>
      </c>
      <c r="AL6" s="842"/>
      <c r="AM6" s="846" t="s">
        <v>93</v>
      </c>
      <c r="AN6" s="846" t="s">
        <v>92</v>
      </c>
      <c r="AO6" s="1888" t="s">
        <v>92</v>
      </c>
      <c r="AP6" s="842"/>
      <c r="AQ6" s="842"/>
    </row>
    <row r="7" spans="1:43" s="543" customFormat="1" ht="28.8">
      <c r="A7" s="1926"/>
      <c r="B7" s="833">
        <v>11306</v>
      </c>
      <c r="C7" s="834">
        <v>2012</v>
      </c>
      <c r="D7" s="833" t="s">
        <v>3</v>
      </c>
      <c r="E7" s="833" t="s">
        <v>3</v>
      </c>
      <c r="F7" s="833" t="s">
        <v>421</v>
      </c>
      <c r="G7" s="833">
        <v>11306</v>
      </c>
      <c r="H7" s="834">
        <v>37884</v>
      </c>
      <c r="I7" s="835" t="s">
        <v>248</v>
      </c>
      <c r="J7" s="2014" t="s">
        <v>332</v>
      </c>
      <c r="K7" s="1939" t="s">
        <v>92</v>
      </c>
      <c r="L7" s="1948" t="s">
        <v>1781</v>
      </c>
      <c r="M7" s="1988" t="s">
        <v>1791</v>
      </c>
      <c r="N7" s="844">
        <v>41564</v>
      </c>
      <c r="O7" s="844" t="s">
        <v>460</v>
      </c>
      <c r="P7" s="834" t="s">
        <v>56</v>
      </c>
      <c r="Q7" s="837" t="s">
        <v>91</v>
      </c>
      <c r="R7" s="837">
        <v>40</v>
      </c>
      <c r="S7" s="837"/>
      <c r="T7" s="844">
        <v>41641</v>
      </c>
      <c r="U7" s="845" t="s">
        <v>453</v>
      </c>
      <c r="V7" s="840">
        <v>42264</v>
      </c>
      <c r="W7" s="840">
        <v>43724</v>
      </c>
      <c r="X7" s="840">
        <v>42206</v>
      </c>
      <c r="Y7" s="840">
        <v>43301</v>
      </c>
      <c r="Z7" s="841"/>
      <c r="AA7" s="1883"/>
      <c r="AB7" s="1884" t="s">
        <v>1036</v>
      </c>
      <c r="AC7" s="838" t="s">
        <v>1035</v>
      </c>
      <c r="AD7" s="1884" t="s">
        <v>1034</v>
      </c>
      <c r="AE7" s="842">
        <v>2017</v>
      </c>
      <c r="AF7" s="1885">
        <v>74426</v>
      </c>
      <c r="AG7" s="842"/>
      <c r="AH7" s="842" t="s">
        <v>91</v>
      </c>
      <c r="AI7" s="869" t="s">
        <v>419</v>
      </c>
      <c r="AJ7" s="1888" t="s">
        <v>419</v>
      </c>
      <c r="AK7" s="2034" t="s">
        <v>3476</v>
      </c>
      <c r="AL7" s="842" t="s">
        <v>93</v>
      </c>
      <c r="AM7" s="842"/>
      <c r="AN7" s="846" t="s">
        <v>94</v>
      </c>
      <c r="AO7" s="846"/>
      <c r="AP7" s="842"/>
      <c r="AQ7" s="842"/>
    </row>
    <row r="8" spans="1:43" s="543" customFormat="1" ht="28.8">
      <c r="A8" s="1926"/>
      <c r="B8" s="833">
        <v>11112</v>
      </c>
      <c r="C8" s="834">
        <v>2010</v>
      </c>
      <c r="D8" s="833" t="s">
        <v>2</v>
      </c>
      <c r="E8" s="833" t="s">
        <v>2</v>
      </c>
      <c r="F8" s="833" t="s">
        <v>265</v>
      </c>
      <c r="G8" s="833">
        <v>11112</v>
      </c>
      <c r="H8" s="834">
        <v>36171</v>
      </c>
      <c r="I8" s="835" t="s">
        <v>215</v>
      </c>
      <c r="J8" s="2014" t="s">
        <v>3474</v>
      </c>
      <c r="K8" s="1939" t="s">
        <v>92</v>
      </c>
      <c r="L8" s="1939"/>
      <c r="M8" s="837"/>
      <c r="N8" s="844">
        <v>40825</v>
      </c>
      <c r="O8" s="844" t="s">
        <v>460</v>
      </c>
      <c r="P8" s="834" t="s">
        <v>56</v>
      </c>
      <c r="Q8" s="837" t="s">
        <v>94</v>
      </c>
      <c r="R8" s="837">
        <v>40</v>
      </c>
      <c r="S8" s="837"/>
      <c r="T8" s="844">
        <v>40825</v>
      </c>
      <c r="U8" s="1889" t="s">
        <v>2829</v>
      </c>
      <c r="V8" s="839" t="s">
        <v>2831</v>
      </c>
      <c r="W8" s="839" t="s">
        <v>2832</v>
      </c>
      <c r="X8" s="840">
        <v>42935</v>
      </c>
      <c r="Y8" s="840">
        <v>44030</v>
      </c>
      <c r="Z8" s="841"/>
      <c r="AA8" s="1883"/>
      <c r="AB8" s="1886" t="s">
        <v>338</v>
      </c>
      <c r="AC8" s="842">
        <v>1</v>
      </c>
      <c r="AD8" s="1886" t="s">
        <v>275</v>
      </c>
      <c r="AE8" s="842"/>
      <c r="AF8" s="1885"/>
      <c r="AG8" s="842" t="s">
        <v>419</v>
      </c>
      <c r="AH8" s="842"/>
      <c r="AI8" s="842"/>
      <c r="AJ8" s="1888" t="s">
        <v>420</v>
      </c>
      <c r="AK8" s="2034" t="s">
        <v>3480</v>
      </c>
      <c r="AL8" s="842"/>
      <c r="AM8" s="842"/>
      <c r="AN8" s="859" t="s">
        <v>93</v>
      </c>
      <c r="AO8" s="1888" t="s">
        <v>91</v>
      </c>
      <c r="AP8" s="842"/>
      <c r="AQ8" s="842"/>
    </row>
    <row r="9" spans="1:43" s="543" customFormat="1" ht="28.8">
      <c r="A9" s="1926"/>
      <c r="B9" s="833">
        <v>11290</v>
      </c>
      <c r="C9" s="834">
        <v>2012</v>
      </c>
      <c r="D9" s="833" t="s">
        <v>1</v>
      </c>
      <c r="E9" s="833" t="s">
        <v>1</v>
      </c>
      <c r="F9" s="833" t="s">
        <v>261</v>
      </c>
      <c r="G9" s="833">
        <v>11290</v>
      </c>
      <c r="H9" s="834">
        <v>32841</v>
      </c>
      <c r="I9" s="835" t="s">
        <v>238</v>
      </c>
      <c r="J9" s="2014" t="s">
        <v>332</v>
      </c>
      <c r="K9" s="1947" t="s">
        <v>92</v>
      </c>
      <c r="L9" s="1948" t="s">
        <v>1776</v>
      </c>
      <c r="M9" s="1949"/>
      <c r="N9" s="1942"/>
      <c r="O9" s="836" t="s">
        <v>460</v>
      </c>
      <c r="P9" s="834" t="s">
        <v>56</v>
      </c>
      <c r="Q9" s="837" t="s">
        <v>91</v>
      </c>
      <c r="R9" s="837">
        <v>40</v>
      </c>
      <c r="S9" s="837"/>
      <c r="T9" s="836">
        <v>41645</v>
      </c>
      <c r="U9" s="838" t="s">
        <v>453</v>
      </c>
      <c r="V9" s="839">
        <v>42171</v>
      </c>
      <c r="W9" s="839">
        <v>43631</v>
      </c>
      <c r="X9" s="839" t="s">
        <v>2291</v>
      </c>
      <c r="Y9" s="839" t="s">
        <v>2292</v>
      </c>
      <c r="Z9" s="841">
        <v>40000</v>
      </c>
      <c r="AA9" s="1883">
        <v>2014</v>
      </c>
      <c r="AB9" s="1884" t="s">
        <v>1047</v>
      </c>
      <c r="AC9" s="1882" t="s">
        <v>1022</v>
      </c>
      <c r="AD9" s="1884" t="s">
        <v>1955</v>
      </c>
      <c r="AE9" s="842">
        <v>2015</v>
      </c>
      <c r="AF9" s="1885">
        <v>65657</v>
      </c>
      <c r="AG9" s="842" t="s">
        <v>93</v>
      </c>
      <c r="AH9" s="869" t="s">
        <v>419</v>
      </c>
      <c r="AI9" s="869" t="s">
        <v>419</v>
      </c>
      <c r="AJ9" s="2033" t="s">
        <v>93</v>
      </c>
      <c r="AK9" s="2034" t="s">
        <v>3475</v>
      </c>
      <c r="AL9" s="842" t="s">
        <v>92</v>
      </c>
      <c r="AM9" s="842"/>
      <c r="AN9" s="842"/>
      <c r="AO9" s="2033" t="s">
        <v>92</v>
      </c>
      <c r="AP9" s="1890">
        <v>43486</v>
      </c>
      <c r="AQ9" s="1890">
        <v>43666</v>
      </c>
    </row>
    <row r="10" spans="1:43" s="543" customFormat="1" ht="28.8">
      <c r="A10" s="1926"/>
      <c r="B10" s="833">
        <v>11115</v>
      </c>
      <c r="C10" s="834">
        <v>2010</v>
      </c>
      <c r="D10" s="833" t="s">
        <v>2</v>
      </c>
      <c r="E10" s="833" t="s">
        <v>2</v>
      </c>
      <c r="F10" s="833" t="s">
        <v>267</v>
      </c>
      <c r="G10" s="833">
        <v>11115</v>
      </c>
      <c r="H10" s="834">
        <v>35988</v>
      </c>
      <c r="I10" s="835" t="s">
        <v>218</v>
      </c>
      <c r="J10" s="2014" t="s">
        <v>3474</v>
      </c>
      <c r="K10" s="1939" t="s">
        <v>92</v>
      </c>
      <c r="L10" s="1948" t="s">
        <v>1783</v>
      </c>
      <c r="M10" s="1950" t="s">
        <v>1793</v>
      </c>
      <c r="N10" s="1951">
        <v>41592</v>
      </c>
      <c r="O10" s="844" t="s">
        <v>460</v>
      </c>
      <c r="P10" s="834" t="s">
        <v>55</v>
      </c>
      <c r="Q10" s="837" t="s">
        <v>92</v>
      </c>
      <c r="R10" s="837">
        <v>40</v>
      </c>
      <c r="S10" s="837"/>
      <c r="T10" s="836">
        <v>41600</v>
      </c>
      <c r="U10" s="842"/>
      <c r="V10" s="840"/>
      <c r="W10" s="840"/>
      <c r="X10" s="839" t="s">
        <v>1027</v>
      </c>
      <c r="Y10" s="839" t="s">
        <v>1026</v>
      </c>
      <c r="Z10" s="841"/>
      <c r="AA10" s="1883"/>
      <c r="AB10" s="1884" t="s">
        <v>1023</v>
      </c>
      <c r="AC10" s="838" t="s">
        <v>1024</v>
      </c>
      <c r="AD10" s="1884" t="s">
        <v>1025</v>
      </c>
      <c r="AE10" s="842"/>
      <c r="AF10" s="1885"/>
      <c r="AG10" s="842"/>
      <c r="AH10" s="842" t="s">
        <v>93</v>
      </c>
      <c r="AI10" s="842"/>
      <c r="AJ10" s="1999" t="s">
        <v>93</v>
      </c>
      <c r="AK10" s="842" t="s">
        <v>1956</v>
      </c>
      <c r="AL10" s="842" t="s">
        <v>91</v>
      </c>
      <c r="AM10" s="859" t="s">
        <v>92</v>
      </c>
      <c r="AN10" s="859" t="s">
        <v>92</v>
      </c>
      <c r="AO10" s="1888" t="s">
        <v>92</v>
      </c>
      <c r="AP10" s="842"/>
      <c r="AQ10" s="842"/>
    </row>
    <row r="11" spans="1:43" s="543" customFormat="1">
      <c r="A11" s="1926" t="s">
        <v>703</v>
      </c>
      <c r="B11" s="833">
        <v>11110</v>
      </c>
      <c r="C11" s="834">
        <v>2010</v>
      </c>
      <c r="D11" s="833" t="s">
        <v>1</v>
      </c>
      <c r="E11" s="833" t="s">
        <v>1</v>
      </c>
      <c r="F11" s="833" t="s">
        <v>261</v>
      </c>
      <c r="G11" s="833">
        <v>2822</v>
      </c>
      <c r="H11" s="834">
        <v>25486</v>
      </c>
      <c r="I11" s="843" t="s">
        <v>213</v>
      </c>
      <c r="J11" s="2014" t="s">
        <v>3474</v>
      </c>
      <c r="K11" s="1947" t="s">
        <v>92</v>
      </c>
      <c r="L11" s="1947"/>
      <c r="M11" s="1952"/>
      <c r="N11" s="836">
        <v>41155</v>
      </c>
      <c r="O11" s="836" t="s">
        <v>1046</v>
      </c>
      <c r="P11" s="834" t="s">
        <v>56</v>
      </c>
      <c r="Q11" s="837" t="s">
        <v>91</v>
      </c>
      <c r="R11" s="837">
        <v>40</v>
      </c>
      <c r="S11" s="837"/>
      <c r="T11" s="836">
        <v>41155</v>
      </c>
      <c r="U11" s="838" t="s">
        <v>457</v>
      </c>
      <c r="V11" s="839">
        <v>41908</v>
      </c>
      <c r="W11" s="839">
        <v>42185</v>
      </c>
      <c r="X11" s="840">
        <v>41442</v>
      </c>
      <c r="Y11" s="840">
        <v>42537</v>
      </c>
      <c r="Z11" s="841"/>
      <c r="AA11" s="1883"/>
      <c r="AB11" s="1886"/>
      <c r="AC11" s="842"/>
      <c r="AD11" s="1886"/>
      <c r="AE11" s="842">
        <v>2013</v>
      </c>
      <c r="AF11" s="1885">
        <v>125377</v>
      </c>
      <c r="AG11" s="842"/>
      <c r="AH11" s="842"/>
      <c r="AI11" s="842"/>
      <c r="AJ11" s="842"/>
      <c r="AK11" s="842"/>
      <c r="AL11" s="842" t="s">
        <v>92</v>
      </c>
      <c r="AM11" s="842"/>
      <c r="AN11" s="842"/>
      <c r="AO11" s="842"/>
      <c r="AP11" s="842"/>
      <c r="AQ11" s="842"/>
    </row>
    <row r="12" spans="1:43" s="543" customFormat="1">
      <c r="A12" s="1926"/>
      <c r="B12" s="833">
        <v>11122</v>
      </c>
      <c r="C12" s="834">
        <v>2010</v>
      </c>
      <c r="D12" s="833" t="s">
        <v>3</v>
      </c>
      <c r="E12" s="833" t="s">
        <v>3</v>
      </c>
      <c r="F12" s="833" t="s">
        <v>957</v>
      </c>
      <c r="G12" s="833">
        <v>11122</v>
      </c>
      <c r="H12" s="834">
        <v>35966</v>
      </c>
      <c r="I12" s="835" t="s">
        <v>223</v>
      </c>
      <c r="J12" s="2014" t="s">
        <v>332</v>
      </c>
      <c r="K12" s="1939" t="s">
        <v>92</v>
      </c>
      <c r="L12" s="1940" t="s">
        <v>1778</v>
      </c>
      <c r="M12" s="1946" t="s">
        <v>2290</v>
      </c>
      <c r="N12" s="844">
        <v>41247</v>
      </c>
      <c r="O12" s="844" t="s">
        <v>460</v>
      </c>
      <c r="P12" s="834" t="s">
        <v>56</v>
      </c>
      <c r="Q12" s="837" t="s">
        <v>93</v>
      </c>
      <c r="R12" s="837">
        <v>40</v>
      </c>
      <c r="S12" s="837"/>
      <c r="T12" s="836">
        <v>41281</v>
      </c>
      <c r="U12" s="842"/>
      <c r="V12" s="840"/>
      <c r="W12" s="840"/>
      <c r="X12" s="840"/>
      <c r="Y12" s="840"/>
      <c r="Z12" s="841"/>
      <c r="AA12" s="1883"/>
      <c r="AB12" s="1886"/>
      <c r="AC12" s="842"/>
      <c r="AD12" s="1886"/>
      <c r="AE12" s="842"/>
      <c r="AF12" s="1885"/>
      <c r="AG12" s="842"/>
      <c r="AH12" s="842"/>
      <c r="AI12" s="842"/>
      <c r="AJ12" s="842"/>
      <c r="AK12" s="842"/>
      <c r="AL12" s="842" t="s">
        <v>92</v>
      </c>
      <c r="AM12" s="846" t="s">
        <v>93</v>
      </c>
      <c r="AN12" s="846" t="s">
        <v>91</v>
      </c>
      <c r="AO12" s="1888" t="s">
        <v>92</v>
      </c>
      <c r="AP12" s="842"/>
      <c r="AQ12" s="842"/>
    </row>
    <row r="13" spans="1:43" s="543" customFormat="1" ht="28.8">
      <c r="A13" s="1926"/>
      <c r="B13" s="833">
        <v>11305</v>
      </c>
      <c r="C13" s="834">
        <v>2012</v>
      </c>
      <c r="D13" s="833" t="s">
        <v>3</v>
      </c>
      <c r="E13" s="833" t="s">
        <v>3</v>
      </c>
      <c r="F13" s="833" t="s">
        <v>957</v>
      </c>
      <c r="G13" s="833">
        <v>11305</v>
      </c>
      <c r="H13" s="834">
        <v>36059</v>
      </c>
      <c r="I13" s="835" t="s">
        <v>247</v>
      </c>
      <c r="J13" s="2014" t="s">
        <v>332</v>
      </c>
      <c r="K13" s="1939" t="s">
        <v>92</v>
      </c>
      <c r="L13" s="1948" t="s">
        <v>1779</v>
      </c>
      <c r="M13" s="1988" t="s">
        <v>1788</v>
      </c>
      <c r="N13" s="844">
        <v>41421</v>
      </c>
      <c r="O13" s="844" t="s">
        <v>460</v>
      </c>
      <c r="P13" s="834" t="s">
        <v>56</v>
      </c>
      <c r="Q13" s="837" t="s">
        <v>91</v>
      </c>
      <c r="R13" s="837">
        <v>40</v>
      </c>
      <c r="S13" s="837"/>
      <c r="T13" s="836">
        <v>41441</v>
      </c>
      <c r="U13" s="842" t="s">
        <v>453</v>
      </c>
      <c r="V13" s="840">
        <v>42140</v>
      </c>
      <c r="W13" s="840">
        <v>43600</v>
      </c>
      <c r="X13" s="839" t="s">
        <v>1027</v>
      </c>
      <c r="Y13" s="839" t="s">
        <v>1026</v>
      </c>
      <c r="Z13" s="841"/>
      <c r="AA13" s="1883"/>
      <c r="AB13" s="1886" t="s">
        <v>335</v>
      </c>
      <c r="AC13" s="842">
        <v>1</v>
      </c>
      <c r="AD13" s="1886" t="s">
        <v>272</v>
      </c>
      <c r="AE13" s="842">
        <v>2015</v>
      </c>
      <c r="AF13" s="1885">
        <v>75801</v>
      </c>
      <c r="AG13" s="842" t="s">
        <v>91</v>
      </c>
      <c r="AH13" s="869" t="s">
        <v>419</v>
      </c>
      <c r="AI13" s="869" t="s">
        <v>419</v>
      </c>
      <c r="AJ13" s="1888" t="s">
        <v>419</v>
      </c>
      <c r="AK13" s="869" t="s">
        <v>419</v>
      </c>
      <c r="AL13" s="842" t="s">
        <v>92</v>
      </c>
      <c r="AM13" s="842"/>
      <c r="AN13" s="842"/>
      <c r="AO13" s="842"/>
      <c r="AP13" s="842"/>
      <c r="AQ13" s="842"/>
    </row>
    <row r="14" spans="1:43" s="544" customFormat="1" ht="28.8">
      <c r="A14" s="1926"/>
      <c r="B14" s="833">
        <v>11759</v>
      </c>
      <c r="C14" s="834">
        <v>2016</v>
      </c>
      <c r="D14" s="833" t="s">
        <v>3</v>
      </c>
      <c r="E14" s="833" t="s">
        <v>3</v>
      </c>
      <c r="F14" s="833" t="s">
        <v>959</v>
      </c>
      <c r="G14" s="833">
        <v>11759</v>
      </c>
      <c r="H14" s="834">
        <v>37352</v>
      </c>
      <c r="I14" s="835" t="s">
        <v>312</v>
      </c>
      <c r="J14" s="2014" t="s">
        <v>3474</v>
      </c>
      <c r="K14" s="1953" t="s">
        <v>92</v>
      </c>
      <c r="L14" s="1943"/>
      <c r="M14" s="837"/>
      <c r="N14" s="844"/>
      <c r="O14" s="844"/>
      <c r="P14" s="834" t="s">
        <v>56</v>
      </c>
      <c r="Q14" s="837" t="s">
        <v>91</v>
      </c>
      <c r="R14" s="837">
        <v>40</v>
      </c>
      <c r="S14" s="837"/>
      <c r="T14" s="844"/>
      <c r="U14" s="1954" t="s">
        <v>453</v>
      </c>
      <c r="V14" s="840">
        <v>42522</v>
      </c>
      <c r="W14" s="840">
        <v>43983</v>
      </c>
      <c r="X14" s="840">
        <v>42206</v>
      </c>
      <c r="Y14" s="840">
        <v>43301</v>
      </c>
      <c r="Z14" s="841"/>
      <c r="AA14" s="1883"/>
      <c r="AB14" s="1886" t="s">
        <v>336</v>
      </c>
      <c r="AC14" s="842">
        <v>1</v>
      </c>
      <c r="AD14" s="1886"/>
      <c r="AE14" s="842">
        <v>2017</v>
      </c>
      <c r="AF14" s="1885">
        <v>88858</v>
      </c>
      <c r="AG14" s="842"/>
      <c r="AH14" s="842" t="s">
        <v>91</v>
      </c>
      <c r="AI14" s="1986" t="s">
        <v>3452</v>
      </c>
      <c r="AJ14" s="1986" t="s">
        <v>3452</v>
      </c>
      <c r="AK14" s="2034" t="s">
        <v>3477</v>
      </c>
      <c r="AL14" s="842"/>
      <c r="AM14" s="842"/>
      <c r="AN14" s="846" t="s">
        <v>93</v>
      </c>
      <c r="AO14" s="846"/>
      <c r="AP14" s="842"/>
      <c r="AQ14" s="842"/>
    </row>
    <row r="15" spans="1:43" s="543" customFormat="1">
      <c r="A15" s="1926"/>
      <c r="B15" s="833">
        <v>11303</v>
      </c>
      <c r="C15" s="834">
        <v>2012</v>
      </c>
      <c r="D15" s="833" t="s">
        <v>3</v>
      </c>
      <c r="E15" s="833" t="s">
        <v>3</v>
      </c>
      <c r="F15" s="833" t="s">
        <v>959</v>
      </c>
      <c r="G15" s="833">
        <v>11303</v>
      </c>
      <c r="H15" s="834">
        <v>39145</v>
      </c>
      <c r="I15" s="843" t="s">
        <v>1957</v>
      </c>
      <c r="J15" s="2014" t="s">
        <v>3474</v>
      </c>
      <c r="K15" s="1943" t="s">
        <v>92</v>
      </c>
      <c r="L15" s="1944" t="s">
        <v>989</v>
      </c>
      <c r="M15" s="837" t="s">
        <v>1004</v>
      </c>
      <c r="N15" s="844">
        <v>42744</v>
      </c>
      <c r="O15" s="844" t="s">
        <v>460</v>
      </c>
      <c r="P15" s="1945" t="s">
        <v>56</v>
      </c>
      <c r="Q15" s="837" t="s">
        <v>91</v>
      </c>
      <c r="R15" s="837">
        <v>40</v>
      </c>
      <c r="S15" s="837"/>
      <c r="T15" s="836">
        <v>42744</v>
      </c>
      <c r="U15" s="842"/>
      <c r="V15" s="840"/>
      <c r="W15" s="840"/>
      <c r="X15" s="840">
        <v>42538</v>
      </c>
      <c r="Y15" s="840">
        <v>43632</v>
      </c>
      <c r="Z15" s="841"/>
      <c r="AA15" s="1883"/>
      <c r="AB15" s="1886" t="s">
        <v>336</v>
      </c>
      <c r="AC15" s="845" t="s">
        <v>91</v>
      </c>
      <c r="AD15" s="1886" t="s">
        <v>269</v>
      </c>
      <c r="AE15" s="842"/>
      <c r="AF15" s="1885"/>
      <c r="AG15" s="842"/>
      <c r="AH15" s="842" t="s">
        <v>91</v>
      </c>
      <c r="AI15" s="1987" t="s">
        <v>91</v>
      </c>
      <c r="AJ15" s="1987" t="s">
        <v>3453</v>
      </c>
      <c r="AK15" s="842" t="s">
        <v>1045</v>
      </c>
      <c r="AL15" s="842"/>
      <c r="AM15" s="842"/>
      <c r="AN15" s="846" t="s">
        <v>93</v>
      </c>
      <c r="AO15" s="1888" t="s">
        <v>92</v>
      </c>
      <c r="AP15" s="842"/>
      <c r="AQ15" s="842"/>
    </row>
    <row r="16" spans="1:43" s="543" customFormat="1">
      <c r="A16" s="1926"/>
      <c r="B16" s="833">
        <v>11288</v>
      </c>
      <c r="C16" s="834">
        <v>2012</v>
      </c>
      <c r="D16" s="833" t="s">
        <v>1</v>
      </c>
      <c r="E16" s="833" t="s">
        <v>1</v>
      </c>
      <c r="F16" s="833" t="s">
        <v>261</v>
      </c>
      <c r="G16" s="833">
        <v>11288</v>
      </c>
      <c r="H16" s="834">
        <v>35716</v>
      </c>
      <c r="I16" s="835" t="s">
        <v>236</v>
      </c>
      <c r="J16" s="2014" t="s">
        <v>3474</v>
      </c>
      <c r="K16" s="1947" t="s">
        <v>92</v>
      </c>
      <c r="L16" s="1955" t="s">
        <v>165</v>
      </c>
      <c r="M16" s="1952" t="s">
        <v>101</v>
      </c>
      <c r="N16" s="836">
        <v>42058</v>
      </c>
      <c r="O16" s="836" t="s">
        <v>460</v>
      </c>
      <c r="P16" s="834" t="s">
        <v>55</v>
      </c>
      <c r="Q16" s="837" t="s">
        <v>92</v>
      </c>
      <c r="R16" s="837">
        <v>40</v>
      </c>
      <c r="S16" s="837"/>
      <c r="T16" s="836">
        <v>42058</v>
      </c>
      <c r="U16" s="838"/>
      <c r="V16" s="839"/>
      <c r="W16" s="839"/>
      <c r="X16" s="840">
        <v>42538</v>
      </c>
      <c r="Y16" s="840">
        <v>43632</v>
      </c>
      <c r="Z16" s="841"/>
      <c r="AA16" s="1883"/>
      <c r="AB16" s="1886" t="s">
        <v>334</v>
      </c>
      <c r="AC16" s="842">
        <v>1</v>
      </c>
      <c r="AD16" s="1886" t="s">
        <v>1956</v>
      </c>
      <c r="AE16" s="842"/>
      <c r="AF16" s="1885"/>
      <c r="AG16" s="842"/>
      <c r="AH16" s="842"/>
      <c r="AI16" s="842"/>
      <c r="AJ16" s="842"/>
      <c r="AK16" s="842">
        <v>2018</v>
      </c>
      <c r="AL16" s="842" t="s">
        <v>93</v>
      </c>
      <c r="AM16" s="846" t="s">
        <v>92</v>
      </c>
      <c r="AN16" s="846" t="s">
        <v>92</v>
      </c>
      <c r="AO16" s="2033" t="s">
        <v>92</v>
      </c>
      <c r="AP16" s="842"/>
      <c r="AQ16" s="842"/>
    </row>
    <row r="17" spans="1:43" s="543" customFormat="1" ht="28.8">
      <c r="A17" s="1926"/>
      <c r="B17" s="833">
        <v>11292</v>
      </c>
      <c r="C17" s="834">
        <v>2012</v>
      </c>
      <c r="D17" s="833" t="s">
        <v>2</v>
      </c>
      <c r="E17" s="833" t="s">
        <v>2</v>
      </c>
      <c r="F17" s="833" t="s">
        <v>267</v>
      </c>
      <c r="G17" s="833">
        <v>11292</v>
      </c>
      <c r="H17" s="834">
        <v>32206</v>
      </c>
      <c r="I17" s="835" t="s">
        <v>240</v>
      </c>
      <c r="J17" s="2014" t="s">
        <v>332</v>
      </c>
      <c r="K17" s="1939" t="s">
        <v>92</v>
      </c>
      <c r="L17" s="1940" t="s">
        <v>1785</v>
      </c>
      <c r="M17" s="1941" t="s">
        <v>1795</v>
      </c>
      <c r="N17" s="1951">
        <v>41592</v>
      </c>
      <c r="O17" s="844" t="s">
        <v>460</v>
      </c>
      <c r="P17" s="1956" t="s">
        <v>56</v>
      </c>
      <c r="Q17" s="837" t="s">
        <v>91</v>
      </c>
      <c r="R17" s="837">
        <v>40</v>
      </c>
      <c r="S17" s="837" t="s">
        <v>3273</v>
      </c>
      <c r="T17" s="836">
        <v>43297</v>
      </c>
      <c r="U17" s="842" t="s">
        <v>457</v>
      </c>
      <c r="V17" s="840">
        <v>42016</v>
      </c>
      <c r="W17" s="840"/>
      <c r="X17" s="839" t="s">
        <v>3399</v>
      </c>
      <c r="Y17" s="839" t="s">
        <v>3400</v>
      </c>
      <c r="Z17" s="841"/>
      <c r="AA17" s="1883"/>
      <c r="AB17" s="1886" t="s">
        <v>340</v>
      </c>
      <c r="AC17" s="842" t="s">
        <v>91</v>
      </c>
      <c r="AD17" s="1886" t="s">
        <v>275</v>
      </c>
      <c r="AE17" s="842"/>
      <c r="AF17" s="1885"/>
      <c r="AG17" s="842" t="s">
        <v>94</v>
      </c>
      <c r="AH17" s="842" t="s">
        <v>94</v>
      </c>
      <c r="AI17" s="869" t="s">
        <v>2318</v>
      </c>
      <c r="AJ17" s="1957"/>
      <c r="AK17" s="1957" t="s">
        <v>3274</v>
      </c>
      <c r="AL17" s="842" t="s">
        <v>92</v>
      </c>
      <c r="AM17" s="859" t="s">
        <v>92</v>
      </c>
      <c r="AN17" s="859" t="s">
        <v>92</v>
      </c>
      <c r="AO17" s="1888" t="s">
        <v>92</v>
      </c>
      <c r="AP17" s="842"/>
      <c r="AQ17" s="842"/>
    </row>
    <row r="18" spans="1:43" s="543" customFormat="1" ht="43.2">
      <c r="A18" s="1926" t="s">
        <v>702</v>
      </c>
      <c r="B18" s="833">
        <v>11106</v>
      </c>
      <c r="C18" s="834">
        <v>2010</v>
      </c>
      <c r="D18" s="833" t="s">
        <v>3</v>
      </c>
      <c r="E18" s="833" t="s">
        <v>3</v>
      </c>
      <c r="F18" s="833" t="s">
        <v>957</v>
      </c>
      <c r="G18" s="833">
        <v>1510</v>
      </c>
      <c r="H18" s="834">
        <v>11798</v>
      </c>
      <c r="I18" s="835" t="s">
        <v>211</v>
      </c>
      <c r="J18" s="2014" t="s">
        <v>332</v>
      </c>
      <c r="K18" s="1939" t="s">
        <v>92</v>
      </c>
      <c r="L18" s="1939"/>
      <c r="M18" s="837"/>
      <c r="N18" s="844">
        <v>40710</v>
      </c>
      <c r="O18" s="844" t="s">
        <v>1044</v>
      </c>
      <c r="P18" s="834" t="s">
        <v>56</v>
      </c>
      <c r="Q18" s="837" t="s">
        <v>91</v>
      </c>
      <c r="R18" s="837">
        <v>40</v>
      </c>
      <c r="S18" s="837"/>
      <c r="T18" s="836">
        <v>40710</v>
      </c>
      <c r="U18" s="845" t="s">
        <v>1043</v>
      </c>
      <c r="V18" s="840">
        <v>40087</v>
      </c>
      <c r="W18" s="840">
        <v>41547</v>
      </c>
      <c r="X18" s="839" t="s">
        <v>3464</v>
      </c>
      <c r="Y18" s="839" t="s">
        <v>3465</v>
      </c>
      <c r="Z18" s="841"/>
      <c r="AA18" s="1883"/>
      <c r="AB18" s="1884" t="s">
        <v>1042</v>
      </c>
      <c r="AC18" s="838" t="s">
        <v>1022</v>
      </c>
      <c r="AD18" s="1884" t="s">
        <v>1041</v>
      </c>
      <c r="AE18" s="842">
        <v>2017</v>
      </c>
      <c r="AF18" s="1885">
        <v>329305</v>
      </c>
      <c r="AG18" s="842" t="s">
        <v>91</v>
      </c>
      <c r="AH18" s="842" t="s">
        <v>91</v>
      </c>
      <c r="AI18" s="842"/>
      <c r="AJ18" s="1987" t="s">
        <v>91</v>
      </c>
      <c r="AK18" s="842" t="s">
        <v>358</v>
      </c>
      <c r="AL18" s="842"/>
      <c r="AM18" s="846" t="s">
        <v>91</v>
      </c>
      <c r="AN18" s="846" t="s">
        <v>92</v>
      </c>
      <c r="AO18" s="1888" t="s">
        <v>91</v>
      </c>
      <c r="AP18" s="840">
        <v>41645</v>
      </c>
      <c r="AQ18" s="840">
        <v>42128</v>
      </c>
    </row>
    <row r="19" spans="1:43" s="543" customFormat="1" ht="28.8">
      <c r="A19" s="1926"/>
      <c r="B19" s="833">
        <v>11304</v>
      </c>
      <c r="C19" s="834">
        <v>2012</v>
      </c>
      <c r="D19" s="833" t="s">
        <v>3</v>
      </c>
      <c r="E19" s="833" t="s">
        <v>3</v>
      </c>
      <c r="F19" s="833" t="s">
        <v>957</v>
      </c>
      <c r="G19" s="833">
        <v>11304</v>
      </c>
      <c r="H19" s="834">
        <v>35473</v>
      </c>
      <c r="I19" s="835" t="s">
        <v>246</v>
      </c>
      <c r="J19" s="2014" t="s">
        <v>332</v>
      </c>
      <c r="K19" s="1939" t="s">
        <v>92</v>
      </c>
      <c r="L19" s="1948" t="s">
        <v>996</v>
      </c>
      <c r="M19" s="1988" t="s">
        <v>1789</v>
      </c>
      <c r="N19" s="844">
        <v>41414</v>
      </c>
      <c r="O19" s="844" t="s">
        <v>460</v>
      </c>
      <c r="P19" s="834" t="s">
        <v>56</v>
      </c>
      <c r="Q19" s="837" t="s">
        <v>91</v>
      </c>
      <c r="R19" s="837">
        <v>40</v>
      </c>
      <c r="S19" s="837"/>
      <c r="T19" s="836">
        <v>41428</v>
      </c>
      <c r="U19" s="845"/>
      <c r="V19" s="840"/>
      <c r="W19" s="840"/>
      <c r="X19" s="839" t="s">
        <v>1027</v>
      </c>
      <c r="Y19" s="839" t="s">
        <v>1026</v>
      </c>
      <c r="Z19" s="841"/>
      <c r="AA19" s="1883"/>
      <c r="AB19" s="1884" t="s">
        <v>1038</v>
      </c>
      <c r="AC19" s="838" t="s">
        <v>1022</v>
      </c>
      <c r="AD19" s="1884" t="s">
        <v>1040</v>
      </c>
      <c r="AE19" s="842">
        <v>2017</v>
      </c>
      <c r="AF19" s="1885">
        <v>97760</v>
      </c>
      <c r="AG19" s="842" t="s">
        <v>91</v>
      </c>
      <c r="AH19" s="842" t="s">
        <v>91</v>
      </c>
      <c r="AI19" s="842"/>
      <c r="AJ19" s="1987" t="s">
        <v>93</v>
      </c>
      <c r="AK19" s="1986" t="s">
        <v>3454</v>
      </c>
      <c r="AL19" s="842" t="s">
        <v>92</v>
      </c>
      <c r="AM19" s="846" t="s">
        <v>91</v>
      </c>
      <c r="AN19" s="846" t="s">
        <v>92</v>
      </c>
      <c r="AO19" s="1888" t="s">
        <v>92</v>
      </c>
      <c r="AP19" s="842"/>
      <c r="AQ19" s="842"/>
    </row>
    <row r="20" spans="1:43" s="543" customFormat="1" ht="28.8">
      <c r="A20" s="1926"/>
      <c r="B20" s="833">
        <v>11299</v>
      </c>
      <c r="C20" s="834">
        <v>2012</v>
      </c>
      <c r="D20" s="833" t="s">
        <v>2</v>
      </c>
      <c r="E20" s="833" t="s">
        <v>2</v>
      </c>
      <c r="F20" s="833" t="s">
        <v>267</v>
      </c>
      <c r="G20" s="833">
        <v>11299</v>
      </c>
      <c r="H20" s="834">
        <v>40130</v>
      </c>
      <c r="I20" s="835" t="s">
        <v>244</v>
      </c>
      <c r="J20" s="2014" t="s">
        <v>3474</v>
      </c>
      <c r="K20" s="1943" t="s">
        <v>92</v>
      </c>
      <c r="L20" s="1944" t="s">
        <v>191</v>
      </c>
      <c r="M20" s="837" t="s">
        <v>107</v>
      </c>
      <c r="N20" s="844">
        <v>42324</v>
      </c>
      <c r="O20" s="844" t="s">
        <v>460</v>
      </c>
      <c r="P20" s="834" t="s">
        <v>55</v>
      </c>
      <c r="Q20" s="837" t="s">
        <v>92</v>
      </c>
      <c r="R20" s="837">
        <v>40</v>
      </c>
      <c r="S20" s="837"/>
      <c r="T20" s="844">
        <v>42324</v>
      </c>
      <c r="U20" s="842"/>
      <c r="V20" s="840"/>
      <c r="W20" s="840"/>
      <c r="X20" s="840"/>
      <c r="Y20" s="840"/>
      <c r="Z20" s="841"/>
      <c r="AA20" s="1883"/>
      <c r="AB20" s="1886" t="s">
        <v>340</v>
      </c>
      <c r="AC20" s="842">
        <v>1</v>
      </c>
      <c r="AD20" s="1886" t="s">
        <v>1956</v>
      </c>
      <c r="AE20" s="842"/>
      <c r="AF20" s="1885"/>
      <c r="AG20" s="842"/>
      <c r="AH20" s="842"/>
      <c r="AI20" s="1918"/>
      <c r="AJ20" s="1999" t="s">
        <v>93</v>
      </c>
      <c r="AK20" s="1958" t="s">
        <v>3269</v>
      </c>
      <c r="AL20" s="842"/>
      <c r="AM20" s="842"/>
      <c r="AN20" s="859" t="s">
        <v>92</v>
      </c>
      <c r="AO20" s="1888" t="s">
        <v>92</v>
      </c>
      <c r="AP20" s="842"/>
      <c r="AQ20" s="842"/>
    </row>
    <row r="21" spans="1:43" s="543" customFormat="1">
      <c r="A21" s="1926"/>
      <c r="B21" s="833">
        <v>11300</v>
      </c>
      <c r="C21" s="834">
        <v>2012</v>
      </c>
      <c r="D21" s="833" t="s">
        <v>3</v>
      </c>
      <c r="E21" s="833" t="s">
        <v>3</v>
      </c>
      <c r="F21" s="833" t="s">
        <v>421</v>
      </c>
      <c r="G21" s="833">
        <v>11300</v>
      </c>
      <c r="H21" s="834">
        <v>39547</v>
      </c>
      <c r="I21" s="835" t="s">
        <v>245</v>
      </c>
      <c r="J21" s="2014" t="s">
        <v>3474</v>
      </c>
      <c r="K21" s="1939" t="s">
        <v>92</v>
      </c>
      <c r="L21" s="1959" t="s">
        <v>185</v>
      </c>
      <c r="M21" s="837" t="s">
        <v>108</v>
      </c>
      <c r="N21" s="844">
        <v>42149</v>
      </c>
      <c r="O21" s="844" t="s">
        <v>460</v>
      </c>
      <c r="P21" s="1956" t="s">
        <v>56</v>
      </c>
      <c r="Q21" s="837" t="s">
        <v>91</v>
      </c>
      <c r="R21" s="837">
        <v>40</v>
      </c>
      <c r="S21" s="837" t="s">
        <v>3275</v>
      </c>
      <c r="T21" s="844">
        <v>43368</v>
      </c>
      <c r="U21" s="842"/>
      <c r="V21" s="840"/>
      <c r="W21" s="840"/>
      <c r="X21" s="840">
        <v>42935</v>
      </c>
      <c r="Y21" s="840">
        <v>44030</v>
      </c>
      <c r="Z21" s="841"/>
      <c r="AA21" s="1883"/>
      <c r="AB21" s="1886" t="s">
        <v>337</v>
      </c>
      <c r="AC21" s="842">
        <v>1</v>
      </c>
      <c r="AD21" s="1886" t="s">
        <v>269</v>
      </c>
      <c r="AE21" s="842"/>
      <c r="AF21" s="1885"/>
      <c r="AG21" s="842"/>
      <c r="AH21" s="842"/>
      <c r="AI21" s="842"/>
      <c r="AJ21" s="1957" t="s">
        <v>93</v>
      </c>
      <c r="AK21" s="842" t="s">
        <v>1045</v>
      </c>
      <c r="AL21" s="842"/>
      <c r="AM21" s="846" t="s">
        <v>92</v>
      </c>
      <c r="AN21" s="846" t="s">
        <v>92</v>
      </c>
      <c r="AO21" s="1888" t="s">
        <v>92</v>
      </c>
      <c r="AP21" s="842"/>
      <c r="AQ21" s="842"/>
    </row>
    <row r="22" spans="1:43" s="543" customFormat="1" ht="28.8">
      <c r="A22" s="1926"/>
      <c r="B22" s="833">
        <v>11296</v>
      </c>
      <c r="C22" s="834">
        <v>2012</v>
      </c>
      <c r="D22" s="833" t="s">
        <v>2</v>
      </c>
      <c r="E22" s="833" t="s">
        <v>2</v>
      </c>
      <c r="F22" s="833" t="s">
        <v>267</v>
      </c>
      <c r="G22" s="833">
        <v>11296</v>
      </c>
      <c r="H22" s="834">
        <v>29839</v>
      </c>
      <c r="I22" s="835" t="s">
        <v>243</v>
      </c>
      <c r="J22" s="2014" t="s">
        <v>332</v>
      </c>
      <c r="K22" s="1943" t="s">
        <v>92</v>
      </c>
      <c r="L22" s="1944" t="s">
        <v>127</v>
      </c>
      <c r="M22" s="837" t="s">
        <v>105</v>
      </c>
      <c r="N22" s="844">
        <v>41736</v>
      </c>
      <c r="O22" s="844" t="s">
        <v>460</v>
      </c>
      <c r="P22" s="834" t="s">
        <v>55</v>
      </c>
      <c r="Q22" s="837" t="s">
        <v>92</v>
      </c>
      <c r="R22" s="837">
        <v>40</v>
      </c>
      <c r="S22" s="837"/>
      <c r="T22" s="844">
        <v>41736</v>
      </c>
      <c r="U22" s="842" t="s">
        <v>455</v>
      </c>
      <c r="V22" s="840">
        <v>41962</v>
      </c>
      <c r="W22" s="840"/>
      <c r="X22" s="839" t="s">
        <v>3401</v>
      </c>
      <c r="Y22" s="839" t="s">
        <v>3402</v>
      </c>
      <c r="Z22" s="841"/>
      <c r="AA22" s="1883"/>
      <c r="AB22" s="1886" t="s">
        <v>340</v>
      </c>
      <c r="AC22" s="842">
        <v>1</v>
      </c>
      <c r="AD22" s="1886" t="s">
        <v>1956</v>
      </c>
      <c r="AE22" s="842"/>
      <c r="AF22" s="1885"/>
      <c r="AG22" s="842" t="s">
        <v>419</v>
      </c>
      <c r="AH22" s="842" t="s">
        <v>419</v>
      </c>
      <c r="AI22" s="869" t="s">
        <v>421</v>
      </c>
      <c r="AJ22" s="869"/>
      <c r="AK22" s="2034" t="s">
        <v>3479</v>
      </c>
      <c r="AL22" s="842"/>
      <c r="AM22" s="842"/>
      <c r="AN22" s="842"/>
      <c r="AO22" s="842"/>
      <c r="AP22" s="842"/>
      <c r="AQ22" s="842"/>
    </row>
    <row r="23" spans="1:43" s="543" customFormat="1">
      <c r="A23" s="1926"/>
      <c r="B23" s="833">
        <v>11297</v>
      </c>
      <c r="C23" s="834">
        <v>2012</v>
      </c>
      <c r="D23" s="833" t="s">
        <v>2</v>
      </c>
      <c r="E23" s="833" t="s">
        <v>2</v>
      </c>
      <c r="F23" s="833" t="s">
        <v>266</v>
      </c>
      <c r="G23" s="833">
        <v>11297</v>
      </c>
      <c r="H23" s="834">
        <v>38809</v>
      </c>
      <c r="I23" s="843" t="s">
        <v>953</v>
      </c>
      <c r="J23" s="2014" t="s">
        <v>332</v>
      </c>
      <c r="K23" s="1943" t="s">
        <v>92</v>
      </c>
      <c r="L23" s="1944" t="s">
        <v>207</v>
      </c>
      <c r="M23" s="837" t="s">
        <v>964</v>
      </c>
      <c r="N23" s="844">
        <v>42394</v>
      </c>
      <c r="O23" s="844" t="s">
        <v>460</v>
      </c>
      <c r="P23" s="1956" t="s">
        <v>56</v>
      </c>
      <c r="Q23" s="837" t="s">
        <v>93</v>
      </c>
      <c r="R23" s="837">
        <v>40</v>
      </c>
      <c r="S23" s="837" t="s">
        <v>3283</v>
      </c>
      <c r="T23" s="836">
        <v>43360</v>
      </c>
      <c r="U23" s="842"/>
      <c r="V23" s="840"/>
      <c r="W23" s="840"/>
      <c r="X23" s="840">
        <v>43304</v>
      </c>
      <c r="Y23" s="840">
        <v>44399</v>
      </c>
      <c r="Z23" s="841"/>
      <c r="AA23" s="1883"/>
      <c r="AB23" s="1886" t="s">
        <v>338</v>
      </c>
      <c r="AC23" s="845" t="s">
        <v>91</v>
      </c>
      <c r="AD23" s="1886" t="s">
        <v>1956</v>
      </c>
      <c r="AE23" s="842"/>
      <c r="AF23" s="1885"/>
      <c r="AG23" s="842"/>
      <c r="AH23" s="842"/>
      <c r="AI23" s="842"/>
      <c r="AJ23" s="1999" t="s">
        <v>91</v>
      </c>
      <c r="AK23" s="1918">
        <v>2018</v>
      </c>
      <c r="AL23" s="842"/>
      <c r="AM23" s="859" t="s">
        <v>94</v>
      </c>
      <c r="AN23" s="842"/>
      <c r="AO23" s="842"/>
      <c r="AP23" s="842"/>
      <c r="AQ23" s="842"/>
    </row>
    <row r="24" spans="1:43" s="543" customFormat="1" ht="28.8">
      <c r="A24" s="1926"/>
      <c r="B24" s="833">
        <v>11107</v>
      </c>
      <c r="C24" s="834">
        <v>2010</v>
      </c>
      <c r="D24" s="833" t="s">
        <v>1</v>
      </c>
      <c r="E24" s="833" t="s">
        <v>1</v>
      </c>
      <c r="F24" s="833" t="s">
        <v>261</v>
      </c>
      <c r="G24" s="833">
        <v>11107</v>
      </c>
      <c r="H24" s="834">
        <v>36019</v>
      </c>
      <c r="I24" s="835" t="s">
        <v>212</v>
      </c>
      <c r="J24" s="2014" t="s">
        <v>332</v>
      </c>
      <c r="K24" s="1947" t="s">
        <v>92</v>
      </c>
      <c r="L24" s="1960"/>
      <c r="M24" s="1961"/>
      <c r="N24" s="836">
        <v>40710</v>
      </c>
      <c r="O24" s="836" t="s">
        <v>460</v>
      </c>
      <c r="P24" s="834" t="s">
        <v>56</v>
      </c>
      <c r="Q24" s="837" t="s">
        <v>91</v>
      </c>
      <c r="R24" s="837">
        <v>40</v>
      </c>
      <c r="S24" s="837"/>
      <c r="T24" s="836">
        <v>40710</v>
      </c>
      <c r="U24" s="838" t="s">
        <v>453</v>
      </c>
      <c r="V24" s="839">
        <v>40710</v>
      </c>
      <c r="W24" s="839">
        <v>42170</v>
      </c>
      <c r="X24" s="839" t="s">
        <v>3414</v>
      </c>
      <c r="Y24" s="839" t="s">
        <v>3415</v>
      </c>
      <c r="Z24" s="841"/>
      <c r="AA24" s="1883"/>
      <c r="AB24" s="1886"/>
      <c r="AC24" s="842"/>
      <c r="AD24" s="1886"/>
      <c r="AE24" s="842"/>
      <c r="AF24" s="1885"/>
      <c r="AG24" s="842" t="s">
        <v>419</v>
      </c>
      <c r="AH24" s="842"/>
      <c r="AI24" s="842"/>
      <c r="AJ24" s="2033" t="s">
        <v>93</v>
      </c>
      <c r="AK24" s="842">
        <v>2018</v>
      </c>
      <c r="AL24" s="842"/>
      <c r="AM24" s="842"/>
      <c r="AN24" s="846" t="s">
        <v>91</v>
      </c>
      <c r="AO24" s="2033" t="s">
        <v>91</v>
      </c>
      <c r="AP24" s="842"/>
      <c r="AQ24" s="842"/>
    </row>
    <row r="25" spans="1:43" s="543" customFormat="1" ht="28.8">
      <c r="A25" s="1926"/>
      <c r="B25" s="833">
        <v>11291</v>
      </c>
      <c r="C25" s="834">
        <v>2012</v>
      </c>
      <c r="D25" s="833" t="s">
        <v>1</v>
      </c>
      <c r="E25" s="833" t="s">
        <v>1</v>
      </c>
      <c r="F25" s="833" t="s">
        <v>261</v>
      </c>
      <c r="G25" s="833">
        <v>11291</v>
      </c>
      <c r="H25" s="834">
        <v>35091</v>
      </c>
      <c r="I25" s="835" t="s">
        <v>239</v>
      </c>
      <c r="J25" s="2014" t="s">
        <v>332</v>
      </c>
      <c r="K25" s="1947" t="s">
        <v>92</v>
      </c>
      <c r="L25" s="1955" t="s">
        <v>167</v>
      </c>
      <c r="M25" s="1952" t="s">
        <v>103</v>
      </c>
      <c r="N25" s="836">
        <v>42086</v>
      </c>
      <c r="O25" s="836" t="s">
        <v>460</v>
      </c>
      <c r="P25" s="834" t="s">
        <v>56</v>
      </c>
      <c r="Q25" s="837" t="s">
        <v>91</v>
      </c>
      <c r="R25" s="837">
        <v>40</v>
      </c>
      <c r="S25" s="837"/>
      <c r="T25" s="836">
        <v>42086</v>
      </c>
      <c r="U25" s="838"/>
      <c r="V25" s="839"/>
      <c r="W25" s="839"/>
      <c r="X25" s="840">
        <v>42935</v>
      </c>
      <c r="Y25" s="840">
        <v>44030</v>
      </c>
      <c r="Z25" s="841">
        <v>40000</v>
      </c>
      <c r="AA25" s="1883">
        <v>2013</v>
      </c>
      <c r="AB25" s="1884" t="s">
        <v>1033</v>
      </c>
      <c r="AC25" s="838" t="s">
        <v>1022</v>
      </c>
      <c r="AD25" s="1884" t="s">
        <v>1049</v>
      </c>
      <c r="AE25" s="842">
        <v>2017</v>
      </c>
      <c r="AF25" s="1885">
        <v>72098</v>
      </c>
      <c r="AG25" s="842"/>
      <c r="AH25" s="842" t="s">
        <v>94</v>
      </c>
      <c r="AI25" s="842"/>
      <c r="AJ25" s="2033" t="s">
        <v>91</v>
      </c>
      <c r="AK25" s="842" t="s">
        <v>1045</v>
      </c>
      <c r="AL25" s="842"/>
      <c r="AM25" s="846" t="s">
        <v>91</v>
      </c>
      <c r="AN25" s="846" t="s">
        <v>92</v>
      </c>
      <c r="AO25" s="2033" t="s">
        <v>92</v>
      </c>
      <c r="AP25" s="842"/>
      <c r="AQ25" s="842"/>
    </row>
    <row r="26" spans="1:43" s="543" customFormat="1">
      <c r="A26" s="1926" t="s">
        <v>702</v>
      </c>
      <c r="B26" s="833">
        <v>11238</v>
      </c>
      <c r="C26" s="834">
        <v>2011</v>
      </c>
      <c r="D26" s="833" t="s">
        <v>3</v>
      </c>
      <c r="E26" s="833" t="s">
        <v>3</v>
      </c>
      <c r="F26" s="833" t="s">
        <v>959</v>
      </c>
      <c r="G26" s="833">
        <v>10090</v>
      </c>
      <c r="H26" s="834">
        <v>22628</v>
      </c>
      <c r="I26" s="835" t="s">
        <v>231</v>
      </c>
      <c r="J26" s="2014" t="s">
        <v>3474</v>
      </c>
      <c r="K26" s="1939" t="s">
        <v>92</v>
      </c>
      <c r="L26" s="1939"/>
      <c r="M26" s="837"/>
      <c r="N26" s="844">
        <v>41153</v>
      </c>
      <c r="O26" s="844" t="s">
        <v>1044</v>
      </c>
      <c r="P26" s="834" t="s">
        <v>56</v>
      </c>
      <c r="Q26" s="837" t="s">
        <v>91</v>
      </c>
      <c r="R26" s="837">
        <v>40</v>
      </c>
      <c r="S26" s="837"/>
      <c r="T26" s="836">
        <v>41153</v>
      </c>
      <c r="U26" s="842"/>
      <c r="V26" s="840"/>
      <c r="W26" s="840"/>
      <c r="X26" s="840"/>
      <c r="Y26" s="840"/>
      <c r="Z26" s="841"/>
      <c r="AA26" s="1883"/>
      <c r="AB26" s="1886" t="s">
        <v>336</v>
      </c>
      <c r="AC26" s="842">
        <v>1</v>
      </c>
      <c r="AD26" s="1886" t="s">
        <v>273</v>
      </c>
      <c r="AE26" s="842">
        <v>2017</v>
      </c>
      <c r="AF26" s="1885">
        <v>163447</v>
      </c>
      <c r="AG26" s="842"/>
      <c r="AH26" s="842" t="s">
        <v>91</v>
      </c>
      <c r="AI26" s="842"/>
      <c r="AJ26" s="1987" t="s">
        <v>93</v>
      </c>
      <c r="AK26" s="842" t="s">
        <v>357</v>
      </c>
      <c r="AL26" s="842" t="s">
        <v>93</v>
      </c>
      <c r="AM26" s="846" t="s">
        <v>91</v>
      </c>
      <c r="AN26" s="846" t="s">
        <v>93</v>
      </c>
      <c r="AO26" s="1888" t="s">
        <v>93</v>
      </c>
      <c r="AP26" s="1962">
        <v>43227</v>
      </c>
      <c r="AQ26" s="1890">
        <v>43714</v>
      </c>
    </row>
    <row r="27" spans="1:43" s="543" customFormat="1" ht="28.8">
      <c r="A27" s="1926"/>
      <c r="B27" s="833">
        <v>11286</v>
      </c>
      <c r="C27" s="834">
        <v>2012</v>
      </c>
      <c r="D27" s="833" t="s">
        <v>1</v>
      </c>
      <c r="E27" s="833" t="s">
        <v>1</v>
      </c>
      <c r="F27" s="833" t="s">
        <v>958</v>
      </c>
      <c r="G27" s="833">
        <v>11286</v>
      </c>
      <c r="H27" s="834">
        <v>34371</v>
      </c>
      <c r="I27" s="835" t="s">
        <v>234</v>
      </c>
      <c r="J27" s="2014" t="s">
        <v>332</v>
      </c>
      <c r="K27" s="1947" t="s">
        <v>92</v>
      </c>
      <c r="L27" s="1940" t="s">
        <v>1777</v>
      </c>
      <c r="M27" s="1949"/>
      <c r="N27" s="1942"/>
      <c r="O27" s="836" t="s">
        <v>460</v>
      </c>
      <c r="P27" s="834" t="s">
        <v>55</v>
      </c>
      <c r="Q27" s="837" t="s">
        <v>92</v>
      </c>
      <c r="R27" s="837">
        <v>40</v>
      </c>
      <c r="S27" s="837"/>
      <c r="T27" s="836">
        <v>41655</v>
      </c>
      <c r="U27" s="838" t="s">
        <v>453</v>
      </c>
      <c r="V27" s="839">
        <v>42699</v>
      </c>
      <c r="W27" s="839">
        <v>44159</v>
      </c>
      <c r="X27" s="839" t="s">
        <v>3416</v>
      </c>
      <c r="Y27" s="839" t="s">
        <v>3417</v>
      </c>
      <c r="Z27" s="841">
        <v>40000</v>
      </c>
      <c r="AA27" s="1883">
        <v>2014</v>
      </c>
      <c r="AB27" s="1886" t="s">
        <v>1888</v>
      </c>
      <c r="AC27" s="1887">
        <v>1</v>
      </c>
      <c r="AD27" s="1886" t="s">
        <v>1956</v>
      </c>
      <c r="AE27" s="842"/>
      <c r="AF27" s="1885"/>
      <c r="AG27" s="842" t="s">
        <v>94</v>
      </c>
      <c r="AH27" s="869" t="s">
        <v>419</v>
      </c>
      <c r="AI27" s="869" t="s">
        <v>419</v>
      </c>
      <c r="AJ27" s="1888" t="s">
        <v>419</v>
      </c>
      <c r="AK27" s="869" t="s">
        <v>419</v>
      </c>
      <c r="AL27" s="842" t="s">
        <v>92</v>
      </c>
      <c r="AM27" s="846" t="s">
        <v>92</v>
      </c>
      <c r="AN27" s="846"/>
      <c r="AO27" s="846"/>
      <c r="AP27" s="842"/>
      <c r="AQ27" s="842"/>
    </row>
    <row r="28" spans="1:43" s="543" customFormat="1" ht="28.8">
      <c r="A28" s="1926"/>
      <c r="B28" s="833">
        <v>11234</v>
      </c>
      <c r="C28" s="834">
        <v>2011</v>
      </c>
      <c r="D28" s="833" t="s">
        <v>2</v>
      </c>
      <c r="E28" s="833" t="s">
        <v>2</v>
      </c>
      <c r="F28" s="833" t="s">
        <v>267</v>
      </c>
      <c r="G28" s="833">
        <v>11234</v>
      </c>
      <c r="H28" s="834">
        <v>36935</v>
      </c>
      <c r="I28" s="835" t="s">
        <v>228</v>
      </c>
      <c r="J28" s="2014" t="s">
        <v>332</v>
      </c>
      <c r="K28" s="1939" t="s">
        <v>92</v>
      </c>
      <c r="L28" s="1963" t="s">
        <v>133</v>
      </c>
      <c r="M28" s="837" t="s">
        <v>98</v>
      </c>
      <c r="N28" s="844">
        <v>41834</v>
      </c>
      <c r="O28" s="844" t="s">
        <v>460</v>
      </c>
      <c r="P28" s="1945" t="s">
        <v>56</v>
      </c>
      <c r="Q28" s="837" t="s">
        <v>91</v>
      </c>
      <c r="R28" s="837">
        <v>40</v>
      </c>
      <c r="S28" s="837" t="s">
        <v>2308</v>
      </c>
      <c r="T28" s="844">
        <v>43052</v>
      </c>
      <c r="U28" s="842" t="s">
        <v>453</v>
      </c>
      <c r="V28" s="840">
        <v>42140</v>
      </c>
      <c r="W28" s="840">
        <v>43600</v>
      </c>
      <c r="X28" s="839" t="s">
        <v>2291</v>
      </c>
      <c r="Y28" s="839" t="s">
        <v>2292</v>
      </c>
      <c r="Z28" s="841">
        <v>40000</v>
      </c>
      <c r="AA28" s="1883">
        <v>2014</v>
      </c>
      <c r="AB28" s="1884" t="s">
        <v>1023</v>
      </c>
      <c r="AC28" s="838" t="s">
        <v>1024</v>
      </c>
      <c r="AD28" s="1884" t="s">
        <v>1958</v>
      </c>
      <c r="AE28" s="842"/>
      <c r="AF28" s="1885"/>
      <c r="AG28" s="842" t="s">
        <v>91</v>
      </c>
      <c r="AH28" s="842" t="s">
        <v>91</v>
      </c>
      <c r="AI28" s="869" t="s">
        <v>419</v>
      </c>
      <c r="AJ28" s="1888" t="s">
        <v>419</v>
      </c>
      <c r="AK28" s="1888" t="s">
        <v>419</v>
      </c>
      <c r="AL28" s="842" t="s">
        <v>92</v>
      </c>
      <c r="AM28" s="842"/>
      <c r="AN28" s="842"/>
      <c r="AO28" s="842"/>
      <c r="AP28" s="842"/>
      <c r="AQ28" s="842"/>
    </row>
    <row r="29" spans="1:43" s="543" customFormat="1" ht="28.8">
      <c r="A29" s="1926"/>
      <c r="B29" s="833">
        <v>11117</v>
      </c>
      <c r="C29" s="834">
        <v>2010</v>
      </c>
      <c r="D29" s="833" t="s">
        <v>3</v>
      </c>
      <c r="E29" s="833" t="s">
        <v>3</v>
      </c>
      <c r="F29" s="833" t="s">
        <v>957</v>
      </c>
      <c r="G29" s="833">
        <v>11117</v>
      </c>
      <c r="H29" s="834">
        <v>35805</v>
      </c>
      <c r="I29" s="835" t="s">
        <v>220</v>
      </c>
      <c r="J29" s="2014" t="s">
        <v>332</v>
      </c>
      <c r="K29" s="1939" t="s">
        <v>92</v>
      </c>
      <c r="L29" s="1939"/>
      <c r="M29" s="837"/>
      <c r="N29" s="844">
        <v>40679</v>
      </c>
      <c r="O29" s="844" t="s">
        <v>460</v>
      </c>
      <c r="P29" s="834" t="s">
        <v>56</v>
      </c>
      <c r="Q29" s="837" t="s">
        <v>91</v>
      </c>
      <c r="R29" s="837">
        <v>40</v>
      </c>
      <c r="S29" s="837"/>
      <c r="T29" s="844">
        <v>40679</v>
      </c>
      <c r="U29" s="842" t="s">
        <v>453</v>
      </c>
      <c r="V29" s="840">
        <v>40679</v>
      </c>
      <c r="W29" s="840">
        <v>42139</v>
      </c>
      <c r="X29" s="839" t="s">
        <v>1027</v>
      </c>
      <c r="Y29" s="839" t="s">
        <v>1026</v>
      </c>
      <c r="Z29" s="841"/>
      <c r="AA29" s="1883"/>
      <c r="AB29" s="1884" t="s">
        <v>1033</v>
      </c>
      <c r="AC29" s="838" t="s">
        <v>1039</v>
      </c>
      <c r="AD29" s="1884" t="s">
        <v>1959</v>
      </c>
      <c r="AE29" s="842"/>
      <c r="AF29" s="1885"/>
      <c r="AG29" s="842" t="s">
        <v>419</v>
      </c>
      <c r="AH29" s="842"/>
      <c r="AI29" s="842"/>
      <c r="AJ29" s="1987" t="s">
        <v>91</v>
      </c>
      <c r="AK29" s="1987" t="s">
        <v>1045</v>
      </c>
      <c r="AL29" s="842"/>
      <c r="AM29" s="846" t="s">
        <v>91</v>
      </c>
      <c r="AN29" s="846" t="s">
        <v>92</v>
      </c>
      <c r="AO29" s="1888" t="s">
        <v>92</v>
      </c>
      <c r="AP29" s="842"/>
      <c r="AQ29" s="842"/>
    </row>
    <row r="30" spans="1:43" s="543" customFormat="1" ht="28.8">
      <c r="A30" s="1926" t="s">
        <v>703</v>
      </c>
      <c r="B30" s="833">
        <v>11111</v>
      </c>
      <c r="C30" s="834">
        <v>2010</v>
      </c>
      <c r="D30" s="833" t="s">
        <v>1</v>
      </c>
      <c r="E30" s="833" t="s">
        <v>1</v>
      </c>
      <c r="F30" s="833" t="s">
        <v>261</v>
      </c>
      <c r="G30" s="833">
        <v>10335</v>
      </c>
      <c r="H30" s="834">
        <v>31092</v>
      </c>
      <c r="I30" s="835" t="s">
        <v>214</v>
      </c>
      <c r="J30" s="2014" t="s">
        <v>332</v>
      </c>
      <c r="K30" s="1947" t="s">
        <v>92</v>
      </c>
      <c r="L30" s="1947"/>
      <c r="M30" s="1952"/>
      <c r="N30" s="836">
        <v>41276</v>
      </c>
      <c r="O30" s="836" t="s">
        <v>1046</v>
      </c>
      <c r="P30" s="834" t="s">
        <v>55</v>
      </c>
      <c r="Q30" s="837" t="s">
        <v>92</v>
      </c>
      <c r="R30" s="837">
        <v>40</v>
      </c>
      <c r="S30" s="837"/>
      <c r="T30" s="836">
        <v>41276</v>
      </c>
      <c r="U30" s="1881" t="s">
        <v>2823</v>
      </c>
      <c r="V30" s="839" t="s">
        <v>2827</v>
      </c>
      <c r="W30" s="839" t="s">
        <v>2824</v>
      </c>
      <c r="X30" s="839" t="s">
        <v>2293</v>
      </c>
      <c r="Y30" s="839" t="s">
        <v>2294</v>
      </c>
      <c r="Z30" s="841"/>
      <c r="AA30" s="1883"/>
      <c r="AB30" s="1886"/>
      <c r="AC30" s="842"/>
      <c r="AD30" s="1886"/>
      <c r="AE30" s="842"/>
      <c r="AF30" s="1885"/>
      <c r="AG30" s="842" t="s">
        <v>421</v>
      </c>
      <c r="AH30" s="869" t="s">
        <v>421</v>
      </c>
      <c r="AI30" s="869" t="s">
        <v>421</v>
      </c>
      <c r="AJ30" s="1888" t="s">
        <v>420</v>
      </c>
      <c r="AK30" s="1889" t="s">
        <v>2830</v>
      </c>
      <c r="AL30" s="842"/>
      <c r="AM30" s="842"/>
      <c r="AN30" s="842"/>
      <c r="AO30" s="842"/>
      <c r="AP30" s="842"/>
      <c r="AQ30" s="842"/>
    </row>
    <row r="31" spans="1:43" s="543" customFormat="1">
      <c r="A31" s="1926"/>
      <c r="B31" s="833">
        <v>11414</v>
      </c>
      <c r="C31" s="834">
        <v>2013</v>
      </c>
      <c r="D31" s="833" t="s">
        <v>1</v>
      </c>
      <c r="E31" s="833" t="s">
        <v>1</v>
      </c>
      <c r="F31" s="833" t="s">
        <v>958</v>
      </c>
      <c r="G31" s="833">
        <v>11414</v>
      </c>
      <c r="H31" s="834">
        <v>23524</v>
      </c>
      <c r="I31" s="843" t="s">
        <v>955</v>
      </c>
      <c r="J31" s="2014" t="s">
        <v>332</v>
      </c>
      <c r="K31" s="1947" t="s">
        <v>92</v>
      </c>
      <c r="L31" s="1955" t="s">
        <v>971</v>
      </c>
      <c r="M31" s="1952" t="s">
        <v>972</v>
      </c>
      <c r="N31" s="836">
        <v>42639</v>
      </c>
      <c r="O31" s="836" t="s">
        <v>460</v>
      </c>
      <c r="P31" s="1945" t="s">
        <v>55</v>
      </c>
      <c r="Q31" s="837" t="s">
        <v>92</v>
      </c>
      <c r="R31" s="837">
        <v>40</v>
      </c>
      <c r="S31" s="837"/>
      <c r="T31" s="836">
        <v>42639</v>
      </c>
      <c r="U31" s="838" t="s">
        <v>457</v>
      </c>
      <c r="V31" s="839">
        <v>42674</v>
      </c>
      <c r="W31" s="839"/>
      <c r="X31" s="840">
        <v>42622</v>
      </c>
      <c r="Y31" s="840">
        <v>43716</v>
      </c>
      <c r="Z31" s="841"/>
      <c r="AA31" s="1883"/>
      <c r="AB31" s="1886"/>
      <c r="AC31" s="842"/>
      <c r="AD31" s="1886"/>
      <c r="AE31" s="842"/>
      <c r="AF31" s="1885"/>
      <c r="AG31" s="842"/>
      <c r="AH31" s="842" t="s">
        <v>91</v>
      </c>
      <c r="AI31" s="842"/>
      <c r="AJ31" s="842"/>
      <c r="AK31" s="842">
        <v>2017</v>
      </c>
      <c r="AL31" s="842"/>
      <c r="AM31" s="842"/>
      <c r="AN31" s="846" t="s">
        <v>92</v>
      </c>
      <c r="AO31" s="2033" t="s">
        <v>92</v>
      </c>
      <c r="AP31" s="842"/>
      <c r="AQ31" s="842"/>
    </row>
    <row r="32" spans="1:43" s="543" customFormat="1">
      <c r="A32" s="1926"/>
      <c r="B32" s="833">
        <v>11424</v>
      </c>
      <c r="C32" s="834">
        <v>2013</v>
      </c>
      <c r="D32" s="833" t="s">
        <v>2</v>
      </c>
      <c r="E32" s="833" t="s">
        <v>2</v>
      </c>
      <c r="F32" s="833" t="s">
        <v>267</v>
      </c>
      <c r="G32" s="833">
        <v>11424</v>
      </c>
      <c r="H32" s="834">
        <v>40253</v>
      </c>
      <c r="I32" s="835" t="s">
        <v>310</v>
      </c>
      <c r="J32" s="2014" t="s">
        <v>332</v>
      </c>
      <c r="K32" s="1939" t="s">
        <v>92</v>
      </c>
      <c r="L32" s="1964" t="s">
        <v>196</v>
      </c>
      <c r="M32" s="837" t="s">
        <v>110</v>
      </c>
      <c r="N32" s="844">
        <v>42338</v>
      </c>
      <c r="O32" s="844" t="s">
        <v>460</v>
      </c>
      <c r="P32" s="834" t="s">
        <v>56</v>
      </c>
      <c r="Q32" s="837" t="s">
        <v>91</v>
      </c>
      <c r="R32" s="837">
        <v>40</v>
      </c>
      <c r="S32" s="837" t="s">
        <v>2309</v>
      </c>
      <c r="T32" s="844">
        <v>43052</v>
      </c>
      <c r="U32" s="842"/>
      <c r="V32" s="840"/>
      <c r="W32" s="840"/>
      <c r="X32" s="840">
        <v>43304</v>
      </c>
      <c r="Y32" s="840">
        <v>44399</v>
      </c>
      <c r="Z32" s="841">
        <v>412000</v>
      </c>
      <c r="AA32" s="1883">
        <v>2017</v>
      </c>
      <c r="AB32" s="1886" t="s">
        <v>340</v>
      </c>
      <c r="AC32" s="842">
        <v>1</v>
      </c>
      <c r="AD32" s="1886" t="s">
        <v>1956</v>
      </c>
      <c r="AE32" s="842"/>
      <c r="AF32" s="1885"/>
      <c r="AG32" s="842"/>
      <c r="AH32" s="842"/>
      <c r="AI32" s="869"/>
      <c r="AJ32" s="1999" t="s">
        <v>93</v>
      </c>
      <c r="AK32" s="1999" t="s">
        <v>3463</v>
      </c>
      <c r="AL32" s="842"/>
      <c r="AM32" s="842"/>
      <c r="AN32" s="859" t="s">
        <v>92</v>
      </c>
      <c r="AO32" s="1888" t="s">
        <v>92</v>
      </c>
      <c r="AP32" s="842"/>
      <c r="AQ32" s="842"/>
    </row>
    <row r="33" spans="1:43" s="543" customFormat="1" ht="28.8">
      <c r="A33" s="1926"/>
      <c r="B33" s="833">
        <v>11121</v>
      </c>
      <c r="C33" s="834">
        <v>2010</v>
      </c>
      <c r="D33" s="833" t="s">
        <v>3</v>
      </c>
      <c r="E33" s="833" t="s">
        <v>3</v>
      </c>
      <c r="F33" s="833" t="s">
        <v>957</v>
      </c>
      <c r="G33" s="833">
        <v>11121</v>
      </c>
      <c r="H33" s="834">
        <v>36002</v>
      </c>
      <c r="I33" s="835" t="s">
        <v>222</v>
      </c>
      <c r="J33" s="2014" t="s">
        <v>332</v>
      </c>
      <c r="K33" s="1939" t="s">
        <v>92</v>
      </c>
      <c r="L33" s="1959" t="s">
        <v>144</v>
      </c>
      <c r="M33" s="837" t="s">
        <v>95</v>
      </c>
      <c r="N33" s="844">
        <v>41743</v>
      </c>
      <c r="O33" s="844" t="s">
        <v>460</v>
      </c>
      <c r="P33" s="834" t="s">
        <v>56</v>
      </c>
      <c r="Q33" s="837" t="s">
        <v>91</v>
      </c>
      <c r="R33" s="837">
        <v>40</v>
      </c>
      <c r="S33" s="837"/>
      <c r="T33" s="844">
        <v>41743</v>
      </c>
      <c r="U33" s="842" t="s">
        <v>457</v>
      </c>
      <c r="V33" s="840">
        <v>41946</v>
      </c>
      <c r="W33" s="840"/>
      <c r="X33" s="839" t="s">
        <v>1027</v>
      </c>
      <c r="Y33" s="839" t="s">
        <v>1026</v>
      </c>
      <c r="Z33" s="841"/>
      <c r="AA33" s="1883"/>
      <c r="AB33" s="1884" t="s">
        <v>1038</v>
      </c>
      <c r="AC33" s="838" t="s">
        <v>1029</v>
      </c>
      <c r="AD33" s="1884" t="s">
        <v>1037</v>
      </c>
      <c r="AE33" s="842"/>
      <c r="AF33" s="1885"/>
      <c r="AG33" s="842" t="s">
        <v>93</v>
      </c>
      <c r="AH33" s="842"/>
      <c r="AI33" s="869" t="s">
        <v>2318</v>
      </c>
      <c r="AJ33" s="1987" t="s">
        <v>91</v>
      </c>
      <c r="AK33" s="1986" t="s">
        <v>3455</v>
      </c>
      <c r="AL33" s="842" t="s">
        <v>92</v>
      </c>
      <c r="AM33" s="846" t="s">
        <v>93</v>
      </c>
      <c r="AN33" s="846" t="s">
        <v>92</v>
      </c>
      <c r="AO33" s="1888" t="s">
        <v>92</v>
      </c>
      <c r="AP33" s="842"/>
      <c r="AQ33" s="842"/>
    </row>
    <row r="34" spans="1:43" s="543" customFormat="1" ht="43.2">
      <c r="A34" s="1926"/>
      <c r="B34" s="833">
        <v>11116</v>
      </c>
      <c r="C34" s="834">
        <v>2010</v>
      </c>
      <c r="D34" s="833" t="s">
        <v>2</v>
      </c>
      <c r="E34" s="833" t="s">
        <v>2</v>
      </c>
      <c r="F34" s="833" t="s">
        <v>267</v>
      </c>
      <c r="G34" s="833">
        <v>11116</v>
      </c>
      <c r="H34" s="834">
        <v>36007</v>
      </c>
      <c r="I34" s="835" t="s">
        <v>219</v>
      </c>
      <c r="J34" s="2014" t="s">
        <v>332</v>
      </c>
      <c r="K34" s="1939" t="s">
        <v>92</v>
      </c>
      <c r="L34" s="1939"/>
      <c r="M34" s="837"/>
      <c r="N34" s="844">
        <v>40679</v>
      </c>
      <c r="O34" s="844" t="s">
        <v>460</v>
      </c>
      <c r="P34" s="834" t="s">
        <v>56</v>
      </c>
      <c r="Q34" s="837" t="s">
        <v>91</v>
      </c>
      <c r="R34" s="837">
        <v>40</v>
      </c>
      <c r="S34" s="837"/>
      <c r="T34" s="844">
        <v>40679</v>
      </c>
      <c r="U34" s="842" t="s">
        <v>453</v>
      </c>
      <c r="V34" s="840">
        <v>40679</v>
      </c>
      <c r="W34" s="840">
        <v>42139</v>
      </c>
      <c r="X34" s="839">
        <v>41885</v>
      </c>
      <c r="Y34" s="839">
        <v>42980</v>
      </c>
      <c r="Z34" s="841">
        <v>40000</v>
      </c>
      <c r="AA34" s="1883">
        <v>2014</v>
      </c>
      <c r="AB34" s="1884" t="s">
        <v>3407</v>
      </c>
      <c r="AC34" s="1881" t="s">
        <v>3408</v>
      </c>
      <c r="AD34" s="1884" t="s">
        <v>3409</v>
      </c>
      <c r="AE34" s="842"/>
      <c r="AF34" s="1885"/>
      <c r="AG34" s="842" t="s">
        <v>419</v>
      </c>
      <c r="AH34" s="842"/>
      <c r="AI34" s="842"/>
      <c r="AJ34" s="1999"/>
      <c r="AK34" s="842"/>
      <c r="AL34" s="842"/>
      <c r="AM34" s="842"/>
      <c r="AN34" s="859" t="s">
        <v>94</v>
      </c>
      <c r="AO34" s="1888" t="s">
        <v>91</v>
      </c>
      <c r="AP34" s="842"/>
      <c r="AQ34" s="842"/>
    </row>
    <row r="35" spans="1:43" s="543" customFormat="1" ht="28.8">
      <c r="A35" s="1926"/>
      <c r="B35" s="833">
        <v>11293</v>
      </c>
      <c r="C35" s="834">
        <v>2012</v>
      </c>
      <c r="D35" s="833" t="s">
        <v>2</v>
      </c>
      <c r="E35" s="833" t="s">
        <v>2</v>
      </c>
      <c r="F35" s="833" t="s">
        <v>267</v>
      </c>
      <c r="G35" s="833">
        <v>11293</v>
      </c>
      <c r="H35" s="834">
        <v>37044</v>
      </c>
      <c r="I35" s="835" t="s">
        <v>241</v>
      </c>
      <c r="J35" s="2014" t="s">
        <v>3474</v>
      </c>
      <c r="K35" s="1939" t="s">
        <v>92</v>
      </c>
      <c r="L35" s="1940" t="s">
        <v>1786</v>
      </c>
      <c r="M35" s="1941" t="s">
        <v>1796</v>
      </c>
      <c r="N35" s="1942"/>
      <c r="O35" s="844" t="s">
        <v>460</v>
      </c>
      <c r="P35" s="834" t="s">
        <v>56</v>
      </c>
      <c r="Q35" s="837" t="s">
        <v>94</v>
      </c>
      <c r="R35" s="837">
        <v>40</v>
      </c>
      <c r="S35" s="837"/>
      <c r="T35" s="836">
        <v>41653</v>
      </c>
      <c r="U35" s="842"/>
      <c r="V35" s="840"/>
      <c r="W35" s="840"/>
      <c r="X35" s="839" t="s">
        <v>3403</v>
      </c>
      <c r="Y35" s="839" t="s">
        <v>3404</v>
      </c>
      <c r="Z35" s="841">
        <v>40000</v>
      </c>
      <c r="AA35" s="1883">
        <v>2015</v>
      </c>
      <c r="AB35" s="1886"/>
      <c r="AC35" s="842"/>
      <c r="AD35" s="1886"/>
      <c r="AE35" s="842"/>
      <c r="AF35" s="1885"/>
      <c r="AG35" s="842" t="s">
        <v>94</v>
      </c>
      <c r="AH35" s="842" t="s">
        <v>94</v>
      </c>
      <c r="AI35" s="842"/>
      <c r="AJ35" s="1999" t="s">
        <v>93</v>
      </c>
      <c r="AK35" s="1958" t="s">
        <v>3268</v>
      </c>
      <c r="AL35" s="842" t="s">
        <v>92</v>
      </c>
      <c r="AM35" s="859" t="s">
        <v>92</v>
      </c>
      <c r="AN35" s="859" t="s">
        <v>92</v>
      </c>
      <c r="AO35" s="1888" t="s">
        <v>92</v>
      </c>
      <c r="AP35" s="842"/>
      <c r="AQ35" s="842"/>
    </row>
    <row r="36" spans="1:43" s="543" customFormat="1" ht="28.8">
      <c r="A36" s="1926"/>
      <c r="B36" s="833">
        <v>11283</v>
      </c>
      <c r="C36" s="834">
        <v>2012</v>
      </c>
      <c r="D36" s="833" t="s">
        <v>3</v>
      </c>
      <c r="E36" s="833" t="s">
        <v>3</v>
      </c>
      <c r="F36" s="833" t="s">
        <v>959</v>
      </c>
      <c r="G36" s="833">
        <v>11283</v>
      </c>
      <c r="H36" s="834">
        <v>36948</v>
      </c>
      <c r="I36" s="835" t="s">
        <v>232</v>
      </c>
      <c r="J36" s="2014" t="s">
        <v>332</v>
      </c>
      <c r="K36" s="1939" t="s">
        <v>92</v>
      </c>
      <c r="L36" s="1939"/>
      <c r="M36" s="837"/>
      <c r="N36" s="844">
        <v>41061</v>
      </c>
      <c r="O36" s="844" t="s">
        <v>460</v>
      </c>
      <c r="P36" s="834" t="s">
        <v>56</v>
      </c>
      <c r="Q36" s="837" t="s">
        <v>91</v>
      </c>
      <c r="R36" s="837">
        <v>40</v>
      </c>
      <c r="S36" s="837"/>
      <c r="T36" s="844">
        <v>41061</v>
      </c>
      <c r="U36" s="842" t="s">
        <v>453</v>
      </c>
      <c r="V36" s="840">
        <v>41061</v>
      </c>
      <c r="W36" s="840">
        <v>42521</v>
      </c>
      <c r="X36" s="839" t="s">
        <v>3466</v>
      </c>
      <c r="Y36" s="839" t="s">
        <v>3467</v>
      </c>
      <c r="Z36" s="841"/>
      <c r="AA36" s="1883"/>
      <c r="AB36" s="1884" t="s">
        <v>1038</v>
      </c>
      <c r="AC36" s="838" t="s">
        <v>1032</v>
      </c>
      <c r="AD36" s="1884" t="s">
        <v>1040</v>
      </c>
      <c r="AE36" s="842"/>
      <c r="AF36" s="1885"/>
      <c r="AG36" s="842" t="s">
        <v>419</v>
      </c>
      <c r="AH36" s="1888" t="s">
        <v>419</v>
      </c>
      <c r="AI36" s="842"/>
      <c r="AJ36" s="1987" t="s">
        <v>91</v>
      </c>
      <c r="AK36" s="2034" t="s">
        <v>3457</v>
      </c>
      <c r="AL36" s="842"/>
      <c r="AM36" s="842"/>
      <c r="AN36" s="842"/>
      <c r="AO36" s="1888" t="s">
        <v>92</v>
      </c>
      <c r="AP36" s="1890">
        <v>43353</v>
      </c>
      <c r="AQ36" s="1890">
        <v>43717</v>
      </c>
    </row>
    <row r="37" spans="1:43" s="543" customFormat="1" ht="28.8">
      <c r="A37" s="1926"/>
      <c r="B37" s="833">
        <v>11423</v>
      </c>
      <c r="C37" s="834">
        <v>2013</v>
      </c>
      <c r="D37" s="833" t="s">
        <v>3</v>
      </c>
      <c r="E37" s="833" t="s">
        <v>3</v>
      </c>
      <c r="F37" s="833" t="s">
        <v>421</v>
      </c>
      <c r="G37" s="833">
        <v>11423</v>
      </c>
      <c r="H37" s="834">
        <v>37902</v>
      </c>
      <c r="I37" s="843" t="s">
        <v>313</v>
      </c>
      <c r="J37" s="2014" t="s">
        <v>332</v>
      </c>
      <c r="K37" s="1943" t="s">
        <v>92</v>
      </c>
      <c r="L37" s="1944" t="s">
        <v>204</v>
      </c>
      <c r="M37" s="837" t="s">
        <v>109</v>
      </c>
      <c r="N37" s="844">
        <v>42338</v>
      </c>
      <c r="O37" s="844" t="s">
        <v>460</v>
      </c>
      <c r="P37" s="1945" t="s">
        <v>55</v>
      </c>
      <c r="Q37" s="837" t="s">
        <v>92</v>
      </c>
      <c r="R37" s="837">
        <v>40</v>
      </c>
      <c r="S37" s="837"/>
      <c r="T37" s="844">
        <v>42338</v>
      </c>
      <c r="U37" s="842"/>
      <c r="V37" s="840"/>
      <c r="W37" s="840"/>
      <c r="X37" s="840">
        <v>42538</v>
      </c>
      <c r="Y37" s="840">
        <v>43632</v>
      </c>
      <c r="Z37" s="841"/>
      <c r="AA37" s="1883"/>
      <c r="AB37" s="1886" t="s">
        <v>338</v>
      </c>
      <c r="AC37" s="845" t="s">
        <v>91</v>
      </c>
      <c r="AD37" s="1886" t="s">
        <v>1956</v>
      </c>
      <c r="AE37" s="842"/>
      <c r="AF37" s="1885"/>
      <c r="AG37" s="842"/>
      <c r="AH37" s="842" t="s">
        <v>91</v>
      </c>
      <c r="AI37" s="842"/>
      <c r="AJ37" s="1987" t="s">
        <v>91</v>
      </c>
      <c r="AK37" s="1986" t="s">
        <v>3457</v>
      </c>
      <c r="AL37" s="842"/>
      <c r="AM37" s="846" t="s">
        <v>92</v>
      </c>
      <c r="AN37" s="846" t="s">
        <v>93</v>
      </c>
      <c r="AO37" s="1888" t="s">
        <v>94</v>
      </c>
      <c r="AP37" s="842"/>
      <c r="AQ37" s="842"/>
    </row>
    <row r="38" spans="1:43" s="543" customFormat="1">
      <c r="A38" s="1926"/>
      <c r="B38" s="833">
        <v>11427</v>
      </c>
      <c r="C38" s="834">
        <v>2013</v>
      </c>
      <c r="D38" s="833" t="s">
        <v>2</v>
      </c>
      <c r="E38" s="833" t="s">
        <v>2</v>
      </c>
      <c r="F38" s="833" t="s">
        <v>265</v>
      </c>
      <c r="G38" s="833">
        <v>11427</v>
      </c>
      <c r="H38" s="834">
        <v>26107</v>
      </c>
      <c r="I38" s="835" t="s">
        <v>250</v>
      </c>
      <c r="J38" s="2014" t="s">
        <v>3474</v>
      </c>
      <c r="K38" s="1939" t="s">
        <v>92</v>
      </c>
      <c r="L38" s="1963" t="s">
        <v>181</v>
      </c>
      <c r="M38" s="837" t="s">
        <v>112</v>
      </c>
      <c r="N38" s="844">
        <v>42283</v>
      </c>
      <c r="O38" s="844" t="s">
        <v>460</v>
      </c>
      <c r="P38" s="834" t="s">
        <v>56</v>
      </c>
      <c r="Q38" s="837" t="s">
        <v>93</v>
      </c>
      <c r="R38" s="837">
        <v>40</v>
      </c>
      <c r="S38" s="837"/>
      <c r="T38" s="844">
        <v>42283</v>
      </c>
      <c r="U38" s="842"/>
      <c r="V38" s="840"/>
      <c r="W38" s="840"/>
      <c r="X38" s="840">
        <v>42935</v>
      </c>
      <c r="Y38" s="840">
        <v>44030</v>
      </c>
      <c r="Z38" s="841"/>
      <c r="AA38" s="1883"/>
      <c r="AB38" s="1886"/>
      <c r="AC38" s="842"/>
      <c r="AD38" s="1886"/>
      <c r="AE38" s="842"/>
      <c r="AF38" s="1885"/>
      <c r="AG38" s="842"/>
      <c r="AH38" s="842" t="s">
        <v>93</v>
      </c>
      <c r="AI38" s="842"/>
      <c r="AJ38" s="1999" t="s">
        <v>93</v>
      </c>
      <c r="AK38" s="1999" t="s">
        <v>1954</v>
      </c>
      <c r="AL38" s="842"/>
      <c r="AM38" s="859" t="s">
        <v>92</v>
      </c>
      <c r="AN38" s="859" t="s">
        <v>91</v>
      </c>
      <c r="AO38" s="1888" t="s">
        <v>92</v>
      </c>
      <c r="AP38" s="842"/>
      <c r="AQ38" s="842"/>
    </row>
    <row r="39" spans="1:43" s="543" customFormat="1">
      <c r="A39" s="1926"/>
      <c r="B39" s="833">
        <v>11235</v>
      </c>
      <c r="C39" s="834">
        <v>2011</v>
      </c>
      <c r="D39" s="833" t="s">
        <v>2</v>
      </c>
      <c r="E39" s="833" t="s">
        <v>2</v>
      </c>
      <c r="F39" s="833" t="s">
        <v>266</v>
      </c>
      <c r="G39" s="833">
        <v>11235</v>
      </c>
      <c r="H39" s="834">
        <v>36933</v>
      </c>
      <c r="I39" s="835" t="s">
        <v>229</v>
      </c>
      <c r="J39" s="2014" t="s">
        <v>3474</v>
      </c>
      <c r="K39" s="1939" t="s">
        <v>92</v>
      </c>
      <c r="L39" s="1939"/>
      <c r="M39" s="837"/>
      <c r="N39" s="844">
        <v>41061</v>
      </c>
      <c r="O39" s="844" t="s">
        <v>460</v>
      </c>
      <c r="P39" s="834" t="s">
        <v>56</v>
      </c>
      <c r="Q39" s="837" t="s">
        <v>91</v>
      </c>
      <c r="R39" s="837">
        <v>40</v>
      </c>
      <c r="S39" s="837"/>
      <c r="T39" s="844">
        <v>41061</v>
      </c>
      <c r="U39" s="842" t="s">
        <v>454</v>
      </c>
      <c r="V39" s="840">
        <v>41061</v>
      </c>
      <c r="W39" s="840">
        <v>42521</v>
      </c>
      <c r="X39" s="840">
        <v>43304</v>
      </c>
      <c r="Y39" s="840">
        <v>44399</v>
      </c>
      <c r="Z39" s="841"/>
      <c r="AA39" s="1883"/>
      <c r="AB39" s="1886" t="s">
        <v>340</v>
      </c>
      <c r="AC39" s="842" t="s">
        <v>91</v>
      </c>
      <c r="AD39" s="1886" t="s">
        <v>275</v>
      </c>
      <c r="AE39" s="842"/>
      <c r="AF39" s="1885"/>
      <c r="AG39" s="842" t="s">
        <v>419</v>
      </c>
      <c r="AH39" s="842" t="s">
        <v>419</v>
      </c>
      <c r="AI39" s="842"/>
      <c r="AJ39" s="1999" t="s">
        <v>91</v>
      </c>
      <c r="AK39" s="1999" t="s">
        <v>3274</v>
      </c>
      <c r="AL39" s="842"/>
      <c r="AM39" s="842"/>
      <c r="AN39" s="842"/>
      <c r="AO39" s="842"/>
      <c r="AP39" s="842"/>
      <c r="AQ39" s="842"/>
    </row>
    <row r="40" spans="1:43" s="543" customFormat="1" ht="28.8">
      <c r="A40" s="1926"/>
      <c r="B40" s="833">
        <v>11118</v>
      </c>
      <c r="C40" s="834">
        <v>2010</v>
      </c>
      <c r="D40" s="833" t="s">
        <v>3</v>
      </c>
      <c r="E40" s="833" t="s">
        <v>3</v>
      </c>
      <c r="F40" s="833" t="s">
        <v>421</v>
      </c>
      <c r="G40" s="833">
        <v>11118</v>
      </c>
      <c r="H40" s="834">
        <v>36161</v>
      </c>
      <c r="I40" s="835" t="s">
        <v>221</v>
      </c>
      <c r="J40" s="2014" t="s">
        <v>332</v>
      </c>
      <c r="K40" s="1939" t="s">
        <v>92</v>
      </c>
      <c r="L40" s="1939"/>
      <c r="M40" s="837"/>
      <c r="N40" s="844">
        <v>40710</v>
      </c>
      <c r="O40" s="844" t="s">
        <v>460</v>
      </c>
      <c r="P40" s="834" t="s">
        <v>56</v>
      </c>
      <c r="Q40" s="837" t="s">
        <v>91</v>
      </c>
      <c r="R40" s="837">
        <v>40</v>
      </c>
      <c r="S40" s="837"/>
      <c r="T40" s="844">
        <v>40710</v>
      </c>
      <c r="U40" s="1889" t="s">
        <v>2825</v>
      </c>
      <c r="V40" s="839" t="s">
        <v>2826</v>
      </c>
      <c r="W40" s="839" t="s">
        <v>2828</v>
      </c>
      <c r="X40" s="839" t="s">
        <v>3466</v>
      </c>
      <c r="Y40" s="839" t="s">
        <v>3468</v>
      </c>
      <c r="Z40" s="841"/>
      <c r="AA40" s="1883"/>
      <c r="AB40" s="1884" t="s">
        <v>1033</v>
      </c>
      <c r="AC40" s="838" t="s">
        <v>1032</v>
      </c>
      <c r="AD40" s="1884" t="s">
        <v>1031</v>
      </c>
      <c r="AE40" s="842"/>
      <c r="AF40" s="1885"/>
      <c r="AG40" s="842" t="s">
        <v>419</v>
      </c>
      <c r="AH40" s="842"/>
      <c r="AI40" s="842"/>
      <c r="AJ40" s="1987" t="s">
        <v>420</v>
      </c>
      <c r="AK40" s="2034" t="s">
        <v>3478</v>
      </c>
      <c r="AL40" s="842"/>
      <c r="AM40" s="842"/>
      <c r="AN40" s="842"/>
      <c r="AO40" s="1888" t="s">
        <v>92</v>
      </c>
      <c r="AP40" s="840">
        <v>42644</v>
      </c>
      <c r="AQ40" s="840">
        <v>42947</v>
      </c>
    </row>
    <row r="41" spans="1:43" s="543" customFormat="1">
      <c r="A41" s="1926"/>
      <c r="B41" s="833">
        <v>11237</v>
      </c>
      <c r="C41" s="834">
        <v>2011</v>
      </c>
      <c r="D41" s="833" t="s">
        <v>3</v>
      </c>
      <c r="E41" s="833" t="s">
        <v>3</v>
      </c>
      <c r="F41" s="833" t="s">
        <v>957</v>
      </c>
      <c r="G41" s="833">
        <v>11237</v>
      </c>
      <c r="H41" s="834">
        <v>36941</v>
      </c>
      <c r="I41" s="835" t="s">
        <v>230</v>
      </c>
      <c r="J41" s="2014" t="s">
        <v>3474</v>
      </c>
      <c r="K41" s="1939" t="s">
        <v>92</v>
      </c>
      <c r="L41" s="1940" t="s">
        <v>1780</v>
      </c>
      <c r="M41" s="1946" t="s">
        <v>1790</v>
      </c>
      <c r="N41" s="844">
        <v>41240</v>
      </c>
      <c r="O41" s="844" t="s">
        <v>460</v>
      </c>
      <c r="P41" s="834" t="s">
        <v>56</v>
      </c>
      <c r="Q41" s="837" t="s">
        <v>91</v>
      </c>
      <c r="R41" s="837">
        <v>40</v>
      </c>
      <c r="S41" s="837"/>
      <c r="T41" s="836">
        <v>41281</v>
      </c>
      <c r="U41" s="842"/>
      <c r="V41" s="840"/>
      <c r="W41" s="840"/>
      <c r="X41" s="840">
        <v>42206</v>
      </c>
      <c r="Y41" s="840">
        <v>43301</v>
      </c>
      <c r="Z41" s="841"/>
      <c r="AA41" s="1883"/>
      <c r="AB41" s="1886" t="s">
        <v>335</v>
      </c>
      <c r="AC41" s="842" t="s">
        <v>91</v>
      </c>
      <c r="AD41" s="1886" t="s">
        <v>273</v>
      </c>
      <c r="AE41" s="842"/>
      <c r="AF41" s="1885"/>
      <c r="AG41" s="842"/>
      <c r="AH41" s="842"/>
      <c r="AI41" s="842"/>
      <c r="AJ41" s="1987" t="s">
        <v>94</v>
      </c>
      <c r="AK41" s="1987" t="s">
        <v>1045</v>
      </c>
      <c r="AL41" s="842" t="s">
        <v>91</v>
      </c>
      <c r="AM41" s="846" t="s">
        <v>93</v>
      </c>
      <c r="AN41" s="846" t="s">
        <v>91</v>
      </c>
      <c r="AO41" s="1888" t="s">
        <v>92</v>
      </c>
      <c r="AP41" s="842"/>
      <c r="AQ41" s="842"/>
    </row>
    <row r="42" spans="1:43" s="543" customFormat="1">
      <c r="A42" s="1926"/>
      <c r="B42" s="833">
        <v>11231</v>
      </c>
      <c r="C42" s="834">
        <v>2011</v>
      </c>
      <c r="D42" s="833" t="s">
        <v>1</v>
      </c>
      <c r="E42" s="833" t="s">
        <v>1</v>
      </c>
      <c r="F42" s="833" t="s">
        <v>958</v>
      </c>
      <c r="G42" s="833">
        <v>11231</v>
      </c>
      <c r="H42" s="834">
        <v>36702</v>
      </c>
      <c r="I42" s="835" t="s">
        <v>225</v>
      </c>
      <c r="J42" s="2014" t="s">
        <v>332</v>
      </c>
      <c r="K42" s="1947" t="s">
        <v>92</v>
      </c>
      <c r="L42" s="1960"/>
      <c r="M42" s="1961"/>
      <c r="N42" s="836">
        <v>40924</v>
      </c>
      <c r="O42" s="836" t="s">
        <v>460</v>
      </c>
      <c r="P42" s="834" t="s">
        <v>56</v>
      </c>
      <c r="Q42" s="837" t="s">
        <v>93</v>
      </c>
      <c r="R42" s="837">
        <v>40</v>
      </c>
      <c r="S42" s="837"/>
      <c r="T42" s="836">
        <v>40924</v>
      </c>
      <c r="U42" s="838" t="s">
        <v>453</v>
      </c>
      <c r="V42" s="839">
        <v>40924</v>
      </c>
      <c r="W42" s="839">
        <v>42384</v>
      </c>
      <c r="X42" s="840">
        <v>41442</v>
      </c>
      <c r="Y42" s="840">
        <v>42537</v>
      </c>
      <c r="Z42" s="841">
        <v>40000</v>
      </c>
      <c r="AA42" s="1883">
        <v>2013</v>
      </c>
      <c r="AB42" s="1886"/>
      <c r="AC42" s="842"/>
      <c r="AD42" s="1886"/>
      <c r="AE42" s="842"/>
      <c r="AF42" s="1885"/>
      <c r="AG42" s="842" t="s">
        <v>419</v>
      </c>
      <c r="AH42" s="842"/>
      <c r="AI42" s="842"/>
      <c r="AJ42" s="2033" t="s">
        <v>91</v>
      </c>
      <c r="AK42" s="2033">
        <v>2018</v>
      </c>
      <c r="AL42" s="842"/>
      <c r="AM42" s="842"/>
      <c r="AN42" s="846" t="s">
        <v>92</v>
      </c>
      <c r="AO42" s="2033" t="s">
        <v>92</v>
      </c>
      <c r="AP42" s="842"/>
      <c r="AQ42" s="842"/>
    </row>
    <row r="43" spans="1:43" s="543" customFormat="1">
      <c r="A43" s="1926"/>
      <c r="B43" s="833">
        <v>11421</v>
      </c>
      <c r="C43" s="834">
        <v>2013</v>
      </c>
      <c r="D43" s="833" t="s">
        <v>3</v>
      </c>
      <c r="E43" s="833" t="s">
        <v>3</v>
      </c>
      <c r="F43" s="833" t="s">
        <v>959</v>
      </c>
      <c r="G43" s="833">
        <v>11421</v>
      </c>
      <c r="H43" s="834">
        <v>37901</v>
      </c>
      <c r="I43" s="843" t="s">
        <v>314</v>
      </c>
      <c r="J43" s="2014" t="s">
        <v>332</v>
      </c>
      <c r="K43" s="1943" t="s">
        <v>92</v>
      </c>
      <c r="L43" s="1944" t="s">
        <v>978</v>
      </c>
      <c r="M43" s="837" t="s">
        <v>979</v>
      </c>
      <c r="N43" s="844">
        <v>42632</v>
      </c>
      <c r="O43" s="844" t="s">
        <v>460</v>
      </c>
      <c r="P43" s="1945" t="s">
        <v>55</v>
      </c>
      <c r="Q43" s="837" t="s">
        <v>92</v>
      </c>
      <c r="R43" s="837">
        <v>40</v>
      </c>
      <c r="S43" s="837"/>
      <c r="T43" s="844">
        <v>42632</v>
      </c>
      <c r="U43" s="842"/>
      <c r="V43" s="840"/>
      <c r="W43" s="840"/>
      <c r="X43" s="840">
        <v>42206</v>
      </c>
      <c r="Y43" s="840">
        <v>43301</v>
      </c>
      <c r="Z43" s="841"/>
      <c r="AA43" s="1883"/>
      <c r="AB43" s="1886" t="s">
        <v>336</v>
      </c>
      <c r="AC43" s="842">
        <v>1</v>
      </c>
      <c r="AD43" s="1886" t="s">
        <v>1960</v>
      </c>
      <c r="AE43" s="842"/>
      <c r="AF43" s="1885"/>
      <c r="AG43" s="842"/>
      <c r="AH43" s="842" t="s">
        <v>91</v>
      </c>
      <c r="AI43" s="1987" t="s">
        <v>91</v>
      </c>
      <c r="AJ43" s="1987" t="s">
        <v>91</v>
      </c>
      <c r="AK43" s="842" t="s">
        <v>1954</v>
      </c>
      <c r="AL43" s="842"/>
      <c r="AM43" s="842"/>
      <c r="AN43" s="846" t="s">
        <v>91</v>
      </c>
      <c r="AO43" s="1888" t="s">
        <v>92</v>
      </c>
      <c r="AP43" s="842"/>
      <c r="AQ43" s="842"/>
    </row>
    <row r="44" spans="1:43" s="543" customFormat="1" ht="28.8">
      <c r="A44" s="1926"/>
      <c r="B44" s="833">
        <v>11232</v>
      </c>
      <c r="C44" s="834">
        <v>2011</v>
      </c>
      <c r="D44" s="833" t="s">
        <v>1</v>
      </c>
      <c r="E44" s="833" t="s">
        <v>1</v>
      </c>
      <c r="F44" s="833" t="s">
        <v>261</v>
      </c>
      <c r="G44" s="833">
        <v>11232</v>
      </c>
      <c r="H44" s="834">
        <v>37016</v>
      </c>
      <c r="I44" s="835" t="s">
        <v>226</v>
      </c>
      <c r="J44" s="2014" t="s">
        <v>332</v>
      </c>
      <c r="K44" s="1947" t="s">
        <v>92</v>
      </c>
      <c r="L44" s="1955" t="s">
        <v>160</v>
      </c>
      <c r="M44" s="1952" t="s">
        <v>96</v>
      </c>
      <c r="N44" s="836">
        <v>42037</v>
      </c>
      <c r="O44" s="836" t="s">
        <v>460</v>
      </c>
      <c r="P44" s="834" t="s">
        <v>55</v>
      </c>
      <c r="Q44" s="837" t="s">
        <v>92</v>
      </c>
      <c r="R44" s="837">
        <v>40</v>
      </c>
      <c r="S44" s="837"/>
      <c r="T44" s="836">
        <v>42037</v>
      </c>
      <c r="U44" s="838"/>
      <c r="V44" s="839"/>
      <c r="W44" s="839"/>
      <c r="X44" s="840">
        <v>42206</v>
      </c>
      <c r="Y44" s="840">
        <v>43301</v>
      </c>
      <c r="Z44" s="841">
        <v>40000</v>
      </c>
      <c r="AA44" s="1883">
        <v>2015</v>
      </c>
      <c r="AB44" s="1884" t="s">
        <v>1042</v>
      </c>
      <c r="AC44" s="838" t="s">
        <v>1022</v>
      </c>
      <c r="AD44" s="1884" t="s">
        <v>1049</v>
      </c>
      <c r="AE44" s="842"/>
      <c r="AF44" s="1885"/>
      <c r="AG44" s="842"/>
      <c r="AH44" s="842" t="s">
        <v>94</v>
      </c>
      <c r="AI44" s="842"/>
      <c r="AJ44" s="842"/>
      <c r="AK44" s="842">
        <v>2018</v>
      </c>
      <c r="AL44" s="842" t="s">
        <v>91</v>
      </c>
      <c r="AM44" s="846" t="s">
        <v>92</v>
      </c>
      <c r="AN44" s="846" t="s">
        <v>92</v>
      </c>
      <c r="AO44" s="2033" t="s">
        <v>92</v>
      </c>
      <c r="AP44" s="842"/>
      <c r="AQ44" s="842"/>
    </row>
    <row r="45" spans="1:43" s="543" customFormat="1" ht="28.8">
      <c r="A45" s="1926"/>
      <c r="B45" s="833">
        <v>11284</v>
      </c>
      <c r="C45" s="834">
        <v>2012</v>
      </c>
      <c r="D45" s="833" t="s">
        <v>1</v>
      </c>
      <c r="E45" s="833" t="s">
        <v>1</v>
      </c>
      <c r="F45" s="833" t="s">
        <v>261</v>
      </c>
      <c r="G45" s="833">
        <v>11284</v>
      </c>
      <c r="H45" s="834">
        <v>37866</v>
      </c>
      <c r="I45" s="835" t="s">
        <v>233</v>
      </c>
      <c r="J45" s="2014" t="s">
        <v>332</v>
      </c>
      <c r="K45" s="1947" t="s">
        <v>92</v>
      </c>
      <c r="L45" s="1955" t="s">
        <v>163</v>
      </c>
      <c r="M45" s="1952" t="s">
        <v>99</v>
      </c>
      <c r="N45" s="836">
        <v>42037</v>
      </c>
      <c r="O45" s="836" t="s">
        <v>460</v>
      </c>
      <c r="P45" s="834" t="s">
        <v>55</v>
      </c>
      <c r="Q45" s="837" t="s">
        <v>92</v>
      </c>
      <c r="R45" s="837">
        <v>40</v>
      </c>
      <c r="S45" s="837"/>
      <c r="T45" s="836">
        <v>42037</v>
      </c>
      <c r="U45" s="1881" t="s">
        <v>453</v>
      </c>
      <c r="V45" s="839">
        <v>43053</v>
      </c>
      <c r="W45" s="839">
        <v>44513</v>
      </c>
      <c r="X45" s="840">
        <v>42568</v>
      </c>
      <c r="Y45" s="840">
        <v>43662</v>
      </c>
      <c r="Z45" s="841">
        <v>40000</v>
      </c>
      <c r="AA45" s="1883">
        <v>2016</v>
      </c>
      <c r="AB45" s="1884" t="s">
        <v>1042</v>
      </c>
      <c r="AC45" s="838" t="s">
        <v>1032</v>
      </c>
      <c r="AD45" s="1884" t="s">
        <v>1048</v>
      </c>
      <c r="AE45" s="842"/>
      <c r="AF45" s="1885"/>
      <c r="AG45" s="842"/>
      <c r="AH45" s="869" t="s">
        <v>419</v>
      </c>
      <c r="AI45" s="869" t="s">
        <v>419</v>
      </c>
      <c r="AJ45" s="1888" t="s">
        <v>419</v>
      </c>
      <c r="AK45" s="1888" t="s">
        <v>419</v>
      </c>
      <c r="AL45" s="842" t="s">
        <v>92</v>
      </c>
      <c r="AM45" s="846" t="s">
        <v>92</v>
      </c>
      <c r="AN45" s="846" t="s">
        <v>91</v>
      </c>
      <c r="AO45" s="846"/>
      <c r="AP45" s="842"/>
      <c r="AQ45" s="842"/>
    </row>
    <row r="46" spans="1:43" s="543" customFormat="1" ht="28.8">
      <c r="A46" s="1926"/>
      <c r="B46" s="833">
        <v>11430</v>
      </c>
      <c r="C46" s="834">
        <v>2013</v>
      </c>
      <c r="D46" s="833" t="s">
        <v>2</v>
      </c>
      <c r="E46" s="833" t="s">
        <v>2</v>
      </c>
      <c r="F46" s="833" t="s">
        <v>265</v>
      </c>
      <c r="G46" s="833">
        <v>11430</v>
      </c>
      <c r="H46" s="834">
        <v>38518</v>
      </c>
      <c r="I46" s="835" t="s">
        <v>252</v>
      </c>
      <c r="J46" s="2014" t="s">
        <v>332</v>
      </c>
      <c r="K46" s="1939" t="s">
        <v>92</v>
      </c>
      <c r="L46" s="1965" t="s">
        <v>183</v>
      </c>
      <c r="M46" s="837" t="s">
        <v>113</v>
      </c>
      <c r="N46" s="844">
        <v>42318</v>
      </c>
      <c r="O46" s="844" t="s">
        <v>460</v>
      </c>
      <c r="P46" s="834" t="s">
        <v>56</v>
      </c>
      <c r="Q46" s="837" t="s">
        <v>91</v>
      </c>
      <c r="R46" s="837">
        <v>40</v>
      </c>
      <c r="S46" s="837"/>
      <c r="T46" s="844">
        <v>42318</v>
      </c>
      <c r="U46" s="842"/>
      <c r="V46" s="840"/>
      <c r="W46" s="840"/>
      <c r="X46" s="840">
        <v>42935</v>
      </c>
      <c r="Y46" s="840">
        <v>44030</v>
      </c>
      <c r="Z46" s="841"/>
      <c r="AA46" s="1883"/>
      <c r="AB46" s="1884" t="s">
        <v>2446</v>
      </c>
      <c r="AC46" s="1098" t="s">
        <v>91</v>
      </c>
      <c r="AD46" s="1886"/>
      <c r="AE46" s="842">
        <v>2017</v>
      </c>
      <c r="AF46" s="1885">
        <v>73999</v>
      </c>
      <c r="AG46" s="842"/>
      <c r="AH46" s="842"/>
      <c r="AI46" s="859" t="s">
        <v>91</v>
      </c>
      <c r="AJ46" s="1999" t="s">
        <v>91</v>
      </c>
      <c r="AK46" s="1999" t="s">
        <v>1954</v>
      </c>
      <c r="AL46" s="842"/>
      <c r="AM46" s="859" t="s">
        <v>91</v>
      </c>
      <c r="AN46" s="859" t="s">
        <v>91</v>
      </c>
      <c r="AO46" s="1888" t="s">
        <v>92</v>
      </c>
      <c r="AP46" s="842"/>
      <c r="AQ46" s="842"/>
    </row>
    <row r="47" spans="1:43" s="543" customFormat="1">
      <c r="A47" s="1926" t="s">
        <v>704</v>
      </c>
      <c r="B47" s="833">
        <v>11294</v>
      </c>
      <c r="C47" s="834">
        <v>2012</v>
      </c>
      <c r="D47" s="833" t="s">
        <v>2</v>
      </c>
      <c r="E47" s="833" t="s">
        <v>2</v>
      </c>
      <c r="F47" s="833" t="s">
        <v>267</v>
      </c>
      <c r="G47" s="833">
        <v>6720</v>
      </c>
      <c r="H47" s="834">
        <v>27455</v>
      </c>
      <c r="I47" s="835" t="s">
        <v>242</v>
      </c>
      <c r="J47" s="2014" t="s">
        <v>332</v>
      </c>
      <c r="K47" s="1939" t="s">
        <v>92</v>
      </c>
      <c r="L47" s="1966"/>
      <c r="M47" s="1952"/>
      <c r="N47" s="836"/>
      <c r="O47" s="844" t="s">
        <v>1021</v>
      </c>
      <c r="P47" s="834" t="s">
        <v>56</v>
      </c>
      <c r="Q47" s="837" t="s">
        <v>91</v>
      </c>
      <c r="R47" s="837">
        <v>40</v>
      </c>
      <c r="S47" s="837"/>
      <c r="T47" s="836">
        <v>42115</v>
      </c>
      <c r="U47" s="842"/>
      <c r="V47" s="840"/>
      <c r="W47" s="840"/>
      <c r="X47" s="840"/>
      <c r="Y47" s="840"/>
      <c r="Z47" s="841"/>
      <c r="AA47" s="1883"/>
      <c r="AB47" s="1886" t="s">
        <v>340</v>
      </c>
      <c r="AC47" s="842">
        <v>2</v>
      </c>
      <c r="AD47" s="1886" t="s">
        <v>274</v>
      </c>
      <c r="AE47" s="842">
        <v>2014</v>
      </c>
      <c r="AF47" s="1885">
        <v>318797</v>
      </c>
      <c r="AG47" s="842"/>
      <c r="AH47" s="842"/>
      <c r="AI47" s="842"/>
      <c r="AJ47" s="1999" t="s">
        <v>91</v>
      </c>
      <c r="AK47" s="842" t="s">
        <v>359</v>
      </c>
      <c r="AL47" s="842"/>
      <c r="AM47" s="859" t="s">
        <v>92</v>
      </c>
      <c r="AN47" s="859" t="s">
        <v>92</v>
      </c>
      <c r="AO47" s="859"/>
      <c r="AP47" s="1890">
        <v>43103</v>
      </c>
      <c r="AQ47" s="2035">
        <v>43276</v>
      </c>
    </row>
    <row r="48" spans="1:43" s="543" customFormat="1">
      <c r="A48" s="1926"/>
      <c r="B48" s="833">
        <v>11428</v>
      </c>
      <c r="C48" s="834">
        <v>2013</v>
      </c>
      <c r="D48" s="833" t="s">
        <v>2</v>
      </c>
      <c r="E48" s="833" t="s">
        <v>2</v>
      </c>
      <c r="F48" s="833" t="s">
        <v>265</v>
      </c>
      <c r="G48" s="833">
        <v>11428</v>
      </c>
      <c r="H48" s="834">
        <v>38161</v>
      </c>
      <c r="I48" s="835" t="s">
        <v>251</v>
      </c>
      <c r="J48" s="2014" t="s">
        <v>3474</v>
      </c>
      <c r="K48" s="1939" t="s">
        <v>92</v>
      </c>
      <c r="L48" s="1966"/>
      <c r="M48" s="837"/>
      <c r="N48" s="844">
        <v>42280</v>
      </c>
      <c r="O48" s="844" t="s">
        <v>460</v>
      </c>
      <c r="P48" s="834" t="s">
        <v>56</v>
      </c>
      <c r="Q48" s="837" t="s">
        <v>91</v>
      </c>
      <c r="R48" s="837">
        <v>40</v>
      </c>
      <c r="S48" s="837"/>
      <c r="T48" s="844">
        <v>42280</v>
      </c>
      <c r="U48" s="842" t="s">
        <v>454</v>
      </c>
      <c r="V48" s="840">
        <v>42280</v>
      </c>
      <c r="W48" s="840">
        <v>43740</v>
      </c>
      <c r="X48" s="840"/>
      <c r="Y48" s="840"/>
      <c r="Z48" s="841"/>
      <c r="AA48" s="1883"/>
      <c r="AB48" s="1886" t="s">
        <v>339</v>
      </c>
      <c r="AC48" s="842">
        <v>1</v>
      </c>
      <c r="AD48" s="1886" t="s">
        <v>274</v>
      </c>
      <c r="AE48" s="842"/>
      <c r="AF48" s="1885"/>
      <c r="AG48" s="842"/>
      <c r="AH48" s="869" t="s">
        <v>419</v>
      </c>
      <c r="AI48" s="869" t="s">
        <v>419</v>
      </c>
      <c r="AJ48" s="1888" t="s">
        <v>419</v>
      </c>
      <c r="AK48" s="869" t="s">
        <v>419</v>
      </c>
      <c r="AL48" s="842"/>
      <c r="AM48" s="859" t="s">
        <v>93</v>
      </c>
      <c r="AN48" s="842"/>
      <c r="AO48" s="842"/>
      <c r="AP48" s="842"/>
      <c r="AQ48" s="842"/>
    </row>
    <row r="49" spans="1:57" s="543" customFormat="1" ht="28.8">
      <c r="A49" s="1926"/>
      <c r="B49" s="833">
        <v>11289</v>
      </c>
      <c r="C49" s="834">
        <v>2012</v>
      </c>
      <c r="D49" s="833" t="s">
        <v>1</v>
      </c>
      <c r="E49" s="833" t="s">
        <v>1</v>
      </c>
      <c r="F49" s="833" t="s">
        <v>259</v>
      </c>
      <c r="G49" s="833">
        <v>11289</v>
      </c>
      <c r="H49" s="834">
        <v>35470</v>
      </c>
      <c r="I49" s="835" t="s">
        <v>237</v>
      </c>
      <c r="J49" s="2014" t="s">
        <v>332</v>
      </c>
      <c r="K49" s="1947" t="s">
        <v>92</v>
      </c>
      <c r="L49" s="1955" t="s">
        <v>169</v>
      </c>
      <c r="M49" s="1952" t="s">
        <v>102</v>
      </c>
      <c r="N49" s="836">
        <v>42051</v>
      </c>
      <c r="O49" s="836" t="s">
        <v>460</v>
      </c>
      <c r="P49" s="834" t="s">
        <v>55</v>
      </c>
      <c r="Q49" s="837" t="s">
        <v>92</v>
      </c>
      <c r="R49" s="837">
        <v>40</v>
      </c>
      <c r="S49" s="837"/>
      <c r="T49" s="844">
        <v>42051</v>
      </c>
      <c r="U49" s="838" t="s">
        <v>1052</v>
      </c>
      <c r="V49" s="839" t="s">
        <v>1051</v>
      </c>
      <c r="W49" s="839" t="s">
        <v>1050</v>
      </c>
      <c r="X49" s="840"/>
      <c r="Y49" s="840"/>
      <c r="Z49" s="841"/>
      <c r="AA49" s="1883"/>
      <c r="AB49" s="1886"/>
      <c r="AC49" s="842"/>
      <c r="AD49" s="1886"/>
      <c r="AE49" s="842"/>
      <c r="AF49" s="1885"/>
      <c r="AG49" s="842"/>
      <c r="AH49" s="869" t="s">
        <v>419</v>
      </c>
      <c r="AI49" s="869" t="s">
        <v>419</v>
      </c>
      <c r="AJ49" s="1888" t="s">
        <v>419</v>
      </c>
      <c r="AK49" s="869" t="s">
        <v>419</v>
      </c>
      <c r="AL49" s="842"/>
      <c r="AM49" s="846" t="s">
        <v>92</v>
      </c>
      <c r="AN49" s="846"/>
      <c r="AO49" s="846"/>
      <c r="AP49" s="842"/>
      <c r="AQ49" s="842"/>
    </row>
    <row r="50" spans="1:57" s="543" customFormat="1" ht="28.8">
      <c r="A50" s="1926"/>
      <c r="B50" s="833">
        <v>11233</v>
      </c>
      <c r="C50" s="834">
        <v>2011</v>
      </c>
      <c r="D50" s="833" t="s">
        <v>2</v>
      </c>
      <c r="E50" s="833" t="s">
        <v>2</v>
      </c>
      <c r="F50" s="833" t="s">
        <v>265</v>
      </c>
      <c r="G50" s="833">
        <v>11233</v>
      </c>
      <c r="H50" s="834">
        <v>36929</v>
      </c>
      <c r="I50" s="835" t="s">
        <v>227</v>
      </c>
      <c r="J50" s="2014" t="s">
        <v>3474</v>
      </c>
      <c r="K50" s="1939" t="s">
        <v>92</v>
      </c>
      <c r="L50" s="1965" t="s">
        <v>178</v>
      </c>
      <c r="M50" s="837" t="s">
        <v>97</v>
      </c>
      <c r="N50" s="844">
        <v>42283</v>
      </c>
      <c r="O50" s="844" t="s">
        <v>460</v>
      </c>
      <c r="P50" s="834" t="s">
        <v>56</v>
      </c>
      <c r="Q50" s="837" t="s">
        <v>91</v>
      </c>
      <c r="R50" s="837">
        <v>40</v>
      </c>
      <c r="S50" s="837"/>
      <c r="T50" s="844">
        <v>42283</v>
      </c>
      <c r="U50" s="842"/>
      <c r="V50" s="840"/>
      <c r="W50" s="840"/>
      <c r="X50" s="839" t="s">
        <v>3405</v>
      </c>
      <c r="Y50" s="839" t="s">
        <v>3402</v>
      </c>
      <c r="Z50" s="841"/>
      <c r="AA50" s="1883"/>
      <c r="AB50" s="1884" t="s">
        <v>1030</v>
      </c>
      <c r="AC50" s="838" t="s">
        <v>1029</v>
      </c>
      <c r="AD50" s="1884" t="s">
        <v>1028</v>
      </c>
      <c r="AE50" s="842">
        <v>2018</v>
      </c>
      <c r="AF50" s="1885">
        <v>78385</v>
      </c>
      <c r="AG50" s="842"/>
      <c r="AH50" s="842"/>
      <c r="AI50" s="842"/>
      <c r="AJ50" s="1957" t="s">
        <v>93</v>
      </c>
      <c r="AK50" s="842">
        <v>2018</v>
      </c>
      <c r="AL50" s="842"/>
      <c r="AM50" s="842"/>
      <c r="AN50" s="842"/>
      <c r="AO50" s="1888" t="s">
        <v>91</v>
      </c>
      <c r="AP50" s="1890">
        <v>43479</v>
      </c>
      <c r="AQ50" s="1890">
        <v>43658</v>
      </c>
    </row>
    <row r="51" spans="1:57" s="543" customFormat="1">
      <c r="A51" s="1926" t="s">
        <v>703</v>
      </c>
      <c r="B51" s="833">
        <v>11285</v>
      </c>
      <c r="C51" s="834">
        <v>2012</v>
      </c>
      <c r="D51" s="833" t="s">
        <v>1</v>
      </c>
      <c r="E51" s="833" t="s">
        <v>1</v>
      </c>
      <c r="F51" s="833" t="s">
        <v>958</v>
      </c>
      <c r="G51" s="833">
        <v>3276</v>
      </c>
      <c r="H51" s="834">
        <v>17114</v>
      </c>
      <c r="I51" s="843" t="s">
        <v>960</v>
      </c>
      <c r="J51" s="2014" t="s">
        <v>3474</v>
      </c>
      <c r="K51" s="1947" t="s">
        <v>92</v>
      </c>
      <c r="L51" s="1947"/>
      <c r="M51" s="1952"/>
      <c r="N51" s="836"/>
      <c r="O51" s="836" t="s">
        <v>1046</v>
      </c>
      <c r="P51" s="1945" t="s">
        <v>56</v>
      </c>
      <c r="Q51" s="837" t="s">
        <v>93</v>
      </c>
      <c r="R51" s="837">
        <v>40</v>
      </c>
      <c r="S51" s="837"/>
      <c r="T51" s="836"/>
      <c r="U51" s="838" t="s">
        <v>453</v>
      </c>
      <c r="V51" s="839">
        <v>40924</v>
      </c>
      <c r="W51" s="839">
        <v>42384</v>
      </c>
      <c r="X51" s="840">
        <v>41442</v>
      </c>
      <c r="Y51" s="840">
        <v>42537</v>
      </c>
      <c r="Z51" s="841">
        <v>40000</v>
      </c>
      <c r="AA51" s="1883">
        <v>2013</v>
      </c>
      <c r="AB51" s="1886"/>
      <c r="AC51" s="842"/>
      <c r="AD51" s="1886"/>
      <c r="AE51" s="842"/>
      <c r="AF51" s="1885"/>
      <c r="AG51" s="842" t="s">
        <v>419</v>
      </c>
      <c r="AH51" s="842" t="s">
        <v>93</v>
      </c>
      <c r="AI51" s="842"/>
      <c r="AJ51" s="2033" t="s">
        <v>91</v>
      </c>
      <c r="AK51" s="2033">
        <v>2018</v>
      </c>
      <c r="AL51" s="842"/>
      <c r="AM51" s="842"/>
      <c r="AN51" s="846" t="s">
        <v>92</v>
      </c>
      <c r="AO51" s="2033" t="s">
        <v>92</v>
      </c>
      <c r="AP51" s="842"/>
      <c r="AQ51" s="842"/>
    </row>
    <row r="52" spans="1:57" s="543" customFormat="1">
      <c r="A52" s="1926"/>
      <c r="B52" s="833">
        <v>11429</v>
      </c>
      <c r="C52" s="834">
        <v>2013</v>
      </c>
      <c r="D52" s="833" t="s">
        <v>2</v>
      </c>
      <c r="E52" s="833" t="s">
        <v>2</v>
      </c>
      <c r="F52" s="833" t="s">
        <v>265</v>
      </c>
      <c r="G52" s="833">
        <v>11429</v>
      </c>
      <c r="H52" s="834">
        <v>40170</v>
      </c>
      <c r="I52" s="843" t="s">
        <v>954</v>
      </c>
      <c r="J52" s="2014" t="s">
        <v>332</v>
      </c>
      <c r="K52" s="1943" t="s">
        <v>92</v>
      </c>
      <c r="L52" s="1944" t="s">
        <v>965</v>
      </c>
      <c r="M52" s="837" t="s">
        <v>967</v>
      </c>
      <c r="N52" s="844">
        <v>42520</v>
      </c>
      <c r="O52" s="844" t="s">
        <v>460</v>
      </c>
      <c r="P52" s="1945" t="s">
        <v>56</v>
      </c>
      <c r="Q52" s="837" t="s">
        <v>91</v>
      </c>
      <c r="R52" s="837">
        <v>40</v>
      </c>
      <c r="S52" s="837"/>
      <c r="T52" s="844">
        <v>42520</v>
      </c>
      <c r="U52" s="845" t="s">
        <v>457</v>
      </c>
      <c r="V52" s="840">
        <v>42654</v>
      </c>
      <c r="W52" s="840"/>
      <c r="X52" s="840" t="s">
        <v>2304</v>
      </c>
      <c r="Y52" s="840"/>
      <c r="Z52" s="841">
        <v>439539</v>
      </c>
      <c r="AA52" s="1883">
        <v>2017</v>
      </c>
      <c r="AB52" s="1886" t="s">
        <v>84</v>
      </c>
      <c r="AC52" s="1098" t="s">
        <v>91</v>
      </c>
      <c r="AD52" s="1886"/>
      <c r="AE52" s="842"/>
      <c r="AF52" s="1885"/>
      <c r="AG52" s="842"/>
      <c r="AH52" s="842"/>
      <c r="AI52" s="842"/>
      <c r="AJ52" s="842"/>
      <c r="AK52" s="859">
        <v>2018</v>
      </c>
      <c r="AL52" s="842"/>
      <c r="AM52" s="842"/>
      <c r="AN52" s="859" t="s">
        <v>92</v>
      </c>
      <c r="AO52" s="1888" t="s">
        <v>92</v>
      </c>
      <c r="AP52" s="842"/>
      <c r="AQ52" s="842"/>
    </row>
    <row r="53" spans="1:57" s="543" customFormat="1" ht="26.4">
      <c r="A53" s="1926" t="s">
        <v>703</v>
      </c>
      <c r="B53" s="833">
        <v>11751</v>
      </c>
      <c r="C53" s="834">
        <v>2016</v>
      </c>
      <c r="D53" s="833" t="s">
        <v>1</v>
      </c>
      <c r="E53" s="833" t="s">
        <v>1</v>
      </c>
      <c r="F53" s="833" t="s">
        <v>259</v>
      </c>
      <c r="G53" s="833">
        <v>3154</v>
      </c>
      <c r="H53" s="834">
        <v>14842</v>
      </c>
      <c r="I53" s="835" t="s">
        <v>447</v>
      </c>
      <c r="J53" s="2014" t="s">
        <v>332</v>
      </c>
      <c r="K53" s="1947" t="s">
        <v>92</v>
      </c>
      <c r="L53" s="1947" t="s">
        <v>3058</v>
      </c>
      <c r="M53" s="1952"/>
      <c r="N53" s="836"/>
      <c r="O53" s="836" t="s">
        <v>1046</v>
      </c>
      <c r="P53" s="834" t="s">
        <v>56</v>
      </c>
      <c r="Q53" s="837" t="s">
        <v>91</v>
      </c>
      <c r="R53" s="837">
        <v>40</v>
      </c>
      <c r="S53" s="837"/>
      <c r="T53" s="844"/>
      <c r="U53" s="1881" t="s">
        <v>735</v>
      </c>
      <c r="V53" s="839">
        <v>41793</v>
      </c>
      <c r="W53" s="839">
        <v>43253</v>
      </c>
      <c r="X53" s="840"/>
      <c r="Y53" s="840"/>
      <c r="Z53" s="841"/>
      <c r="AA53" s="1883"/>
      <c r="AB53" s="1886"/>
      <c r="AC53" s="842"/>
      <c r="AD53" s="1886"/>
      <c r="AE53" s="842"/>
      <c r="AF53" s="1885"/>
      <c r="AG53" s="842"/>
      <c r="AH53" s="869" t="s">
        <v>2319</v>
      </c>
      <c r="AI53" s="869" t="s">
        <v>2319</v>
      </c>
      <c r="AJ53" s="1888" t="s">
        <v>2319</v>
      </c>
      <c r="AK53" s="869" t="s">
        <v>2319</v>
      </c>
      <c r="AL53" s="842"/>
      <c r="AM53" s="842"/>
      <c r="AN53" s="842"/>
      <c r="AO53" s="842"/>
      <c r="AP53" s="1890">
        <v>43405</v>
      </c>
      <c r="AQ53" s="1919">
        <v>44074</v>
      </c>
    </row>
    <row r="54" spans="1:57" s="543" customFormat="1" ht="28.8">
      <c r="A54" s="1926" t="s">
        <v>703</v>
      </c>
      <c r="B54" s="833">
        <v>11413</v>
      </c>
      <c r="C54" s="834">
        <v>2013</v>
      </c>
      <c r="D54" s="833" t="s">
        <v>1</v>
      </c>
      <c r="E54" s="833" t="s">
        <v>1</v>
      </c>
      <c r="F54" s="833" t="s">
        <v>261</v>
      </c>
      <c r="G54" s="833">
        <v>9898</v>
      </c>
      <c r="H54" s="834">
        <v>21359</v>
      </c>
      <c r="I54" s="835" t="s">
        <v>249</v>
      </c>
      <c r="J54" s="2014" t="s">
        <v>332</v>
      </c>
      <c r="K54" s="1947" t="s">
        <v>92</v>
      </c>
      <c r="L54" s="1947"/>
      <c r="M54" s="1952"/>
      <c r="N54" s="836">
        <v>42354</v>
      </c>
      <c r="O54" s="836" t="s">
        <v>1046</v>
      </c>
      <c r="P54" s="834" t="s">
        <v>56</v>
      </c>
      <c r="Q54" s="837" t="s">
        <v>91</v>
      </c>
      <c r="R54" s="837">
        <v>40</v>
      </c>
      <c r="S54" s="837"/>
      <c r="T54" s="836">
        <v>42354</v>
      </c>
      <c r="U54" s="838" t="s">
        <v>456</v>
      </c>
      <c r="V54" s="839">
        <v>41831</v>
      </c>
      <c r="W54" s="839">
        <v>43291</v>
      </c>
      <c r="X54" s="839" t="s">
        <v>2295</v>
      </c>
      <c r="Y54" s="839" t="s">
        <v>3418</v>
      </c>
      <c r="Z54" s="841"/>
      <c r="AA54" s="1883"/>
      <c r="AB54" s="1884" t="s">
        <v>1047</v>
      </c>
      <c r="AC54" s="838" t="s">
        <v>1022</v>
      </c>
      <c r="AD54" s="1884" t="s">
        <v>1961</v>
      </c>
      <c r="AE54" s="842">
        <v>2013</v>
      </c>
      <c r="AF54" s="1885">
        <v>199124</v>
      </c>
      <c r="AG54" s="842" t="s">
        <v>419</v>
      </c>
      <c r="AH54" s="869" t="s">
        <v>420</v>
      </c>
      <c r="AI54" s="869" t="s">
        <v>420</v>
      </c>
      <c r="AJ54" s="1888" t="s">
        <v>420</v>
      </c>
      <c r="AK54" s="842" t="s">
        <v>420</v>
      </c>
      <c r="AL54" s="842"/>
      <c r="AM54" s="842"/>
      <c r="AN54" s="842"/>
      <c r="AO54" s="842"/>
      <c r="AP54" s="842"/>
      <c r="AQ54" s="842"/>
    </row>
    <row r="55" spans="1:57" s="543" customFormat="1">
      <c r="A55" s="1926"/>
      <c r="B55" s="833">
        <v>11230</v>
      </c>
      <c r="C55" s="834">
        <v>2011</v>
      </c>
      <c r="D55" s="833" t="s">
        <v>1</v>
      </c>
      <c r="E55" s="833" t="s">
        <v>1</v>
      </c>
      <c r="F55" s="833" t="s">
        <v>259</v>
      </c>
      <c r="G55" s="833">
        <v>11230</v>
      </c>
      <c r="H55" s="834">
        <v>36946</v>
      </c>
      <c r="I55" s="835" t="s">
        <v>224</v>
      </c>
      <c r="J55" s="2014" t="s">
        <v>332</v>
      </c>
      <c r="K55" s="1947" t="s">
        <v>92</v>
      </c>
      <c r="L55" s="1960"/>
      <c r="M55" s="1961"/>
      <c r="N55" s="836">
        <v>40924</v>
      </c>
      <c r="O55" s="836" t="s">
        <v>460</v>
      </c>
      <c r="P55" s="834" t="s">
        <v>55</v>
      </c>
      <c r="Q55" s="837" t="s">
        <v>92</v>
      </c>
      <c r="R55" s="837">
        <v>40</v>
      </c>
      <c r="S55" s="837"/>
      <c r="T55" s="844">
        <v>40924</v>
      </c>
      <c r="U55" s="838" t="s">
        <v>453</v>
      </c>
      <c r="V55" s="839">
        <v>40924</v>
      </c>
      <c r="W55" s="839">
        <v>42384</v>
      </c>
      <c r="X55" s="840"/>
      <c r="Y55" s="840"/>
      <c r="Z55" s="841"/>
      <c r="AA55" s="1883"/>
      <c r="AB55" s="1886"/>
      <c r="AC55" s="842"/>
      <c r="AD55" s="1886"/>
      <c r="AE55" s="842"/>
      <c r="AF55" s="1885"/>
      <c r="AG55" s="842" t="s">
        <v>419</v>
      </c>
      <c r="AH55" s="842"/>
      <c r="AI55" s="842"/>
      <c r="AJ55" s="842"/>
      <c r="AK55" s="842"/>
      <c r="AL55" s="842"/>
      <c r="AM55" s="842"/>
      <c r="AN55" s="846" t="s">
        <v>91</v>
      </c>
      <c r="AO55" s="2033" t="s">
        <v>92</v>
      </c>
      <c r="AP55" s="842"/>
      <c r="AQ55" s="842"/>
    </row>
    <row r="56" spans="1:57" s="543" customFormat="1">
      <c r="A56" s="1926"/>
      <c r="B56" s="833">
        <v>11431</v>
      </c>
      <c r="C56" s="834">
        <v>2013</v>
      </c>
      <c r="D56" s="833" t="s">
        <v>2</v>
      </c>
      <c r="E56" s="833" t="s">
        <v>2</v>
      </c>
      <c r="F56" s="833" t="s">
        <v>265</v>
      </c>
      <c r="G56" s="833">
        <v>11431</v>
      </c>
      <c r="H56" s="834"/>
      <c r="I56" s="835" t="str">
        <f>'Concursos Oposición'!C75</f>
        <v>CO.L.CSH.a.001.18</v>
      </c>
      <c r="J56" s="835"/>
      <c r="K56" s="1943"/>
      <c r="L56" s="1967" t="s">
        <v>3406</v>
      </c>
      <c r="M56" s="837"/>
      <c r="N56" s="844"/>
      <c r="O56" s="844" t="s">
        <v>460</v>
      </c>
      <c r="P56" s="1945" t="s">
        <v>56</v>
      </c>
      <c r="Q56" s="837"/>
      <c r="R56" s="837">
        <v>40</v>
      </c>
      <c r="S56" s="837"/>
      <c r="T56" s="844"/>
      <c r="U56" s="842"/>
      <c r="V56" s="840"/>
      <c r="W56" s="840"/>
      <c r="X56" s="840"/>
      <c r="Y56" s="840"/>
      <c r="Z56" s="841"/>
      <c r="AA56" s="1883"/>
      <c r="AB56" s="1884"/>
      <c r="AC56" s="838"/>
      <c r="AD56" s="1884"/>
      <c r="AE56" s="842"/>
      <c r="AF56" s="1885"/>
      <c r="AG56" s="842"/>
      <c r="AH56" s="842"/>
      <c r="AI56" s="842"/>
      <c r="AJ56" s="842"/>
      <c r="AK56" s="842"/>
      <c r="AL56" s="842"/>
      <c r="AM56" s="842"/>
      <c r="AN56" s="842"/>
      <c r="AO56" s="842"/>
      <c r="AP56" s="842"/>
      <c r="AQ56" s="842"/>
    </row>
    <row r="57" spans="1:57" s="543" customFormat="1" ht="28.8">
      <c r="A57" s="1926"/>
      <c r="B57" s="833">
        <v>11113</v>
      </c>
      <c r="C57" s="834">
        <v>2010</v>
      </c>
      <c r="D57" s="833" t="s">
        <v>2</v>
      </c>
      <c r="E57" s="833" t="s">
        <v>2</v>
      </c>
      <c r="F57" s="833" t="s">
        <v>267</v>
      </c>
      <c r="G57" s="833">
        <v>11113</v>
      </c>
      <c r="H57" s="834">
        <v>38204</v>
      </c>
      <c r="I57" s="835" t="s">
        <v>216</v>
      </c>
      <c r="J57" s="2014" t="s">
        <v>332</v>
      </c>
      <c r="K57" s="1939" t="s">
        <v>332</v>
      </c>
      <c r="L57" s="1940" t="s">
        <v>1784</v>
      </c>
      <c r="M57" s="1941" t="s">
        <v>1794</v>
      </c>
      <c r="N57" s="1942"/>
      <c r="O57" s="844" t="s">
        <v>460</v>
      </c>
      <c r="P57" s="834" t="s">
        <v>55</v>
      </c>
      <c r="Q57" s="837" t="s">
        <v>92</v>
      </c>
      <c r="R57" s="837">
        <v>40</v>
      </c>
      <c r="S57" s="837"/>
      <c r="T57" s="836">
        <v>41612</v>
      </c>
      <c r="U57" s="842"/>
      <c r="V57" s="840"/>
      <c r="W57" s="840"/>
      <c r="X57" s="839" t="s">
        <v>3397</v>
      </c>
      <c r="Y57" s="839" t="s">
        <v>3398</v>
      </c>
      <c r="Z57" s="841"/>
      <c r="AA57" s="1883"/>
      <c r="AB57" s="1886"/>
      <c r="AC57" s="842"/>
      <c r="AD57" s="1886"/>
      <c r="AE57" s="842"/>
      <c r="AF57" s="1885"/>
      <c r="AG57" s="842"/>
      <c r="AH57" s="842"/>
      <c r="AI57" s="859" t="s">
        <v>94</v>
      </c>
      <c r="AJ57" s="859"/>
      <c r="AK57" s="842" t="s">
        <v>271</v>
      </c>
      <c r="AL57" s="842" t="s">
        <v>92</v>
      </c>
      <c r="AM57" s="859" t="s">
        <v>92</v>
      </c>
      <c r="AN57" s="859" t="s">
        <v>93</v>
      </c>
      <c r="AO57" s="1888" t="s">
        <v>93</v>
      </c>
      <c r="AP57" s="1890">
        <v>43479</v>
      </c>
      <c r="AQ57" s="1890">
        <v>43782</v>
      </c>
    </row>
    <row r="58" spans="1:57" s="543" customFormat="1" ht="43.2">
      <c r="A58" s="1926" t="s">
        <v>703</v>
      </c>
      <c r="B58" s="833">
        <v>11287</v>
      </c>
      <c r="C58" s="834">
        <v>2012</v>
      </c>
      <c r="D58" s="833" t="s">
        <v>1</v>
      </c>
      <c r="E58" s="833" t="s">
        <v>1</v>
      </c>
      <c r="F58" s="833" t="s">
        <v>259</v>
      </c>
      <c r="G58" s="833">
        <v>3056</v>
      </c>
      <c r="H58" s="834">
        <v>18193</v>
      </c>
      <c r="I58" s="835" t="s">
        <v>235</v>
      </c>
      <c r="J58" s="2014" t="s">
        <v>332</v>
      </c>
      <c r="K58" s="1947" t="s">
        <v>332</v>
      </c>
      <c r="L58" s="1947" t="s">
        <v>3059</v>
      </c>
      <c r="M58" s="1952"/>
      <c r="N58" s="836"/>
      <c r="O58" s="836" t="s">
        <v>1046</v>
      </c>
      <c r="P58" s="834" t="s">
        <v>56</v>
      </c>
      <c r="Q58" s="837" t="s">
        <v>91</v>
      </c>
      <c r="R58" s="837">
        <v>40</v>
      </c>
      <c r="S58" s="837"/>
      <c r="T58" s="844"/>
      <c r="U58" s="838" t="s">
        <v>1054</v>
      </c>
      <c r="V58" s="839" t="s">
        <v>1053</v>
      </c>
      <c r="W58" s="839" t="s">
        <v>2822</v>
      </c>
      <c r="X58" s="840"/>
      <c r="Y58" s="840"/>
      <c r="Z58" s="841"/>
      <c r="AA58" s="1883"/>
      <c r="AB58" s="1886"/>
      <c r="AC58" s="842"/>
      <c r="AD58" s="1886"/>
      <c r="AE58" s="842"/>
      <c r="AF58" s="1885"/>
      <c r="AG58" s="842"/>
      <c r="AH58" s="842"/>
      <c r="AI58" s="842"/>
      <c r="AJ58" s="842"/>
      <c r="AK58" s="842">
        <v>2018</v>
      </c>
      <c r="AL58" s="842"/>
      <c r="AM58" s="846" t="s">
        <v>91</v>
      </c>
      <c r="AN58" s="846" t="s">
        <v>93</v>
      </c>
      <c r="AO58" s="2033" t="s">
        <v>91</v>
      </c>
      <c r="AP58" s="1890">
        <v>43344</v>
      </c>
      <c r="AQ58" s="1890">
        <v>43890</v>
      </c>
    </row>
    <row r="59" spans="1:57" s="543" customFormat="1">
      <c r="A59" s="1926"/>
      <c r="B59" s="833">
        <v>11425</v>
      </c>
      <c r="C59" s="834">
        <v>2013</v>
      </c>
      <c r="D59" s="833" t="s">
        <v>2</v>
      </c>
      <c r="E59" s="833" t="s">
        <v>2</v>
      </c>
      <c r="F59" s="833" t="s">
        <v>267</v>
      </c>
      <c r="G59" s="833">
        <v>11425</v>
      </c>
      <c r="H59" s="834">
        <v>39289</v>
      </c>
      <c r="I59" s="860" t="s">
        <v>2299</v>
      </c>
      <c r="J59" s="2014" t="s">
        <v>3474</v>
      </c>
      <c r="K59" s="1939" t="s">
        <v>332</v>
      </c>
      <c r="L59" s="1963" t="s">
        <v>135</v>
      </c>
      <c r="M59" s="837" t="s">
        <v>111</v>
      </c>
      <c r="N59" s="844">
        <v>41981</v>
      </c>
      <c r="O59" s="844" t="s">
        <v>460</v>
      </c>
      <c r="P59" s="834" t="s">
        <v>55</v>
      </c>
      <c r="Q59" s="837" t="s">
        <v>92</v>
      </c>
      <c r="R59" s="837">
        <v>40</v>
      </c>
      <c r="S59" s="837"/>
      <c r="T59" s="844">
        <v>41981</v>
      </c>
      <c r="U59" s="842"/>
      <c r="V59" s="840"/>
      <c r="W59" s="840"/>
      <c r="X59" s="840"/>
      <c r="Y59" s="840"/>
      <c r="Z59" s="841"/>
      <c r="AA59" s="1883"/>
      <c r="AB59" s="1886"/>
      <c r="AC59" s="842"/>
      <c r="AD59" s="1886"/>
      <c r="AE59" s="842"/>
      <c r="AF59" s="1885"/>
      <c r="AG59" s="842"/>
      <c r="AH59" s="842"/>
      <c r="AI59" s="842"/>
      <c r="AJ59" s="1957"/>
      <c r="AK59" s="1957" t="s">
        <v>3274</v>
      </c>
      <c r="AL59" s="842"/>
      <c r="AM59" s="842"/>
      <c r="AN59" s="859" t="s">
        <v>92</v>
      </c>
      <c r="AO59" s="1888" t="s">
        <v>92</v>
      </c>
      <c r="AP59" s="842"/>
      <c r="AQ59" s="842"/>
    </row>
    <row r="60" spans="1:57" s="543" customFormat="1">
      <c r="A60" s="1926"/>
      <c r="B60" s="833">
        <v>11432</v>
      </c>
      <c r="C60" s="834">
        <v>2013</v>
      </c>
      <c r="D60" s="833" t="s">
        <v>2</v>
      </c>
      <c r="E60" s="833" t="s">
        <v>2</v>
      </c>
      <c r="F60" s="833" t="s">
        <v>266</v>
      </c>
      <c r="G60" s="833">
        <v>11432</v>
      </c>
      <c r="H60" s="834">
        <v>37822</v>
      </c>
      <c r="I60" s="861" t="s">
        <v>2317</v>
      </c>
      <c r="J60" s="2014" t="s">
        <v>332</v>
      </c>
      <c r="K60" s="1953" t="s">
        <v>332</v>
      </c>
      <c r="L60" s="1943"/>
      <c r="M60" s="837"/>
      <c r="N60" s="844"/>
      <c r="O60" s="844" t="s">
        <v>460</v>
      </c>
      <c r="P60" s="1945" t="s">
        <v>56</v>
      </c>
      <c r="Q60" s="837" t="s">
        <v>93</v>
      </c>
      <c r="R60" s="837">
        <v>40</v>
      </c>
      <c r="S60" s="837"/>
      <c r="T60" s="844">
        <v>42537</v>
      </c>
      <c r="U60" s="845" t="s">
        <v>453</v>
      </c>
      <c r="V60" s="840">
        <v>42522</v>
      </c>
      <c r="W60" s="840">
        <v>43982</v>
      </c>
      <c r="X60" s="840"/>
      <c r="Y60" s="840"/>
      <c r="Z60" s="841"/>
      <c r="AA60" s="1883"/>
      <c r="AB60" s="1886"/>
      <c r="AC60" s="842"/>
      <c r="AD60" s="1886"/>
      <c r="AE60" s="842"/>
      <c r="AF60" s="1885"/>
      <c r="AG60" s="842"/>
      <c r="AH60" s="869" t="s">
        <v>419</v>
      </c>
      <c r="AI60" s="869" t="s">
        <v>419</v>
      </c>
      <c r="AJ60" s="1888" t="s">
        <v>419</v>
      </c>
      <c r="AK60" s="869" t="s">
        <v>419</v>
      </c>
      <c r="AL60" s="842"/>
      <c r="AM60" s="842"/>
      <c r="AN60" s="842"/>
      <c r="AO60" s="842"/>
      <c r="AP60" s="842"/>
      <c r="AQ60" s="842"/>
    </row>
    <row r="61" spans="1:57">
      <c r="A61" s="1926"/>
      <c r="B61" s="833">
        <v>11108</v>
      </c>
      <c r="C61" s="834">
        <v>2010</v>
      </c>
      <c r="D61" s="833" t="s">
        <v>1</v>
      </c>
      <c r="E61" s="833" t="s">
        <v>1</v>
      </c>
      <c r="F61" s="833" t="s">
        <v>261</v>
      </c>
      <c r="G61" s="833">
        <v>11108</v>
      </c>
      <c r="H61" s="834"/>
      <c r="I61" s="1880" t="s">
        <v>3412</v>
      </c>
      <c r="J61" s="1880"/>
      <c r="K61" s="1947"/>
      <c r="L61" s="1947"/>
      <c r="M61" s="1952"/>
      <c r="N61" s="1968"/>
      <c r="O61" s="836"/>
      <c r="P61" s="1945" t="s">
        <v>55</v>
      </c>
      <c r="Q61" s="837"/>
      <c r="R61" s="837"/>
      <c r="S61" s="837"/>
      <c r="T61" s="836"/>
      <c r="U61" s="838"/>
      <c r="V61" s="839"/>
      <c r="W61" s="839"/>
      <c r="X61" s="840"/>
      <c r="Y61" s="840"/>
      <c r="Z61" s="841"/>
      <c r="AA61" s="1883"/>
      <c r="AB61" s="1886"/>
      <c r="AC61" s="842"/>
      <c r="AD61" s="1886"/>
      <c r="AE61" s="842"/>
      <c r="AF61" s="1885"/>
      <c r="AG61" s="842"/>
      <c r="AH61" s="842"/>
      <c r="AI61" s="842"/>
      <c r="AJ61" s="842"/>
      <c r="AK61" s="842"/>
      <c r="AL61" s="842"/>
      <c r="AM61" s="842"/>
      <c r="AN61" s="842"/>
      <c r="AO61" s="842"/>
      <c r="AP61" s="842"/>
      <c r="AQ61" s="842"/>
      <c r="AR61" s="543"/>
      <c r="AS61" s="543"/>
      <c r="AT61" s="543"/>
      <c r="AU61" s="543"/>
      <c r="AV61" s="543"/>
      <c r="AW61" s="543"/>
      <c r="AX61" s="543"/>
      <c r="AY61" s="543"/>
      <c r="AZ61" s="543"/>
      <c r="BA61" s="543"/>
      <c r="BB61" s="543"/>
      <c r="BC61" s="543"/>
      <c r="BD61" s="543"/>
      <c r="BE61" s="543"/>
    </row>
    <row r="62" spans="1:57">
      <c r="A62" s="1926"/>
      <c r="B62" s="833">
        <v>11753</v>
      </c>
      <c r="C62" s="834">
        <v>2016</v>
      </c>
      <c r="D62" s="833" t="s">
        <v>1</v>
      </c>
      <c r="E62" s="833" t="s">
        <v>1</v>
      </c>
      <c r="F62" s="833" t="s">
        <v>958</v>
      </c>
      <c r="G62" s="833">
        <v>11753</v>
      </c>
      <c r="H62" s="834">
        <v>43360</v>
      </c>
      <c r="I62" s="835" t="str">
        <f>UPPER('Concursos Oposición'!K72)</f>
        <v>CARLOS ORTEGA LAUREL</v>
      </c>
      <c r="J62" s="2014" t="s">
        <v>332</v>
      </c>
      <c r="K62" s="1953" t="s">
        <v>92</v>
      </c>
      <c r="L62" s="1969" t="str">
        <f>'Concursos Oposición'!C72</f>
        <v>CO.L.CBI.c.001.18</v>
      </c>
      <c r="M62" s="837" t="str">
        <f>'Concursos Oposición'!I72</f>
        <v>ING.015.18</v>
      </c>
      <c r="N62" s="844">
        <f>'Concursos Oposición'!J72</f>
        <v>43360</v>
      </c>
      <c r="O62" s="844" t="s">
        <v>460</v>
      </c>
      <c r="P62" s="834" t="s">
        <v>55</v>
      </c>
      <c r="Q62" s="837" t="s">
        <v>92</v>
      </c>
      <c r="R62" s="837">
        <v>40</v>
      </c>
      <c r="S62" s="837"/>
      <c r="T62" s="844">
        <f>'Concursos Oposición'!J72</f>
        <v>43360</v>
      </c>
      <c r="U62" s="845"/>
      <c r="V62" s="840"/>
      <c r="W62" s="840"/>
      <c r="X62" s="840"/>
      <c r="Y62" s="840"/>
      <c r="Z62" s="841"/>
      <c r="AA62" s="1883"/>
      <c r="AB62" s="1886"/>
      <c r="AC62" s="842"/>
      <c r="AD62" s="1886"/>
      <c r="AE62" s="842"/>
      <c r="AF62" s="1885"/>
      <c r="AG62" s="842"/>
      <c r="AH62" s="842"/>
      <c r="AI62" s="842"/>
      <c r="AJ62" s="842"/>
      <c r="AK62" s="842"/>
      <c r="AL62" s="842"/>
      <c r="AM62" s="842"/>
      <c r="AN62" s="842"/>
      <c r="AO62" s="842"/>
      <c r="AP62" s="842"/>
      <c r="AQ62" s="842"/>
      <c r="AR62" s="543"/>
      <c r="AS62" s="543"/>
      <c r="AT62" s="543"/>
      <c r="AU62" s="543"/>
      <c r="AV62" s="543"/>
      <c r="AW62" s="543"/>
      <c r="AX62" s="543"/>
      <c r="AY62" s="543"/>
      <c r="AZ62" s="543"/>
      <c r="BA62" s="543"/>
      <c r="BB62" s="543"/>
      <c r="BC62" s="543"/>
      <c r="BD62" s="543"/>
      <c r="BE62" s="543"/>
    </row>
    <row r="63" spans="1:57">
      <c r="A63" s="1926"/>
      <c r="B63" s="833">
        <v>11758</v>
      </c>
      <c r="C63" s="834">
        <v>2016</v>
      </c>
      <c r="D63" s="833" t="s">
        <v>2</v>
      </c>
      <c r="E63" s="833" t="s">
        <v>2</v>
      </c>
      <c r="F63" s="833" t="s">
        <v>265</v>
      </c>
      <c r="G63" s="833">
        <v>11758</v>
      </c>
      <c r="H63" s="834">
        <v>41043</v>
      </c>
      <c r="I63" s="862" t="s">
        <v>2296</v>
      </c>
      <c r="J63" s="2014" t="s">
        <v>332</v>
      </c>
      <c r="K63" s="1953" t="s">
        <v>332</v>
      </c>
      <c r="L63" s="1944" t="s">
        <v>1006</v>
      </c>
      <c r="M63" s="837" t="s">
        <v>2259</v>
      </c>
      <c r="N63" s="1970">
        <v>42919</v>
      </c>
      <c r="O63" s="844" t="s">
        <v>460</v>
      </c>
      <c r="P63" s="834" t="s">
        <v>55</v>
      </c>
      <c r="Q63" s="837" t="s">
        <v>92</v>
      </c>
      <c r="R63" s="837">
        <v>40</v>
      </c>
      <c r="S63" s="837"/>
      <c r="T63" s="844">
        <v>42919</v>
      </c>
      <c r="U63" s="845"/>
      <c r="V63" s="840"/>
      <c r="W63" s="840"/>
      <c r="X63" s="840"/>
      <c r="Y63" s="840"/>
      <c r="Z63" s="841"/>
      <c r="AA63" s="1883"/>
      <c r="AB63" s="1886"/>
      <c r="AC63" s="842"/>
      <c r="AD63" s="1886"/>
      <c r="AE63" s="842"/>
      <c r="AF63" s="1885"/>
      <c r="AG63" s="842"/>
      <c r="AH63" s="842"/>
      <c r="AI63" s="842"/>
      <c r="AJ63" s="842"/>
      <c r="AK63" s="842"/>
      <c r="AL63" s="842"/>
      <c r="AM63" s="842"/>
      <c r="AN63" s="842"/>
      <c r="AO63" s="842"/>
      <c r="AP63" s="842"/>
      <c r="AQ63" s="842"/>
      <c r="AR63" s="543"/>
      <c r="AS63" s="543"/>
      <c r="AT63" s="543"/>
      <c r="AU63" s="543"/>
      <c r="AV63" s="543"/>
      <c r="AW63" s="543"/>
      <c r="AX63" s="543"/>
      <c r="AY63" s="543"/>
      <c r="AZ63" s="543"/>
      <c r="BA63" s="543"/>
      <c r="BB63" s="543"/>
      <c r="BC63" s="543"/>
      <c r="BD63" s="543"/>
    </row>
    <row r="64" spans="1:57">
      <c r="A64" s="1926"/>
      <c r="B64" s="833">
        <v>11756</v>
      </c>
      <c r="C64" s="834">
        <v>2016</v>
      </c>
      <c r="D64" s="833" t="s">
        <v>2</v>
      </c>
      <c r="E64" s="833" t="s">
        <v>2</v>
      </c>
      <c r="F64" s="833" t="s">
        <v>266</v>
      </c>
      <c r="G64" s="833">
        <v>11756</v>
      </c>
      <c r="H64" s="834">
        <v>41090</v>
      </c>
      <c r="I64" s="1880" t="str">
        <f>UPPER('Concursos Oposición'!K68)</f>
        <v>SANTIAGO ALONSO PALMAS PÉREZ</v>
      </c>
      <c r="J64" s="2014" t="s">
        <v>332</v>
      </c>
      <c r="K64" s="1953" t="s">
        <v>92</v>
      </c>
      <c r="L64" s="1944" t="s">
        <v>2261</v>
      </c>
      <c r="M64" s="837" t="str">
        <f>'Concursos Oposición'!I68</f>
        <v>CDHUM/002/2018</v>
      </c>
      <c r="N64" s="1971">
        <f>'Concursos Oposición'!J68</f>
        <v>43171</v>
      </c>
      <c r="O64" s="844" t="s">
        <v>460</v>
      </c>
      <c r="P64" s="834" t="s">
        <v>55</v>
      </c>
      <c r="Q64" s="837" t="s">
        <v>92</v>
      </c>
      <c r="R64" s="837">
        <v>40</v>
      </c>
      <c r="S64" s="837"/>
      <c r="T64" s="844">
        <f>'Concursos Oposición'!J68</f>
        <v>43171</v>
      </c>
      <c r="U64" s="845"/>
      <c r="V64" s="840"/>
      <c r="W64" s="840"/>
      <c r="X64" s="840"/>
      <c r="Y64" s="840"/>
      <c r="Z64" s="841">
        <v>40000</v>
      </c>
      <c r="AA64" s="1883">
        <v>2018</v>
      </c>
      <c r="AB64" s="1886"/>
      <c r="AC64" s="842"/>
      <c r="AD64" s="1886"/>
      <c r="AE64" s="842"/>
      <c r="AF64" s="1885"/>
      <c r="AG64" s="842"/>
      <c r="AH64" s="842"/>
      <c r="AI64" s="842"/>
      <c r="AJ64" s="842"/>
      <c r="AK64" s="842"/>
      <c r="AL64" s="842"/>
      <c r="AM64" s="842"/>
      <c r="AN64" s="842"/>
      <c r="AO64" s="842"/>
      <c r="AP64" s="842"/>
      <c r="AQ64" s="842"/>
      <c r="AR64" s="543"/>
      <c r="AS64" s="543"/>
      <c r="AT64" s="543"/>
      <c r="AU64" s="543"/>
      <c r="AV64" s="543"/>
      <c r="AW64" s="543"/>
      <c r="AX64" s="543"/>
      <c r="AY64" s="543"/>
      <c r="AZ64" s="543"/>
      <c r="BA64" s="543"/>
      <c r="BB64" s="543"/>
      <c r="BC64" s="543"/>
    </row>
    <row r="65" spans="1:53">
      <c r="A65" s="1926"/>
      <c r="B65" s="833">
        <v>11757</v>
      </c>
      <c r="C65" s="834">
        <v>2016</v>
      </c>
      <c r="D65" s="833" t="s">
        <v>2</v>
      </c>
      <c r="E65" s="833" t="s">
        <v>2</v>
      </c>
      <c r="F65" s="833" t="s">
        <v>266</v>
      </c>
      <c r="G65" s="833">
        <v>11757</v>
      </c>
      <c r="H65" s="834">
        <v>41986</v>
      </c>
      <c r="I65" s="862" t="str">
        <f>UPPER('Concursos Oposición'!K65)</f>
        <v>ANA MARÍA VALLE VÁZQUEZ</v>
      </c>
      <c r="J65" s="2014" t="s">
        <v>3474</v>
      </c>
      <c r="K65" s="1953" t="s">
        <v>92</v>
      </c>
      <c r="L65" s="1944" t="str">
        <f>'Concursos Oposición'!C65</f>
        <v>CO.L.CSH.b.001.17</v>
      </c>
      <c r="M65" s="837" t="str">
        <f>'Concursos Oposición'!I65</f>
        <v>CDHUM/001/2018</v>
      </c>
      <c r="N65" s="1972">
        <f>'Concursos Oposición'!J65</f>
        <v>43137</v>
      </c>
      <c r="O65" s="844" t="s">
        <v>460</v>
      </c>
      <c r="P65" s="834" t="s">
        <v>55</v>
      </c>
      <c r="Q65" s="837" t="s">
        <v>92</v>
      </c>
      <c r="R65" s="837">
        <v>40</v>
      </c>
      <c r="S65" s="837"/>
      <c r="T65" s="844">
        <f>'Concursos Oposición'!J65</f>
        <v>43137</v>
      </c>
      <c r="U65" s="845"/>
      <c r="V65" s="840"/>
      <c r="W65" s="840"/>
      <c r="X65" s="840"/>
      <c r="Y65" s="840"/>
      <c r="Z65" s="841"/>
      <c r="AA65" s="1883"/>
      <c r="AB65" s="1886"/>
      <c r="AC65" s="842"/>
      <c r="AD65" s="1886"/>
      <c r="AE65" s="842"/>
      <c r="AF65" s="1885"/>
      <c r="AG65" s="842"/>
      <c r="AH65" s="842"/>
      <c r="AI65" s="842"/>
      <c r="AJ65" s="842"/>
      <c r="AK65" s="842"/>
      <c r="AL65" s="842"/>
      <c r="AM65" s="842"/>
      <c r="AN65" s="842"/>
      <c r="AO65" s="842"/>
      <c r="AP65" s="842"/>
      <c r="AQ65" s="842"/>
      <c r="AR65" s="543"/>
      <c r="AS65" s="543"/>
      <c r="AT65" s="543"/>
      <c r="AU65" s="543"/>
      <c r="AV65" s="543"/>
      <c r="AW65" s="543"/>
      <c r="AX65" s="543"/>
      <c r="AY65" s="543"/>
      <c r="AZ65" s="543"/>
      <c r="BA65" s="543"/>
    </row>
    <row r="66" spans="1:53">
      <c r="A66" s="1926"/>
      <c r="B66" s="833">
        <v>11298</v>
      </c>
      <c r="C66" s="834">
        <v>2012</v>
      </c>
      <c r="D66" s="833" t="s">
        <v>2</v>
      </c>
      <c r="E66" s="833" t="s">
        <v>2</v>
      </c>
      <c r="F66" s="833" t="s">
        <v>267</v>
      </c>
      <c r="G66" s="833">
        <v>11298</v>
      </c>
      <c r="H66" s="834">
        <v>26192</v>
      </c>
      <c r="I66" s="862" t="s">
        <v>2297</v>
      </c>
      <c r="J66" s="2014" t="s">
        <v>332</v>
      </c>
      <c r="K66" s="1973" t="s">
        <v>92</v>
      </c>
      <c r="L66" s="1963" t="s">
        <v>106</v>
      </c>
      <c r="M66" s="837" t="s">
        <v>1001</v>
      </c>
      <c r="N66" s="844">
        <v>42758</v>
      </c>
      <c r="O66" s="844" t="s">
        <v>460</v>
      </c>
      <c r="P66" s="2007" t="s">
        <v>56</v>
      </c>
      <c r="Q66" s="837" t="s">
        <v>92</v>
      </c>
      <c r="R66" s="837">
        <v>40</v>
      </c>
      <c r="S66" s="837"/>
      <c r="T66" s="836">
        <v>42758</v>
      </c>
      <c r="U66" s="842"/>
      <c r="V66" s="840"/>
      <c r="W66" s="840"/>
      <c r="X66" s="840"/>
      <c r="Y66" s="840"/>
      <c r="Z66" s="841"/>
      <c r="AA66" s="1883"/>
      <c r="AB66" s="1886" t="s">
        <v>1888</v>
      </c>
      <c r="AC66" s="1098" t="s">
        <v>91</v>
      </c>
      <c r="AD66" s="1886"/>
      <c r="AE66" s="842"/>
      <c r="AF66" s="1885"/>
      <c r="AG66" s="842"/>
      <c r="AH66" s="842"/>
      <c r="AI66" s="842"/>
      <c r="AJ66" s="1999" t="s">
        <v>94</v>
      </c>
      <c r="AK66" s="859" t="s">
        <v>1954</v>
      </c>
      <c r="AL66" s="842"/>
      <c r="AM66" s="842"/>
      <c r="AN66" s="859" t="s">
        <v>94</v>
      </c>
      <c r="AO66" s="1888" t="s">
        <v>92</v>
      </c>
      <c r="AP66" s="842"/>
      <c r="AQ66" s="842"/>
      <c r="AR66" s="543"/>
      <c r="AS66" s="543"/>
      <c r="AT66" s="543"/>
      <c r="AU66" s="543"/>
      <c r="AV66" s="543"/>
      <c r="AW66" s="543"/>
      <c r="AX66" s="543"/>
      <c r="AY66" s="543"/>
      <c r="AZ66" s="543"/>
    </row>
    <row r="67" spans="1:53">
      <c r="A67" s="1926"/>
      <c r="B67" s="833">
        <v>11752</v>
      </c>
      <c r="C67" s="834">
        <v>2016</v>
      </c>
      <c r="D67" s="833" t="s">
        <v>1</v>
      </c>
      <c r="E67" s="833" t="s">
        <v>1</v>
      </c>
      <c r="F67" s="833" t="s">
        <v>259</v>
      </c>
      <c r="G67" s="833">
        <v>11752</v>
      </c>
      <c r="H67" s="834">
        <v>41289</v>
      </c>
      <c r="I67" s="843" t="s">
        <v>1962</v>
      </c>
      <c r="J67" s="2014" t="s">
        <v>332</v>
      </c>
      <c r="K67" s="1953" t="s">
        <v>92</v>
      </c>
      <c r="L67" s="1969" t="s">
        <v>985</v>
      </c>
      <c r="M67" s="837" t="s">
        <v>1963</v>
      </c>
      <c r="N67" s="1974">
        <v>42857</v>
      </c>
      <c r="O67" s="844" t="s">
        <v>460</v>
      </c>
      <c r="P67" s="834" t="s">
        <v>55</v>
      </c>
      <c r="Q67" s="837" t="s">
        <v>92</v>
      </c>
      <c r="R67" s="837">
        <v>40</v>
      </c>
      <c r="S67" s="837"/>
      <c r="T67" s="844">
        <v>42857</v>
      </c>
      <c r="U67" s="845"/>
      <c r="V67" s="840"/>
      <c r="W67" s="840"/>
      <c r="X67" s="840"/>
      <c r="Y67" s="840"/>
      <c r="Z67" s="841"/>
      <c r="AA67" s="1883"/>
      <c r="AB67" s="1886"/>
      <c r="AC67" s="842"/>
      <c r="AD67" s="1886"/>
      <c r="AE67" s="842"/>
      <c r="AF67" s="1885"/>
      <c r="AG67" s="842"/>
      <c r="AH67" s="842"/>
      <c r="AI67" s="842"/>
      <c r="AJ67" s="842"/>
      <c r="AK67" s="842"/>
      <c r="AL67" s="842"/>
      <c r="AM67" s="842"/>
      <c r="AN67" s="842"/>
      <c r="AO67" s="2033" t="s">
        <v>91</v>
      </c>
      <c r="AP67" s="842"/>
      <c r="AQ67" s="842"/>
      <c r="AR67" s="543"/>
      <c r="AS67" s="543"/>
      <c r="AT67" s="543"/>
      <c r="AU67" s="543"/>
      <c r="AV67" s="543"/>
      <c r="AW67" s="543"/>
    </row>
    <row r="68" spans="1:53">
      <c r="A68" s="1926"/>
      <c r="B68" s="833">
        <v>11109</v>
      </c>
      <c r="C68" s="834">
        <v>2010</v>
      </c>
      <c r="D68" s="833" t="s">
        <v>1</v>
      </c>
      <c r="E68" s="833" t="s">
        <v>1</v>
      </c>
      <c r="F68" s="833" t="s">
        <v>261</v>
      </c>
      <c r="G68" s="833">
        <v>11109</v>
      </c>
      <c r="H68" s="834">
        <v>39425</v>
      </c>
      <c r="I68" s="843" t="s">
        <v>1964</v>
      </c>
      <c r="J68" s="2014" t="s">
        <v>332</v>
      </c>
      <c r="K68" s="1975" t="s">
        <v>92</v>
      </c>
      <c r="L68" s="1976" t="s">
        <v>991</v>
      </c>
      <c r="M68" s="1952" t="s">
        <v>1965</v>
      </c>
      <c r="N68" s="1977">
        <v>42849</v>
      </c>
      <c r="O68" s="836" t="s">
        <v>460</v>
      </c>
      <c r="P68" s="1945" t="s">
        <v>55</v>
      </c>
      <c r="Q68" s="837" t="s">
        <v>92</v>
      </c>
      <c r="R68" s="837">
        <v>40</v>
      </c>
      <c r="S68" s="837"/>
      <c r="T68" s="836">
        <v>42849</v>
      </c>
      <c r="U68" s="838"/>
      <c r="V68" s="839"/>
      <c r="W68" s="839"/>
      <c r="X68" s="840"/>
      <c r="Y68" s="840"/>
      <c r="Z68" s="841">
        <v>261403</v>
      </c>
      <c r="AA68" s="1883">
        <v>2018</v>
      </c>
      <c r="AB68" s="1886" t="s">
        <v>2288</v>
      </c>
      <c r="AC68" s="846" t="s">
        <v>91</v>
      </c>
      <c r="AD68" s="1886"/>
      <c r="AE68" s="842"/>
      <c r="AF68" s="1885"/>
      <c r="AG68" s="842"/>
      <c r="AH68" s="842"/>
      <c r="AI68" s="842"/>
      <c r="AJ68" s="842"/>
      <c r="AK68" s="842">
        <v>2018</v>
      </c>
      <c r="AL68" s="842"/>
      <c r="AM68" s="842"/>
      <c r="AN68" s="846" t="s">
        <v>92</v>
      </c>
      <c r="AO68" s="2033" t="s">
        <v>92</v>
      </c>
      <c r="AP68" s="842"/>
      <c r="AQ68" s="842"/>
      <c r="AR68" s="543"/>
      <c r="AS68" s="543"/>
      <c r="AT68" s="543"/>
      <c r="AU68" s="543"/>
      <c r="AV68" s="543"/>
      <c r="AW68" s="543"/>
    </row>
    <row r="69" spans="1:53">
      <c r="A69" s="1926"/>
      <c r="B69" s="833">
        <v>11302</v>
      </c>
      <c r="C69" s="834">
        <v>2012</v>
      </c>
      <c r="D69" s="833" t="s">
        <v>3</v>
      </c>
      <c r="E69" s="833" t="s">
        <v>3</v>
      </c>
      <c r="F69" s="833" t="s">
        <v>957</v>
      </c>
      <c r="G69" s="833">
        <v>11302</v>
      </c>
      <c r="H69" s="834">
        <v>39395</v>
      </c>
      <c r="I69" s="843" t="s">
        <v>1966</v>
      </c>
      <c r="J69" s="2014" t="s">
        <v>332</v>
      </c>
      <c r="K69" s="1953" t="s">
        <v>92</v>
      </c>
      <c r="L69" s="1944" t="s">
        <v>990</v>
      </c>
      <c r="M69" s="837" t="s">
        <v>1527</v>
      </c>
      <c r="N69" s="844">
        <v>42814</v>
      </c>
      <c r="O69" s="844" t="s">
        <v>460</v>
      </c>
      <c r="P69" s="1945" t="s">
        <v>56</v>
      </c>
      <c r="Q69" s="837" t="s">
        <v>91</v>
      </c>
      <c r="R69" s="837">
        <v>40</v>
      </c>
      <c r="S69" s="837"/>
      <c r="T69" s="844">
        <v>42814</v>
      </c>
      <c r="U69" s="842"/>
      <c r="V69" s="840"/>
      <c r="W69" s="840"/>
      <c r="X69" s="842"/>
      <c r="Y69" s="842"/>
      <c r="Z69" s="841"/>
      <c r="AA69" s="1883"/>
      <c r="AB69" s="1886" t="s">
        <v>334</v>
      </c>
      <c r="AC69" s="845">
        <v>1</v>
      </c>
      <c r="AD69" s="1886"/>
      <c r="AE69" s="842"/>
      <c r="AF69" s="1885"/>
      <c r="AG69" s="842"/>
      <c r="AH69" s="842"/>
      <c r="AI69" s="842"/>
      <c r="AJ69" s="1987" t="s">
        <v>94</v>
      </c>
      <c r="AK69" s="2033" t="s">
        <v>3274</v>
      </c>
      <c r="AL69" s="842"/>
      <c r="AM69" s="842"/>
      <c r="AN69" s="846" t="s">
        <v>92</v>
      </c>
      <c r="AO69" s="1888" t="s">
        <v>92</v>
      </c>
      <c r="AP69" s="842"/>
      <c r="AQ69" s="842"/>
    </row>
    <row r="70" spans="1:53">
      <c r="A70" s="1926"/>
      <c r="B70" s="833">
        <v>11119</v>
      </c>
      <c r="C70" s="834">
        <v>2010</v>
      </c>
      <c r="D70" s="833" t="s">
        <v>3</v>
      </c>
      <c r="E70" s="833" t="s">
        <v>3</v>
      </c>
      <c r="F70" s="833" t="s">
        <v>957</v>
      </c>
      <c r="G70" s="833">
        <v>11119</v>
      </c>
      <c r="H70" s="834"/>
      <c r="I70" s="1989" t="s">
        <v>3412</v>
      </c>
      <c r="J70" s="1989"/>
      <c r="K70" s="1939"/>
      <c r="L70" s="1939"/>
      <c r="M70" s="837"/>
      <c r="N70" s="844"/>
      <c r="O70" s="844"/>
      <c r="P70" s="1978" t="s">
        <v>56</v>
      </c>
      <c r="Q70" s="837" t="s">
        <v>91</v>
      </c>
      <c r="R70" s="837"/>
      <c r="S70" s="837"/>
      <c r="T70" s="844"/>
      <c r="U70" s="842"/>
      <c r="V70" s="840"/>
      <c r="W70" s="840"/>
      <c r="X70" s="840"/>
      <c r="Y70" s="840"/>
      <c r="Z70" s="841"/>
      <c r="AA70" s="1883"/>
      <c r="AB70" s="1884"/>
      <c r="AC70" s="838"/>
      <c r="AD70" s="1884"/>
      <c r="AE70" s="842"/>
      <c r="AF70" s="1885"/>
      <c r="AG70" s="842"/>
      <c r="AH70" s="842"/>
      <c r="AI70" s="842"/>
      <c r="AJ70" s="842"/>
      <c r="AK70" s="842"/>
      <c r="AL70" s="842"/>
      <c r="AM70" s="842"/>
      <c r="AN70" s="842"/>
      <c r="AO70" s="842"/>
      <c r="AP70" s="840"/>
      <c r="AQ70" s="840"/>
    </row>
    <row r="71" spans="1:53">
      <c r="A71" s="1926"/>
      <c r="B71" s="833">
        <v>11236</v>
      </c>
      <c r="C71" s="834">
        <v>2011</v>
      </c>
      <c r="D71" s="833" t="s">
        <v>3</v>
      </c>
      <c r="E71" s="833" t="s">
        <v>3</v>
      </c>
      <c r="F71" s="833" t="s">
        <v>421</v>
      </c>
      <c r="G71" s="833">
        <v>11236</v>
      </c>
      <c r="H71" s="834"/>
      <c r="I71" s="1989" t="s">
        <v>3456</v>
      </c>
      <c r="J71" s="1989"/>
      <c r="K71" s="1939"/>
      <c r="L71" s="1939"/>
      <c r="M71" s="837"/>
      <c r="N71" s="1945"/>
      <c r="O71" s="844"/>
      <c r="P71" s="1945" t="s">
        <v>55</v>
      </c>
      <c r="Q71" s="837" t="s">
        <v>92</v>
      </c>
      <c r="R71" s="837"/>
      <c r="S71" s="837"/>
      <c r="T71" s="844"/>
      <c r="U71" s="842"/>
      <c r="V71" s="840"/>
      <c r="W71" s="840"/>
      <c r="X71" s="840"/>
      <c r="Y71" s="840"/>
      <c r="Z71" s="841"/>
      <c r="AA71" s="1883"/>
      <c r="AB71" s="1886"/>
      <c r="AC71" s="842"/>
      <c r="AD71" s="1886"/>
      <c r="AE71" s="842"/>
      <c r="AF71" s="1885"/>
      <c r="AG71" s="842"/>
      <c r="AH71" s="842"/>
      <c r="AI71" s="842"/>
      <c r="AJ71" s="842"/>
      <c r="AK71" s="842"/>
      <c r="AL71" s="842"/>
      <c r="AM71" s="842"/>
      <c r="AN71" s="842"/>
      <c r="AO71" s="842"/>
      <c r="AP71" s="842"/>
      <c r="AQ71" s="842"/>
    </row>
    <row r="72" spans="1:53">
      <c r="A72" s="1926"/>
      <c r="B72" s="833">
        <v>11295</v>
      </c>
      <c r="C72" s="834">
        <v>2012</v>
      </c>
      <c r="D72" s="833" t="s">
        <v>2</v>
      </c>
      <c r="E72" s="833" t="s">
        <v>2</v>
      </c>
      <c r="F72" s="833" t="s">
        <v>267</v>
      </c>
      <c r="G72" s="833">
        <v>11295</v>
      </c>
      <c r="H72" s="834"/>
      <c r="I72" s="1692" t="str">
        <f>'Concursos Oposición'!C74</f>
        <v>CO.L.CSH.c.002.18</v>
      </c>
      <c r="J72" s="1692"/>
      <c r="K72" s="1939"/>
      <c r="L72" s="1979" t="s">
        <v>3406</v>
      </c>
      <c r="M72" s="1952"/>
      <c r="N72" s="1945"/>
      <c r="O72" s="844"/>
      <c r="P72" s="1945" t="s">
        <v>56</v>
      </c>
      <c r="Q72" s="837" t="s">
        <v>91</v>
      </c>
      <c r="R72" s="837"/>
      <c r="S72" s="837"/>
      <c r="T72" s="836"/>
      <c r="U72" s="842"/>
      <c r="V72" s="840"/>
      <c r="W72" s="840"/>
      <c r="X72" s="840"/>
      <c r="Y72" s="840"/>
      <c r="Z72" s="841"/>
      <c r="AA72" s="1883"/>
      <c r="AB72" s="1886"/>
      <c r="AC72" s="842"/>
      <c r="AD72" s="1886"/>
      <c r="AE72" s="842"/>
      <c r="AF72" s="1885"/>
      <c r="AG72" s="842"/>
      <c r="AH72" s="842"/>
      <c r="AI72" s="842"/>
      <c r="AJ72" s="842"/>
      <c r="AK72" s="842"/>
      <c r="AL72" s="842"/>
      <c r="AM72" s="842"/>
      <c r="AN72" s="842"/>
      <c r="AO72" s="842"/>
      <c r="AP72" s="842"/>
      <c r="AQ72" s="842"/>
    </row>
    <row r="73" spans="1:53">
      <c r="A73" s="1926"/>
      <c r="B73" s="833">
        <v>11415</v>
      </c>
      <c r="C73" s="834">
        <v>2013</v>
      </c>
      <c r="D73" s="833" t="s">
        <v>1</v>
      </c>
      <c r="E73" s="833" t="s">
        <v>1</v>
      </c>
      <c r="F73" s="833" t="s">
        <v>259</v>
      </c>
      <c r="G73" s="833">
        <v>11415</v>
      </c>
      <c r="H73" s="1879"/>
      <c r="I73" s="1891" t="str">
        <f>UPPER('Concursos Oposición'!K73)</f>
        <v>DANIEL LIBRADO MARTÍNEZ VÁZQUEZ</v>
      </c>
      <c r="J73" s="1891" t="s">
        <v>332</v>
      </c>
      <c r="K73" s="1975" t="s">
        <v>92</v>
      </c>
      <c r="L73" s="1976" t="str">
        <f>'Concursos Oposición'!C73</f>
        <v>CO.L.CBI.a.001.18</v>
      </c>
      <c r="M73" s="1952" t="str">
        <f>'Concursos Oposición'!I73</f>
        <v>ING.022.18</v>
      </c>
      <c r="N73" s="836">
        <f>'Concursos Oposición'!J73</f>
        <v>43374</v>
      </c>
      <c r="O73" s="836" t="s">
        <v>3413</v>
      </c>
      <c r="P73" s="2007" t="s">
        <v>55</v>
      </c>
      <c r="Q73" s="837" t="s">
        <v>92</v>
      </c>
      <c r="R73" s="837">
        <v>40</v>
      </c>
      <c r="S73" s="837"/>
      <c r="T73" s="844">
        <f>'Concursos Oposición'!J73</f>
        <v>43374</v>
      </c>
      <c r="U73" s="838"/>
      <c r="V73" s="839"/>
      <c r="W73" s="839"/>
      <c r="X73" s="840"/>
      <c r="Y73" s="840"/>
      <c r="Z73" s="841"/>
      <c r="AA73" s="1883"/>
      <c r="AB73" s="1886"/>
      <c r="AC73" s="842"/>
      <c r="AD73" s="1886"/>
      <c r="AE73" s="842"/>
      <c r="AF73" s="1885"/>
      <c r="AG73" s="842"/>
      <c r="AH73" s="842"/>
      <c r="AI73" s="842"/>
      <c r="AJ73" s="842"/>
      <c r="AK73" s="842"/>
      <c r="AL73" s="842"/>
      <c r="AM73" s="842"/>
      <c r="AN73" s="842"/>
      <c r="AO73" s="842"/>
      <c r="AP73" s="842"/>
      <c r="AQ73" s="842"/>
    </row>
    <row r="74" spans="1:53">
      <c r="A74" s="1926"/>
      <c r="B74" s="833">
        <v>11422</v>
      </c>
      <c r="C74" s="834">
        <v>2013</v>
      </c>
      <c r="D74" s="833" t="s">
        <v>3</v>
      </c>
      <c r="E74" s="833" t="s">
        <v>3</v>
      </c>
      <c r="F74" s="833" t="s">
        <v>957</v>
      </c>
      <c r="G74" s="833">
        <v>11422</v>
      </c>
      <c r="H74" s="834">
        <v>37900</v>
      </c>
      <c r="I74" s="1995" t="s">
        <v>2500</v>
      </c>
      <c r="J74" s="2014" t="s">
        <v>332</v>
      </c>
      <c r="K74" s="1953" t="s">
        <v>92</v>
      </c>
      <c r="L74" s="1944" t="s">
        <v>3252</v>
      </c>
      <c r="M74" s="837" t="s">
        <v>3461</v>
      </c>
      <c r="N74" s="844">
        <v>43304</v>
      </c>
      <c r="O74" s="844" t="s">
        <v>460</v>
      </c>
      <c r="P74" s="1978" t="s">
        <v>56</v>
      </c>
      <c r="Q74" s="837" t="s">
        <v>91</v>
      </c>
      <c r="R74" s="837">
        <v>40</v>
      </c>
      <c r="S74" s="837"/>
      <c r="T74" s="844">
        <v>43304</v>
      </c>
      <c r="U74" s="842"/>
      <c r="V74" s="840"/>
      <c r="W74" s="840"/>
      <c r="X74" s="840">
        <v>43304</v>
      </c>
      <c r="Y74" s="840">
        <v>44399</v>
      </c>
      <c r="Z74" s="841"/>
      <c r="AA74" s="1883"/>
      <c r="AB74" s="1886"/>
      <c r="AC74" s="842"/>
      <c r="AD74" s="1886"/>
      <c r="AE74" s="842"/>
      <c r="AF74" s="1885"/>
      <c r="AG74" s="842"/>
      <c r="AH74" s="842"/>
      <c r="AI74" s="842"/>
      <c r="AJ74" s="842"/>
      <c r="AK74" s="842"/>
      <c r="AL74" s="842"/>
      <c r="AM74" s="842"/>
      <c r="AN74" s="842"/>
      <c r="AO74" s="842"/>
      <c r="AP74" s="842"/>
      <c r="AQ74" s="842"/>
    </row>
    <row r="75" spans="1:53">
      <c r="A75" s="1926"/>
      <c r="B75" s="833">
        <v>11426</v>
      </c>
      <c r="C75" s="834">
        <v>2013</v>
      </c>
      <c r="D75" s="833" t="s">
        <v>2</v>
      </c>
      <c r="E75" s="833" t="s">
        <v>2</v>
      </c>
      <c r="F75" s="833" t="s">
        <v>267</v>
      </c>
      <c r="G75" s="833">
        <v>11426</v>
      </c>
      <c r="H75" s="834">
        <v>40356</v>
      </c>
      <c r="I75" s="1692" t="str">
        <f>UPPER('Concursos Oposición'!K71)</f>
        <v>ALMA PATRICIA DE LEÓN CALDERÓN</v>
      </c>
      <c r="J75" s="2014" t="s">
        <v>3474</v>
      </c>
      <c r="K75" s="1980" t="s">
        <v>92</v>
      </c>
      <c r="L75" s="1981" t="str">
        <f>'Concursos Oposición'!C71</f>
        <v>CO.L.CSH.c.001.18</v>
      </c>
      <c r="M75" s="837" t="str">
        <f>'Concursos Oposición'!I71</f>
        <v>CS.010.18</v>
      </c>
      <c r="N75" s="1982">
        <f>'Concursos Oposición'!J71</f>
        <v>43391</v>
      </c>
      <c r="O75" s="844" t="s">
        <v>460</v>
      </c>
      <c r="P75" s="1945" t="s">
        <v>55</v>
      </c>
      <c r="Q75" s="837" t="s">
        <v>92</v>
      </c>
      <c r="R75" s="837">
        <v>40</v>
      </c>
      <c r="S75" s="837"/>
      <c r="T75" s="844">
        <f>'Concursos Oposición'!J71</f>
        <v>43391</v>
      </c>
      <c r="U75" s="842"/>
      <c r="V75" s="840"/>
      <c r="W75" s="840"/>
      <c r="X75" s="840"/>
      <c r="Y75" s="840"/>
      <c r="Z75" s="841"/>
      <c r="AA75" s="1883"/>
      <c r="AB75" s="1886"/>
      <c r="AC75" s="842"/>
      <c r="AD75" s="1886"/>
      <c r="AE75" s="842"/>
      <c r="AF75" s="1885"/>
      <c r="AG75" s="842"/>
      <c r="AH75" s="842"/>
      <c r="AI75" s="842"/>
      <c r="AJ75" s="842"/>
      <c r="AK75" s="842"/>
      <c r="AL75" s="842"/>
      <c r="AM75" s="842"/>
      <c r="AN75" s="842"/>
      <c r="AO75" s="842"/>
      <c r="AP75" s="842"/>
      <c r="AQ75" s="842"/>
    </row>
    <row r="76" spans="1:53">
      <c r="A76" s="1926"/>
      <c r="B76" s="833">
        <v>11754</v>
      </c>
      <c r="C76" s="834">
        <v>2016</v>
      </c>
      <c r="D76" s="833" t="s">
        <v>1</v>
      </c>
      <c r="E76" s="833" t="s">
        <v>1</v>
      </c>
      <c r="F76" s="833" t="s">
        <v>958</v>
      </c>
      <c r="G76" s="833">
        <v>11754</v>
      </c>
      <c r="H76" s="834">
        <v>43102</v>
      </c>
      <c r="I76" s="1892" t="str">
        <f>UPPER('Concursos Oposición'!K67)</f>
        <v>KAREN SAMARA MIRANDA CAMPOS</v>
      </c>
      <c r="J76" s="2014" t="s">
        <v>3474</v>
      </c>
      <c r="K76" s="1953" t="s">
        <v>92</v>
      </c>
      <c r="L76" s="1969" t="str">
        <f>'Concursos Oposición'!C67</f>
        <v>CO.L.CBI.c.002.17</v>
      </c>
      <c r="M76" s="837" t="str">
        <f>'Concursos Oposición'!I67</f>
        <v>ING.025.17</v>
      </c>
      <c r="N76" s="844">
        <f>'Concursos Oposición'!J67</f>
        <v>43102</v>
      </c>
      <c r="O76" s="844" t="s">
        <v>460</v>
      </c>
      <c r="P76" s="834" t="s">
        <v>55</v>
      </c>
      <c r="Q76" s="837" t="s">
        <v>92</v>
      </c>
      <c r="R76" s="837">
        <v>40</v>
      </c>
      <c r="S76" s="837"/>
      <c r="T76" s="844">
        <f>'Concursos Oposición'!J67</f>
        <v>43102</v>
      </c>
      <c r="U76" s="845"/>
      <c r="V76" s="840"/>
      <c r="W76" s="840"/>
      <c r="X76" s="840"/>
      <c r="Y76" s="840"/>
      <c r="Z76" s="841"/>
      <c r="AA76" s="1883"/>
      <c r="AB76" s="1886"/>
      <c r="AC76" s="842"/>
      <c r="AD76" s="1886"/>
      <c r="AE76" s="842"/>
      <c r="AF76" s="1885"/>
      <c r="AG76" s="842"/>
      <c r="AH76" s="842"/>
      <c r="AI76" s="842"/>
      <c r="AJ76" s="2033" t="s">
        <v>91</v>
      </c>
      <c r="AK76" s="2033">
        <v>2018</v>
      </c>
      <c r="AL76" s="842"/>
      <c r="AM76" s="842"/>
      <c r="AN76" s="842"/>
      <c r="AO76" s="2033" t="s">
        <v>92</v>
      </c>
      <c r="AP76" s="842"/>
      <c r="AQ76" s="842"/>
    </row>
    <row r="77" spans="1:53">
      <c r="A77" s="1926"/>
      <c r="B77" s="833">
        <v>11755</v>
      </c>
      <c r="C77" s="834">
        <v>2016</v>
      </c>
      <c r="D77" s="833" t="s">
        <v>2</v>
      </c>
      <c r="E77" s="833" t="s">
        <v>2</v>
      </c>
      <c r="F77" s="833" t="s">
        <v>266</v>
      </c>
      <c r="G77" s="833">
        <v>11755</v>
      </c>
      <c r="H77" s="834">
        <v>39424</v>
      </c>
      <c r="I77" s="862" t="s">
        <v>2298</v>
      </c>
      <c r="J77" s="2014" t="s">
        <v>332</v>
      </c>
      <c r="K77" s="1953" t="s">
        <v>92</v>
      </c>
      <c r="L77" s="1944" t="s">
        <v>2262</v>
      </c>
      <c r="M77" s="837" t="s">
        <v>2277</v>
      </c>
      <c r="N77" s="844">
        <v>43080</v>
      </c>
      <c r="O77" s="844" t="s">
        <v>460</v>
      </c>
      <c r="P77" s="1978" t="s">
        <v>56</v>
      </c>
      <c r="Q77" s="837" t="s">
        <v>91</v>
      </c>
      <c r="R77" s="837">
        <v>40</v>
      </c>
      <c r="S77" s="837"/>
      <c r="T77" s="844">
        <v>43080</v>
      </c>
      <c r="U77" s="845"/>
      <c r="V77" s="840"/>
      <c r="W77" s="840"/>
      <c r="X77" s="840"/>
      <c r="Y77" s="840"/>
      <c r="Z77" s="841"/>
      <c r="AA77" s="1883"/>
      <c r="AB77" s="1886" t="s">
        <v>84</v>
      </c>
      <c r="AC77" s="842">
        <v>3</v>
      </c>
      <c r="AD77" s="1886"/>
      <c r="AE77" s="842"/>
      <c r="AF77" s="1885"/>
      <c r="AG77" s="842"/>
      <c r="AH77" s="842"/>
      <c r="AI77" s="842"/>
      <c r="AJ77" s="842"/>
      <c r="AK77" s="842"/>
      <c r="AL77" s="842"/>
      <c r="AM77" s="842"/>
      <c r="AN77" s="842"/>
      <c r="AO77" s="842"/>
      <c r="AP77" s="842"/>
      <c r="AQ77" s="842"/>
    </row>
    <row r="78" spans="1:53">
      <c r="A78" s="1926"/>
      <c r="B78" s="833">
        <v>11760</v>
      </c>
      <c r="C78" s="834">
        <v>2016</v>
      </c>
      <c r="D78" s="833" t="s">
        <v>3</v>
      </c>
      <c r="E78" s="833" t="s">
        <v>3</v>
      </c>
      <c r="F78" s="833" t="s">
        <v>421</v>
      </c>
      <c r="G78" s="833">
        <v>11760</v>
      </c>
      <c r="H78" s="1879"/>
      <c r="I78" s="2008"/>
      <c r="J78" s="2008"/>
      <c r="K78" s="1943"/>
      <c r="L78" s="1943"/>
      <c r="M78" s="837"/>
      <c r="N78" s="844"/>
      <c r="O78" s="844"/>
      <c r="P78" s="834" t="s">
        <v>55</v>
      </c>
      <c r="Q78" s="837" t="s">
        <v>92</v>
      </c>
      <c r="R78" s="837"/>
      <c r="S78" s="837"/>
      <c r="T78" s="844"/>
      <c r="U78" s="845"/>
      <c r="V78" s="840"/>
      <c r="W78" s="840"/>
      <c r="X78" s="840"/>
      <c r="Y78" s="840"/>
      <c r="Z78" s="841"/>
      <c r="AA78" s="1883"/>
      <c r="AB78" s="1886"/>
      <c r="AC78" s="842"/>
      <c r="AD78" s="1886"/>
      <c r="AE78" s="842"/>
      <c r="AF78" s="1885"/>
      <c r="AG78" s="842"/>
      <c r="AH78" s="842"/>
      <c r="AI78" s="842"/>
      <c r="AJ78" s="842"/>
      <c r="AK78" s="842"/>
      <c r="AL78" s="842"/>
      <c r="AM78" s="842"/>
      <c r="AN78" s="842"/>
      <c r="AO78" s="842"/>
      <c r="AP78" s="842"/>
      <c r="AQ78" s="842"/>
    </row>
    <row r="79" spans="1:53">
      <c r="A79" s="1927" t="s">
        <v>956</v>
      </c>
      <c r="B79" s="833">
        <v>11120</v>
      </c>
      <c r="C79" s="834">
        <v>2010</v>
      </c>
      <c r="D79" s="833"/>
      <c r="E79" s="833"/>
      <c r="F79" s="833"/>
      <c r="G79" s="833"/>
      <c r="H79" s="834"/>
      <c r="I79" s="835"/>
      <c r="J79" s="835"/>
      <c r="K79" s="1943"/>
      <c r="L79" s="1943"/>
      <c r="M79" s="837"/>
      <c r="N79" s="844"/>
      <c r="O79" s="844"/>
      <c r="P79" s="834"/>
      <c r="Q79" s="837"/>
      <c r="R79" s="837"/>
      <c r="S79" s="837"/>
      <c r="T79" s="844"/>
      <c r="U79" s="845"/>
      <c r="V79" s="840"/>
      <c r="W79" s="840"/>
      <c r="X79" s="840"/>
      <c r="Y79" s="840"/>
      <c r="Z79" s="841"/>
      <c r="AA79" s="1883"/>
      <c r="AB79" s="1886"/>
      <c r="AC79" s="842"/>
      <c r="AD79" s="1886"/>
      <c r="AE79" s="842"/>
      <c r="AF79" s="1885"/>
      <c r="AG79" s="842"/>
      <c r="AH79" s="842"/>
      <c r="AI79" s="842"/>
      <c r="AJ79" s="842"/>
      <c r="AK79" s="842"/>
      <c r="AL79" s="842"/>
      <c r="AM79" s="842"/>
      <c r="AN79" s="842"/>
      <c r="AO79" s="842"/>
      <c r="AP79" s="842"/>
      <c r="AQ79" s="842"/>
    </row>
    <row r="80" spans="1:53">
      <c r="A80" s="1928" t="s">
        <v>703</v>
      </c>
      <c r="B80" s="863">
        <v>11798</v>
      </c>
      <c r="C80" s="863">
        <v>2017</v>
      </c>
      <c r="D80" s="864" t="s">
        <v>2</v>
      </c>
      <c r="E80" s="1983" t="s">
        <v>2</v>
      </c>
      <c r="F80" s="865" t="s">
        <v>265</v>
      </c>
      <c r="G80" s="863">
        <v>4101</v>
      </c>
      <c r="H80" s="863">
        <v>30062</v>
      </c>
      <c r="I80" s="866" t="s">
        <v>2303</v>
      </c>
      <c r="J80" s="2015" t="s">
        <v>332</v>
      </c>
      <c r="K80" s="867" t="s">
        <v>92</v>
      </c>
      <c r="L80" s="863"/>
      <c r="M80" s="863"/>
      <c r="N80" s="863"/>
      <c r="O80" s="867" t="s">
        <v>1046</v>
      </c>
      <c r="P80" s="864" t="s">
        <v>55</v>
      </c>
      <c r="Q80" s="864" t="s">
        <v>92</v>
      </c>
      <c r="R80" s="863">
        <v>40</v>
      </c>
      <c r="S80" s="863"/>
      <c r="T80" s="1984">
        <v>39275</v>
      </c>
      <c r="U80" s="842"/>
      <c r="V80" s="842"/>
      <c r="W80" s="842"/>
      <c r="X80" s="842"/>
      <c r="Y80" s="842"/>
      <c r="Z80" s="842"/>
      <c r="AA80" s="842"/>
      <c r="AB80" s="1886" t="s">
        <v>340</v>
      </c>
      <c r="AC80" s="865" t="s">
        <v>91</v>
      </c>
      <c r="AD80" s="1886" t="s">
        <v>274</v>
      </c>
      <c r="AE80" s="842"/>
      <c r="AF80" s="842"/>
      <c r="AG80" s="842"/>
      <c r="AH80" s="842"/>
      <c r="AI80" s="842"/>
      <c r="AJ80" s="842"/>
      <c r="AK80" s="842"/>
      <c r="AL80" s="842"/>
      <c r="AM80" s="859" t="s">
        <v>91</v>
      </c>
      <c r="AN80" s="859" t="s">
        <v>94</v>
      </c>
      <c r="AO80" s="1888" t="s">
        <v>92</v>
      </c>
      <c r="AP80" s="842"/>
      <c r="AQ80" s="842"/>
    </row>
    <row r="81" spans="1:43">
      <c r="A81" s="1928" t="s">
        <v>704</v>
      </c>
      <c r="B81" s="863">
        <v>11796</v>
      </c>
      <c r="C81" s="863">
        <v>2017</v>
      </c>
      <c r="D81" s="864" t="s">
        <v>2</v>
      </c>
      <c r="E81" s="865" t="s">
        <v>2</v>
      </c>
      <c r="F81" s="865" t="s">
        <v>267</v>
      </c>
      <c r="G81" s="863">
        <v>5726</v>
      </c>
      <c r="H81" s="863">
        <v>28178</v>
      </c>
      <c r="I81" s="866" t="s">
        <v>2300</v>
      </c>
      <c r="J81" s="2015" t="s">
        <v>3474</v>
      </c>
      <c r="K81" s="867" t="s">
        <v>332</v>
      </c>
      <c r="L81" s="863"/>
      <c r="M81" s="863"/>
      <c r="N81" s="863"/>
      <c r="O81" s="867" t="s">
        <v>1021</v>
      </c>
      <c r="P81" s="864" t="s">
        <v>55</v>
      </c>
      <c r="Q81" s="864" t="s">
        <v>93</v>
      </c>
      <c r="R81" s="863">
        <v>40</v>
      </c>
      <c r="S81" s="863"/>
      <c r="T81" s="1984">
        <v>38019</v>
      </c>
      <c r="U81" s="842"/>
      <c r="V81" s="842"/>
      <c r="W81" s="842"/>
      <c r="X81" s="842"/>
      <c r="Y81" s="842"/>
      <c r="Z81" s="842"/>
      <c r="AA81" s="842"/>
      <c r="AB81" s="1886"/>
      <c r="AC81" s="842"/>
      <c r="AD81" s="1886"/>
      <c r="AE81" s="842"/>
      <c r="AF81" s="842"/>
      <c r="AG81" s="842"/>
      <c r="AH81" s="842"/>
      <c r="AI81" s="842"/>
      <c r="AJ81" s="842"/>
      <c r="AK81" s="842"/>
      <c r="AL81" s="842"/>
      <c r="AM81" s="859" t="s">
        <v>92</v>
      </c>
      <c r="AN81" s="859" t="s">
        <v>92</v>
      </c>
      <c r="AO81" s="1888" t="s">
        <v>92</v>
      </c>
      <c r="AP81" s="842"/>
      <c r="AQ81" s="842"/>
    </row>
    <row r="82" spans="1:43">
      <c r="A82" s="1928" t="s">
        <v>704</v>
      </c>
      <c r="B82" s="863">
        <v>11797</v>
      </c>
      <c r="C82" s="863">
        <v>2017</v>
      </c>
      <c r="D82" s="864" t="s">
        <v>2</v>
      </c>
      <c r="E82" s="865" t="s">
        <v>2</v>
      </c>
      <c r="F82" s="865" t="s">
        <v>267</v>
      </c>
      <c r="G82" s="863">
        <v>5821</v>
      </c>
      <c r="H82" s="863">
        <v>6598</v>
      </c>
      <c r="I82" s="866" t="s">
        <v>2301</v>
      </c>
      <c r="J82" s="2015" t="s">
        <v>332</v>
      </c>
      <c r="K82" s="867" t="s">
        <v>92</v>
      </c>
      <c r="L82" s="863"/>
      <c r="M82" s="863"/>
      <c r="N82" s="863"/>
      <c r="O82" s="867" t="s">
        <v>1021</v>
      </c>
      <c r="P82" s="864" t="s">
        <v>56</v>
      </c>
      <c r="Q82" s="864" t="s">
        <v>91</v>
      </c>
      <c r="R82" s="863">
        <v>40</v>
      </c>
      <c r="S82" s="863"/>
      <c r="T82" s="863"/>
      <c r="U82" s="842"/>
      <c r="V82" s="842"/>
      <c r="W82" s="842"/>
      <c r="X82" s="842"/>
      <c r="Y82" s="842"/>
      <c r="Z82" s="842"/>
      <c r="AA82" s="842"/>
      <c r="AB82" s="1886"/>
      <c r="AC82" s="842"/>
      <c r="AD82" s="1886"/>
      <c r="AE82" s="842"/>
      <c r="AF82" s="842"/>
      <c r="AG82" s="842"/>
      <c r="AH82" s="842"/>
      <c r="AI82" s="842"/>
      <c r="AJ82" s="1999" t="s">
        <v>93</v>
      </c>
      <c r="AK82" s="842"/>
      <c r="AL82" s="842"/>
      <c r="AM82" s="859" t="s">
        <v>92</v>
      </c>
      <c r="AN82" s="859" t="s">
        <v>92</v>
      </c>
      <c r="AO82" s="1888" t="s">
        <v>92</v>
      </c>
      <c r="AP82" s="1890">
        <v>43479</v>
      </c>
      <c r="AQ82" s="1890">
        <v>44208</v>
      </c>
    </row>
    <row r="83" spans="1:43">
      <c r="A83" s="1928" t="s">
        <v>703</v>
      </c>
      <c r="B83" s="863">
        <v>11799</v>
      </c>
      <c r="C83" s="863">
        <v>2017</v>
      </c>
      <c r="D83" s="864" t="s">
        <v>2</v>
      </c>
      <c r="E83" s="865" t="s">
        <v>2</v>
      </c>
      <c r="F83" s="865" t="s">
        <v>265</v>
      </c>
      <c r="G83" s="863">
        <v>4119</v>
      </c>
      <c r="H83" s="863">
        <v>30037</v>
      </c>
      <c r="I83" s="866" t="s">
        <v>2302</v>
      </c>
      <c r="J83" s="2015" t="s">
        <v>3474</v>
      </c>
      <c r="K83" s="867" t="s">
        <v>332</v>
      </c>
      <c r="L83" s="863"/>
      <c r="M83" s="863"/>
      <c r="N83" s="863"/>
      <c r="O83" s="867" t="s">
        <v>1046</v>
      </c>
      <c r="P83" s="864" t="s">
        <v>56</v>
      </c>
      <c r="Q83" s="864" t="s">
        <v>91</v>
      </c>
      <c r="R83" s="863">
        <v>40</v>
      </c>
      <c r="S83" s="863"/>
      <c r="T83" s="1984">
        <v>42884</v>
      </c>
      <c r="U83" s="842"/>
      <c r="V83" s="842"/>
      <c r="W83" s="842"/>
      <c r="X83" s="842"/>
      <c r="Y83" s="842"/>
      <c r="Z83" s="842"/>
      <c r="AA83" s="842"/>
      <c r="AB83" s="1886"/>
      <c r="AC83" s="842"/>
      <c r="AD83" s="1886"/>
      <c r="AE83" s="842"/>
      <c r="AF83" s="842"/>
      <c r="AG83" s="842"/>
      <c r="AH83" s="842"/>
      <c r="AI83" s="842"/>
      <c r="AJ83" s="842"/>
      <c r="AK83" s="842"/>
      <c r="AL83" s="842"/>
      <c r="AM83" s="859"/>
      <c r="AN83" s="859" t="s">
        <v>91</v>
      </c>
      <c r="AO83" s="1888" t="s">
        <v>92</v>
      </c>
      <c r="AP83" s="1890">
        <v>43346</v>
      </c>
      <c r="AQ83" s="1890">
        <v>43710</v>
      </c>
    </row>
    <row r="84" spans="1:43">
      <c r="A84" s="2001"/>
      <c r="B84" s="863">
        <v>11878</v>
      </c>
      <c r="C84" s="863">
        <v>2018</v>
      </c>
      <c r="D84" s="2002" t="s">
        <v>1</v>
      </c>
      <c r="E84" s="2003" t="s">
        <v>1</v>
      </c>
      <c r="F84" s="2003" t="s">
        <v>259</v>
      </c>
      <c r="G84" s="863">
        <v>11878</v>
      </c>
      <c r="H84" s="863"/>
      <c r="I84" s="2004" t="s">
        <v>3412</v>
      </c>
      <c r="J84" s="2004"/>
      <c r="K84" s="867"/>
      <c r="L84" s="863"/>
      <c r="M84" s="863"/>
      <c r="N84" s="863"/>
      <c r="O84" s="867"/>
      <c r="P84" s="2002" t="s">
        <v>55</v>
      </c>
      <c r="Q84" s="864"/>
      <c r="R84" s="863"/>
      <c r="S84" s="863"/>
      <c r="T84" s="1984"/>
      <c r="U84" s="842"/>
      <c r="V84" s="842"/>
      <c r="W84" s="842"/>
      <c r="X84" s="842"/>
      <c r="Y84" s="842"/>
      <c r="Z84" s="842"/>
      <c r="AA84" s="842"/>
      <c r="AB84" s="1886"/>
      <c r="AC84" s="842"/>
      <c r="AD84" s="1886"/>
      <c r="AE84" s="842"/>
      <c r="AF84" s="842"/>
      <c r="AG84" s="842"/>
      <c r="AH84" s="842"/>
      <c r="AI84" s="842"/>
      <c r="AJ84" s="842"/>
      <c r="AK84" s="842"/>
      <c r="AL84" s="842"/>
      <c r="AM84" s="859"/>
      <c r="AN84" s="859"/>
      <c r="AO84" s="1888"/>
      <c r="AP84" s="842"/>
      <c r="AQ84" s="842"/>
    </row>
    <row r="85" spans="1:43">
      <c r="A85" s="2005"/>
      <c r="B85" s="863">
        <v>11879</v>
      </c>
      <c r="C85" s="863">
        <v>2018</v>
      </c>
      <c r="D85" s="2002" t="s">
        <v>1</v>
      </c>
      <c r="E85" s="2003" t="s">
        <v>1</v>
      </c>
      <c r="F85" s="2003" t="s">
        <v>261</v>
      </c>
      <c r="G85" s="863">
        <v>11879</v>
      </c>
      <c r="H85" s="863"/>
      <c r="I85" s="2004" t="s">
        <v>3412</v>
      </c>
      <c r="J85" s="2004"/>
      <c r="K85" s="867"/>
      <c r="L85" s="863"/>
      <c r="M85" s="863"/>
      <c r="N85" s="863"/>
      <c r="O85" s="867"/>
      <c r="P85" s="2002" t="s">
        <v>55</v>
      </c>
      <c r="Q85" s="863"/>
      <c r="R85" s="863"/>
      <c r="S85" s="863"/>
      <c r="T85" s="863"/>
      <c r="U85" s="842"/>
      <c r="V85" s="842"/>
      <c r="W85" s="842"/>
      <c r="X85" s="842"/>
      <c r="Y85" s="842"/>
      <c r="Z85" s="842"/>
      <c r="AA85" s="842"/>
      <c r="AB85" s="1886"/>
      <c r="AC85" s="842"/>
      <c r="AD85" s="1886"/>
      <c r="AE85" s="842"/>
      <c r="AF85" s="842"/>
      <c r="AG85" s="842"/>
      <c r="AH85" s="842"/>
      <c r="AI85" s="842"/>
      <c r="AJ85" s="842"/>
      <c r="AK85" s="842"/>
      <c r="AL85" s="842"/>
      <c r="AM85" s="859"/>
      <c r="AN85" s="859"/>
      <c r="AO85" s="859"/>
      <c r="AP85" s="842"/>
      <c r="AQ85" s="842"/>
    </row>
    <row r="86" spans="1:43">
      <c r="A86" s="2005"/>
      <c r="B86" s="863">
        <v>11786</v>
      </c>
      <c r="C86" s="863">
        <v>2018</v>
      </c>
      <c r="D86" s="2002" t="s">
        <v>1</v>
      </c>
      <c r="E86" s="2003" t="s">
        <v>1</v>
      </c>
      <c r="F86" s="2003" t="s">
        <v>958</v>
      </c>
      <c r="G86" s="863">
        <v>11876</v>
      </c>
      <c r="H86" s="863"/>
      <c r="I86" s="2004" t="s">
        <v>3412</v>
      </c>
      <c r="J86" s="2004"/>
      <c r="K86" s="867"/>
      <c r="L86" s="863"/>
      <c r="M86" s="863"/>
      <c r="N86" s="863"/>
      <c r="O86" s="867"/>
      <c r="P86" s="2002" t="s">
        <v>55</v>
      </c>
      <c r="Q86" s="863"/>
      <c r="R86" s="863"/>
      <c r="S86" s="863"/>
      <c r="T86" s="863"/>
      <c r="U86" s="842"/>
      <c r="V86" s="842"/>
      <c r="W86" s="842"/>
      <c r="X86" s="842"/>
      <c r="Y86" s="842"/>
      <c r="Z86" s="842"/>
      <c r="AA86" s="842"/>
      <c r="AB86" s="1886"/>
      <c r="AC86" s="842"/>
      <c r="AD86" s="1886"/>
      <c r="AE86" s="842"/>
      <c r="AF86" s="842"/>
      <c r="AG86" s="842"/>
      <c r="AH86" s="842"/>
      <c r="AI86" s="842"/>
      <c r="AJ86" s="842"/>
      <c r="AK86" s="842"/>
      <c r="AL86" s="842"/>
      <c r="AM86" s="859"/>
      <c r="AN86" s="859"/>
      <c r="AO86" s="859"/>
      <c r="AP86" s="842"/>
      <c r="AQ86" s="842"/>
    </row>
    <row r="87" spans="1:43">
      <c r="A87" s="2005"/>
      <c r="B87" s="863">
        <v>11787</v>
      </c>
      <c r="C87" s="863">
        <v>2018</v>
      </c>
      <c r="D87" s="2002" t="s">
        <v>1</v>
      </c>
      <c r="E87" s="2003" t="s">
        <v>1</v>
      </c>
      <c r="F87" s="2003" t="s">
        <v>958</v>
      </c>
      <c r="G87" s="863">
        <v>11877</v>
      </c>
      <c r="H87" s="863"/>
      <c r="I87" s="2004" t="s">
        <v>3412</v>
      </c>
      <c r="J87" s="2004"/>
      <c r="K87" s="867"/>
      <c r="L87" s="863"/>
      <c r="M87" s="863"/>
      <c r="N87" s="863"/>
      <c r="O87" s="867"/>
      <c r="P87" s="2002" t="s">
        <v>55</v>
      </c>
      <c r="Q87" s="863"/>
      <c r="R87" s="863"/>
      <c r="S87" s="863"/>
      <c r="T87" s="863"/>
      <c r="U87" s="842"/>
      <c r="V87" s="842"/>
      <c r="W87" s="842"/>
      <c r="X87" s="842"/>
      <c r="Y87" s="842"/>
      <c r="Z87" s="842"/>
      <c r="AA87" s="842"/>
      <c r="AB87" s="1886"/>
      <c r="AC87" s="842"/>
      <c r="AD87" s="1886"/>
      <c r="AE87" s="842"/>
      <c r="AF87" s="842"/>
      <c r="AG87" s="842"/>
      <c r="AH87" s="842"/>
      <c r="AI87" s="842"/>
      <c r="AJ87" s="842"/>
      <c r="AK87" s="842"/>
      <c r="AL87" s="842"/>
      <c r="AM87" s="859"/>
      <c r="AN87" s="859"/>
      <c r="AO87" s="859"/>
      <c r="AP87" s="842"/>
      <c r="AQ87" s="842"/>
    </row>
    <row r="88" spans="1:43">
      <c r="G88" s="551" t="s">
        <v>349</v>
      </c>
      <c r="P88" s="551" t="s">
        <v>350</v>
      </c>
    </row>
    <row r="89" spans="1:43">
      <c r="G89" s="549" t="s">
        <v>280</v>
      </c>
      <c r="P89" s="552" t="s">
        <v>341</v>
      </c>
    </row>
    <row r="90" spans="1:43">
      <c r="G90" s="549" t="s">
        <v>281</v>
      </c>
      <c r="P90" s="552" t="s">
        <v>342</v>
      </c>
    </row>
    <row r="91" spans="1:43">
      <c r="G91" s="549" t="s">
        <v>282</v>
      </c>
      <c r="P91" s="552" t="s">
        <v>343</v>
      </c>
    </row>
    <row r="92" spans="1:43">
      <c r="G92" s="549" t="s">
        <v>283</v>
      </c>
      <c r="P92" s="552" t="s">
        <v>344</v>
      </c>
    </row>
    <row r="93" spans="1:43">
      <c r="G93" s="549" t="s">
        <v>284</v>
      </c>
      <c r="P93" s="552" t="s">
        <v>345</v>
      </c>
    </row>
    <row r="94" spans="1:43">
      <c r="G94" s="549" t="s">
        <v>285</v>
      </c>
      <c r="P94" s="552" t="s">
        <v>346</v>
      </c>
    </row>
    <row r="95" spans="1:43">
      <c r="G95" s="549" t="s">
        <v>286</v>
      </c>
      <c r="P95" s="552" t="s">
        <v>347</v>
      </c>
    </row>
    <row r="96" spans="1:43">
      <c r="G96" s="549" t="s">
        <v>287</v>
      </c>
      <c r="P96" s="552" t="s">
        <v>348</v>
      </c>
    </row>
    <row r="97" spans="7:7">
      <c r="G97" s="549" t="s">
        <v>288</v>
      </c>
    </row>
  </sheetData>
  <autoFilter ref="A4:BE97" xr:uid="{BC67B0DF-EEE5-49A4-A63B-517EA3060198}"/>
  <mergeCells count="11">
    <mergeCell ref="AB3:AD3"/>
    <mergeCell ref="AE3:AF3"/>
    <mergeCell ref="AP3:AQ3"/>
    <mergeCell ref="AG3:AJ3"/>
    <mergeCell ref="AL3:AO3"/>
    <mergeCell ref="X3:AA3"/>
    <mergeCell ref="B3:D3"/>
    <mergeCell ref="E3:K3"/>
    <mergeCell ref="M3:N3"/>
    <mergeCell ref="P3:T3"/>
    <mergeCell ref="U3:W3"/>
  </mergeCells>
  <hyperlinks>
    <hyperlink ref="A1" location="Índice!A1" display="ÍNDICE" xr:uid="{00000000-0004-0000-3100-000000000000}"/>
  </hyperlinks>
  <pageMargins left="0.97" right="0.25" top="0.82677165354330717" bottom="0.74803149606299213" header="0.32" footer="0.31496062992125984"/>
  <pageSetup scale="3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32E4-5E44-4528-9C88-981D9E70D9B9}">
  <sheetPr>
    <tabColor rgb="FFAD25A8"/>
  </sheetPr>
  <dimension ref="A1:AG527"/>
  <sheetViews>
    <sheetView zoomScale="90" zoomScaleNormal="90" zoomScalePageLayoutView="125" workbookViewId="0">
      <selection activeCell="A528" sqref="A528"/>
    </sheetView>
  </sheetViews>
  <sheetFormatPr baseColWidth="10" defaultRowHeight="14.4"/>
  <cols>
    <col min="1" max="1" width="9.44140625" style="2547" customWidth="1"/>
    <col min="2" max="2" width="8.88671875" style="2547" customWidth="1"/>
    <col min="3" max="3" width="9.21875" style="2547" customWidth="1"/>
    <col min="4" max="4" width="9" style="2547" customWidth="1"/>
    <col min="5" max="5" width="9.77734375" style="2547" customWidth="1"/>
    <col min="6" max="6" width="9.44140625" style="2547" customWidth="1"/>
    <col min="7" max="7" width="7.88671875" style="2547" customWidth="1"/>
    <col min="8" max="8" width="10" style="2547" customWidth="1"/>
    <col min="9" max="9" width="8.21875" style="2547" customWidth="1"/>
    <col min="10" max="10" width="10" style="2547" customWidth="1"/>
    <col min="11" max="11" width="8.44140625" style="2547" customWidth="1"/>
    <col min="12" max="12" width="37.88671875" style="2547" bestFit="1" customWidth="1"/>
    <col min="13" max="13" width="11.77734375" style="2547" customWidth="1"/>
    <col min="14" max="14" width="12" style="2547" customWidth="1"/>
    <col min="15" max="15" width="7.109375" style="2547" customWidth="1"/>
    <col min="16" max="16" width="13.21875" style="2547" hidden="1" customWidth="1"/>
    <col min="17" max="17" width="10" style="2547" hidden="1" customWidth="1"/>
    <col min="18" max="18" width="13.109375" style="2547" hidden="1" customWidth="1"/>
    <col min="19" max="19" width="10.44140625" style="2547" hidden="1" customWidth="1"/>
    <col min="20" max="20" width="12.88671875" style="2547" hidden="1" customWidth="1"/>
    <col min="21" max="21" width="10.109375" style="2547" hidden="1" customWidth="1"/>
    <col min="22" max="22" width="13" style="2547" hidden="1" customWidth="1"/>
    <col min="23" max="23" width="11.6640625" style="2547" hidden="1" customWidth="1"/>
    <col min="24" max="24" width="13.44140625" style="2547" hidden="1" customWidth="1"/>
    <col min="25" max="25" width="11.77734375" style="2547" hidden="1" customWidth="1"/>
    <col min="26" max="26" width="35.44140625" style="2548" customWidth="1"/>
    <col min="27" max="28" width="8.88671875" style="2547" customWidth="1"/>
    <col min="29" max="29" width="8.77734375" style="2547" customWidth="1"/>
    <col min="30" max="32" width="8.88671875" style="2547" customWidth="1"/>
    <col min="33" max="33" width="18.77734375" style="2547" customWidth="1"/>
    <col min="34" max="16384" width="11.5546875" style="2547"/>
  </cols>
  <sheetData>
    <row r="1" spans="1:33">
      <c r="A1" s="320" t="s">
        <v>1447</v>
      </c>
    </row>
    <row r="2" spans="1:33" s="2519" customFormat="1" ht="31.2">
      <c r="A2" s="2518" t="s">
        <v>1449</v>
      </c>
      <c r="B2" s="2518" t="s">
        <v>1450</v>
      </c>
      <c r="C2" s="2556" t="s">
        <v>1451</v>
      </c>
      <c r="D2" s="2556" t="s">
        <v>809</v>
      </c>
      <c r="E2" s="2556" t="s">
        <v>3629</v>
      </c>
      <c r="F2" s="2556" t="s">
        <v>119</v>
      </c>
      <c r="G2" s="2556" t="s">
        <v>427</v>
      </c>
      <c r="H2" s="2556" t="s">
        <v>0</v>
      </c>
      <c r="I2" s="2556" t="s">
        <v>1724</v>
      </c>
      <c r="J2" s="2556" t="s">
        <v>1452</v>
      </c>
      <c r="K2" s="2556" t="s">
        <v>2455</v>
      </c>
      <c r="L2" s="2556" t="s">
        <v>3630</v>
      </c>
      <c r="M2" s="2518" t="s">
        <v>3631</v>
      </c>
      <c r="N2" s="2518" t="s">
        <v>3632</v>
      </c>
      <c r="O2" s="2518" t="s">
        <v>3633</v>
      </c>
      <c r="P2" s="2518" t="s">
        <v>3634</v>
      </c>
      <c r="Q2" s="2518" t="s">
        <v>3635</v>
      </c>
      <c r="R2" s="2518" t="s">
        <v>3636</v>
      </c>
      <c r="S2" s="2518" t="s">
        <v>3635</v>
      </c>
      <c r="T2" s="2518" t="s">
        <v>3637</v>
      </c>
      <c r="U2" s="2518" t="s">
        <v>3635</v>
      </c>
      <c r="V2" s="2518" t="s">
        <v>3638</v>
      </c>
      <c r="W2" s="2518" t="s">
        <v>3635</v>
      </c>
      <c r="X2" s="2518" t="s">
        <v>3639</v>
      </c>
      <c r="Y2" s="2518" t="s">
        <v>3635</v>
      </c>
      <c r="Z2" s="2518" t="s">
        <v>3640</v>
      </c>
      <c r="AA2" s="2518" t="s">
        <v>1453</v>
      </c>
      <c r="AB2" s="2518" t="s">
        <v>93</v>
      </c>
      <c r="AC2" s="2518" t="s">
        <v>1454</v>
      </c>
      <c r="AD2" s="2518" t="s">
        <v>1455</v>
      </c>
      <c r="AE2" s="2518" t="s">
        <v>3641</v>
      </c>
      <c r="AF2" s="2518" t="s">
        <v>3642</v>
      </c>
      <c r="AG2" s="2518" t="s">
        <v>1456</v>
      </c>
    </row>
    <row r="3" spans="1:33" s="2526" customFormat="1" ht="28.8">
      <c r="A3" s="2520">
        <v>30</v>
      </c>
      <c r="B3" s="2520">
        <v>10</v>
      </c>
      <c r="C3" s="2520">
        <v>10</v>
      </c>
      <c r="D3" s="2520">
        <f>SUM(B3+C3)</f>
        <v>20</v>
      </c>
      <c r="E3" s="2521">
        <v>18193</v>
      </c>
      <c r="F3" s="2521" t="s">
        <v>259</v>
      </c>
      <c r="G3" s="2521">
        <v>181</v>
      </c>
      <c r="H3" s="2521" t="s">
        <v>1</v>
      </c>
      <c r="I3" s="2521" t="s">
        <v>429</v>
      </c>
      <c r="J3" s="2522">
        <v>0.33</v>
      </c>
      <c r="K3" s="2522">
        <f>D3*J3</f>
        <v>6.6000000000000005</v>
      </c>
      <c r="L3" s="2523" t="s">
        <v>2534</v>
      </c>
      <c r="M3" s="2521">
        <v>5010000</v>
      </c>
      <c r="N3" s="2521" t="s">
        <v>3643</v>
      </c>
      <c r="O3" s="2521">
        <v>20</v>
      </c>
      <c r="P3" s="2521" t="s">
        <v>3644</v>
      </c>
      <c r="Q3" s="2521" t="s">
        <v>2644</v>
      </c>
      <c r="R3" s="2521" t="s">
        <v>3645</v>
      </c>
      <c r="S3" s="2521" t="s">
        <v>2644</v>
      </c>
      <c r="T3" s="2521"/>
      <c r="U3" s="2521"/>
      <c r="V3" s="2521" t="s">
        <v>2457</v>
      </c>
      <c r="W3" s="2521" t="s">
        <v>2644</v>
      </c>
      <c r="X3" s="2521" t="s">
        <v>3645</v>
      </c>
      <c r="Y3" s="2521" t="s">
        <v>2644</v>
      </c>
      <c r="Z3" s="2524" t="s">
        <v>430</v>
      </c>
      <c r="AA3" s="2520">
        <v>8</v>
      </c>
      <c r="AB3" s="2520">
        <v>11</v>
      </c>
      <c r="AC3" s="2520">
        <v>3</v>
      </c>
      <c r="AD3" s="2520">
        <v>1</v>
      </c>
      <c r="AE3" s="2521">
        <v>0</v>
      </c>
      <c r="AF3" s="2521">
        <v>23</v>
      </c>
      <c r="AG3" s="2525"/>
    </row>
    <row r="4" spans="1:33" s="2526" customFormat="1" ht="28.8">
      <c r="A4" s="2520">
        <v>30</v>
      </c>
      <c r="B4" s="2520">
        <v>10</v>
      </c>
      <c r="C4" s="2520">
        <v>10</v>
      </c>
      <c r="D4" s="2520">
        <f t="shared" ref="D4:D67" si="0">SUM(B4+C4)</f>
        <v>20</v>
      </c>
      <c r="E4" s="2521">
        <v>35988</v>
      </c>
      <c r="F4" s="2521" t="s">
        <v>267</v>
      </c>
      <c r="G4" s="2521">
        <v>181</v>
      </c>
      <c r="H4" s="2521" t="s">
        <v>2</v>
      </c>
      <c r="I4" s="2521" t="s">
        <v>429</v>
      </c>
      <c r="J4" s="2521">
        <v>0.33</v>
      </c>
      <c r="K4" s="2522">
        <f t="shared" ref="K4:K67" si="1">D4*J4</f>
        <v>6.6000000000000005</v>
      </c>
      <c r="L4" s="2523" t="s">
        <v>2463</v>
      </c>
      <c r="M4" s="2521">
        <v>5010000</v>
      </c>
      <c r="N4" s="2521" t="s">
        <v>3643</v>
      </c>
      <c r="O4" s="2521">
        <v>20</v>
      </c>
      <c r="P4" s="2521" t="s">
        <v>3644</v>
      </c>
      <c r="Q4" s="2521" t="s">
        <v>2644</v>
      </c>
      <c r="R4" s="2521" t="s">
        <v>3645</v>
      </c>
      <c r="S4" s="2521" t="s">
        <v>2644</v>
      </c>
      <c r="T4" s="2521"/>
      <c r="U4" s="2521"/>
      <c r="V4" s="2521" t="s">
        <v>2457</v>
      </c>
      <c r="W4" s="2521" t="s">
        <v>2644</v>
      </c>
      <c r="X4" s="2521" t="s">
        <v>3645</v>
      </c>
      <c r="Y4" s="2521" t="s">
        <v>2644</v>
      </c>
      <c r="Z4" s="2524" t="s">
        <v>430</v>
      </c>
      <c r="AA4" s="2520">
        <v>8</v>
      </c>
      <c r="AB4" s="2520">
        <v>11</v>
      </c>
      <c r="AC4" s="2520">
        <v>3</v>
      </c>
      <c r="AD4" s="2520">
        <v>1</v>
      </c>
      <c r="AE4" s="2521">
        <v>0</v>
      </c>
      <c r="AF4" s="2521">
        <v>23</v>
      </c>
      <c r="AG4" s="2525"/>
    </row>
    <row r="5" spans="1:33" s="2526" customFormat="1" ht="28.8">
      <c r="A5" s="2520">
        <v>30</v>
      </c>
      <c r="B5" s="2520">
        <v>10</v>
      </c>
      <c r="C5" s="2520">
        <v>10</v>
      </c>
      <c r="D5" s="2520">
        <f t="shared" si="0"/>
        <v>20</v>
      </c>
      <c r="E5" s="2521">
        <v>40170</v>
      </c>
      <c r="F5" s="2521" t="s">
        <v>265</v>
      </c>
      <c r="G5" s="2521">
        <v>181</v>
      </c>
      <c r="H5" s="2521" t="s">
        <v>2</v>
      </c>
      <c r="I5" s="2521" t="s">
        <v>429</v>
      </c>
      <c r="J5" s="2521">
        <v>0.33</v>
      </c>
      <c r="K5" s="2522">
        <f t="shared" si="1"/>
        <v>6.6000000000000005</v>
      </c>
      <c r="L5" s="2523" t="s">
        <v>2358</v>
      </c>
      <c r="M5" s="2521">
        <v>5010000</v>
      </c>
      <c r="N5" s="2521" t="s">
        <v>3643</v>
      </c>
      <c r="O5" s="2521">
        <v>20</v>
      </c>
      <c r="P5" s="2521" t="s">
        <v>3644</v>
      </c>
      <c r="Q5" s="2521" t="s">
        <v>2644</v>
      </c>
      <c r="R5" s="2521" t="s">
        <v>3645</v>
      </c>
      <c r="S5" s="2521" t="s">
        <v>2644</v>
      </c>
      <c r="T5" s="2521"/>
      <c r="U5" s="2521"/>
      <c r="V5" s="2521" t="s">
        <v>2457</v>
      </c>
      <c r="W5" s="2521" t="s">
        <v>2644</v>
      </c>
      <c r="X5" s="2521" t="s">
        <v>3645</v>
      </c>
      <c r="Y5" s="2521" t="s">
        <v>2644</v>
      </c>
      <c r="Z5" s="2524" t="s">
        <v>430</v>
      </c>
      <c r="AA5" s="2520">
        <v>8</v>
      </c>
      <c r="AB5" s="2520">
        <v>11</v>
      </c>
      <c r="AC5" s="2520">
        <v>3</v>
      </c>
      <c r="AD5" s="2520">
        <v>1</v>
      </c>
      <c r="AE5" s="2521">
        <v>0</v>
      </c>
      <c r="AF5" s="2521">
        <v>23</v>
      </c>
      <c r="AG5" s="2525"/>
    </row>
    <row r="6" spans="1:33" s="2526" customFormat="1" ht="28.8">
      <c r="A6" s="2520">
        <v>30</v>
      </c>
      <c r="B6" s="2520">
        <v>10</v>
      </c>
      <c r="C6" s="2520">
        <v>10</v>
      </c>
      <c r="D6" s="2520">
        <f t="shared" si="0"/>
        <v>20</v>
      </c>
      <c r="E6" s="2521">
        <v>18193</v>
      </c>
      <c r="F6" s="2521" t="s">
        <v>259</v>
      </c>
      <c r="G6" s="2521">
        <v>181</v>
      </c>
      <c r="H6" s="2521" t="s">
        <v>1</v>
      </c>
      <c r="I6" s="2521" t="s">
        <v>429</v>
      </c>
      <c r="J6" s="2522">
        <v>0.25</v>
      </c>
      <c r="K6" s="2522">
        <f t="shared" si="1"/>
        <v>5</v>
      </c>
      <c r="L6" s="2523" t="s">
        <v>2534</v>
      </c>
      <c r="M6" s="2521">
        <v>5010000</v>
      </c>
      <c r="N6" s="2521" t="s">
        <v>2611</v>
      </c>
      <c r="O6" s="2521">
        <v>30</v>
      </c>
      <c r="P6" s="2521" t="s">
        <v>3646</v>
      </c>
      <c r="Q6" s="2521" t="s">
        <v>3647</v>
      </c>
      <c r="R6" s="2521" t="s">
        <v>3648</v>
      </c>
      <c r="S6" s="2521" t="s">
        <v>3647</v>
      </c>
      <c r="T6" s="2521"/>
      <c r="U6" s="2521"/>
      <c r="V6" s="2521" t="s">
        <v>3649</v>
      </c>
      <c r="W6" s="2521" t="s">
        <v>3647</v>
      </c>
      <c r="X6" s="2521" t="s">
        <v>2640</v>
      </c>
      <c r="Y6" s="2521" t="s">
        <v>3647</v>
      </c>
      <c r="Z6" s="2524" t="s">
        <v>430</v>
      </c>
      <c r="AA6" s="2520">
        <v>14</v>
      </c>
      <c r="AB6" s="2520">
        <v>15</v>
      </c>
      <c r="AC6" s="2520">
        <v>0</v>
      </c>
      <c r="AD6" s="2520">
        <v>1</v>
      </c>
      <c r="AE6" s="2521">
        <v>0</v>
      </c>
      <c r="AF6" s="2521">
        <v>30</v>
      </c>
      <c r="AG6" s="2525"/>
    </row>
    <row r="7" spans="1:33" s="2526" customFormat="1" ht="28.8">
      <c r="A7" s="2520">
        <v>30</v>
      </c>
      <c r="B7" s="2520">
        <v>10</v>
      </c>
      <c r="C7" s="2520">
        <v>10</v>
      </c>
      <c r="D7" s="2520">
        <f t="shared" si="0"/>
        <v>20</v>
      </c>
      <c r="E7" s="2521">
        <v>36948</v>
      </c>
      <c r="F7" s="2521" t="s">
        <v>959</v>
      </c>
      <c r="G7" s="2521">
        <v>181</v>
      </c>
      <c r="H7" s="2521" t="s">
        <v>3</v>
      </c>
      <c r="I7" s="2521" t="s">
        <v>429</v>
      </c>
      <c r="J7" s="2521">
        <v>0.25</v>
      </c>
      <c r="K7" s="2522">
        <f t="shared" si="1"/>
        <v>5</v>
      </c>
      <c r="L7" s="2523" t="s">
        <v>2613</v>
      </c>
      <c r="M7" s="2521">
        <v>5010000</v>
      </c>
      <c r="N7" s="2521" t="s">
        <v>2611</v>
      </c>
      <c r="O7" s="2521">
        <v>30</v>
      </c>
      <c r="P7" s="2521" t="s">
        <v>3646</v>
      </c>
      <c r="Q7" s="2521" t="s">
        <v>3647</v>
      </c>
      <c r="R7" s="2521" t="s">
        <v>3648</v>
      </c>
      <c r="S7" s="2521" t="s">
        <v>3647</v>
      </c>
      <c r="T7" s="2521"/>
      <c r="U7" s="2521"/>
      <c r="V7" s="2521" t="s">
        <v>3649</v>
      </c>
      <c r="W7" s="2521" t="s">
        <v>3647</v>
      </c>
      <c r="X7" s="2521" t="s">
        <v>2640</v>
      </c>
      <c r="Y7" s="2521" t="s">
        <v>3647</v>
      </c>
      <c r="Z7" s="2524" t="s">
        <v>430</v>
      </c>
      <c r="AA7" s="2520">
        <v>14</v>
      </c>
      <c r="AB7" s="2520">
        <v>15</v>
      </c>
      <c r="AC7" s="2520">
        <v>0</v>
      </c>
      <c r="AD7" s="2520">
        <v>1</v>
      </c>
      <c r="AE7" s="2521">
        <v>0</v>
      </c>
      <c r="AF7" s="2521">
        <v>30</v>
      </c>
      <c r="AG7" s="2525"/>
    </row>
    <row r="8" spans="1:33" s="2526" customFormat="1" ht="28.8">
      <c r="A8" s="2520">
        <v>30</v>
      </c>
      <c r="B8" s="2520">
        <v>10</v>
      </c>
      <c r="C8" s="2520">
        <v>10</v>
      </c>
      <c r="D8" s="2520">
        <f t="shared" si="0"/>
        <v>20</v>
      </c>
      <c r="E8" s="2521">
        <v>40253</v>
      </c>
      <c r="F8" s="2521" t="s">
        <v>267</v>
      </c>
      <c r="G8" s="2521">
        <v>181</v>
      </c>
      <c r="H8" s="2521" t="s">
        <v>2</v>
      </c>
      <c r="I8" s="2521" t="s">
        <v>429</v>
      </c>
      <c r="J8" s="2521">
        <v>0.25</v>
      </c>
      <c r="K8" s="2522">
        <f t="shared" si="1"/>
        <v>5</v>
      </c>
      <c r="L8" s="2523" t="s">
        <v>310</v>
      </c>
      <c r="M8" s="2521">
        <v>5010000</v>
      </c>
      <c r="N8" s="2521" t="s">
        <v>2611</v>
      </c>
      <c r="O8" s="2521">
        <v>30</v>
      </c>
      <c r="P8" s="2521" t="s">
        <v>3646</v>
      </c>
      <c r="Q8" s="2521" t="s">
        <v>3647</v>
      </c>
      <c r="R8" s="2521" t="s">
        <v>3648</v>
      </c>
      <c r="S8" s="2521" t="s">
        <v>3647</v>
      </c>
      <c r="T8" s="2521"/>
      <c r="U8" s="2521"/>
      <c r="V8" s="2521" t="s">
        <v>3649</v>
      </c>
      <c r="W8" s="2521" t="s">
        <v>3647</v>
      </c>
      <c r="X8" s="2521" t="s">
        <v>2640</v>
      </c>
      <c r="Y8" s="2521" t="s">
        <v>3647</v>
      </c>
      <c r="Z8" s="2524" t="s">
        <v>430</v>
      </c>
      <c r="AA8" s="2520">
        <v>14</v>
      </c>
      <c r="AB8" s="2520">
        <v>15</v>
      </c>
      <c r="AC8" s="2520">
        <v>0</v>
      </c>
      <c r="AD8" s="2520">
        <v>1</v>
      </c>
      <c r="AE8" s="2521">
        <v>0</v>
      </c>
      <c r="AF8" s="2521">
        <v>30</v>
      </c>
      <c r="AG8" s="2525"/>
    </row>
    <row r="9" spans="1:33" s="2526" customFormat="1" ht="28.8">
      <c r="A9" s="2520">
        <v>30</v>
      </c>
      <c r="B9" s="2520">
        <v>10</v>
      </c>
      <c r="C9" s="2520">
        <v>10</v>
      </c>
      <c r="D9" s="2520">
        <f t="shared" si="0"/>
        <v>20</v>
      </c>
      <c r="E9" s="2521">
        <v>36171</v>
      </c>
      <c r="F9" s="2521" t="s">
        <v>265</v>
      </c>
      <c r="G9" s="2521">
        <v>181</v>
      </c>
      <c r="H9" s="2521" t="s">
        <v>2</v>
      </c>
      <c r="I9" s="2521" t="s">
        <v>429</v>
      </c>
      <c r="J9" s="2521">
        <v>0.25</v>
      </c>
      <c r="K9" s="2522">
        <f t="shared" si="1"/>
        <v>5</v>
      </c>
      <c r="L9" s="2523" t="s">
        <v>2502</v>
      </c>
      <c r="M9" s="2521">
        <v>5010000</v>
      </c>
      <c r="N9" s="2521" t="s">
        <v>2611</v>
      </c>
      <c r="O9" s="2521">
        <v>30</v>
      </c>
      <c r="P9" s="2521" t="s">
        <v>3646</v>
      </c>
      <c r="Q9" s="2521" t="s">
        <v>3647</v>
      </c>
      <c r="R9" s="2521" t="s">
        <v>3648</v>
      </c>
      <c r="S9" s="2521" t="s">
        <v>3647</v>
      </c>
      <c r="T9" s="2521"/>
      <c r="U9" s="2521"/>
      <c r="V9" s="2521" t="s">
        <v>3649</v>
      </c>
      <c r="W9" s="2521" t="s">
        <v>3647</v>
      </c>
      <c r="X9" s="2521" t="s">
        <v>2640</v>
      </c>
      <c r="Y9" s="2521" t="s">
        <v>3647</v>
      </c>
      <c r="Z9" s="2524" t="s">
        <v>430</v>
      </c>
      <c r="AA9" s="2520">
        <v>14</v>
      </c>
      <c r="AB9" s="2520">
        <v>15</v>
      </c>
      <c r="AC9" s="2520">
        <v>0</v>
      </c>
      <c r="AD9" s="2520">
        <v>1</v>
      </c>
      <c r="AE9" s="2521">
        <v>0</v>
      </c>
      <c r="AF9" s="2521">
        <v>30</v>
      </c>
      <c r="AG9" s="2525"/>
    </row>
    <row r="10" spans="1:33" s="2526" customFormat="1" ht="28.8">
      <c r="A10" s="2520">
        <v>30</v>
      </c>
      <c r="B10" s="2520">
        <v>8</v>
      </c>
      <c r="C10" s="2520">
        <v>14</v>
      </c>
      <c r="D10" s="2520">
        <v>8</v>
      </c>
      <c r="E10" s="2521">
        <v>30662</v>
      </c>
      <c r="F10" s="2521" t="s">
        <v>265</v>
      </c>
      <c r="G10" s="2521">
        <v>181</v>
      </c>
      <c r="H10" s="2521" t="s">
        <v>2</v>
      </c>
      <c r="I10" s="2521" t="s">
        <v>429</v>
      </c>
      <c r="J10" s="2521">
        <v>0.33</v>
      </c>
      <c r="K10" s="2522">
        <f t="shared" si="1"/>
        <v>2.64</v>
      </c>
      <c r="L10" s="2523" t="s">
        <v>2518</v>
      </c>
      <c r="M10" s="2521">
        <v>5010001</v>
      </c>
      <c r="N10" s="2521" t="s">
        <v>2524</v>
      </c>
      <c r="O10" s="2521">
        <v>12</v>
      </c>
      <c r="P10" s="2521" t="s">
        <v>1513</v>
      </c>
      <c r="Q10" s="2521" t="s">
        <v>2525</v>
      </c>
      <c r="R10" s="2521" t="s">
        <v>1513</v>
      </c>
      <c r="S10" s="2521" t="s">
        <v>2525</v>
      </c>
      <c r="T10" s="2521"/>
      <c r="U10" s="2521"/>
      <c r="V10" s="2521" t="s">
        <v>1513</v>
      </c>
      <c r="W10" s="2521" t="s">
        <v>2525</v>
      </c>
      <c r="X10" s="2521" t="s">
        <v>1513</v>
      </c>
      <c r="Y10" s="2521" t="s">
        <v>2525</v>
      </c>
      <c r="Z10" s="2524" t="s">
        <v>1460</v>
      </c>
      <c r="AA10" s="2520">
        <v>2</v>
      </c>
      <c r="AB10" s="2520">
        <v>3</v>
      </c>
      <c r="AC10" s="2520">
        <v>1</v>
      </c>
      <c r="AD10" s="2520">
        <v>2</v>
      </c>
      <c r="AE10" s="2521">
        <v>0</v>
      </c>
      <c r="AF10" s="2521">
        <v>8</v>
      </c>
      <c r="AG10" s="2525"/>
    </row>
    <row r="11" spans="1:33" s="2526" customFormat="1" ht="28.8">
      <c r="A11" s="2520">
        <v>30</v>
      </c>
      <c r="B11" s="2520">
        <v>8</v>
      </c>
      <c r="C11" s="2520">
        <v>14</v>
      </c>
      <c r="D11" s="2520">
        <v>8</v>
      </c>
      <c r="E11" s="2521">
        <v>30037</v>
      </c>
      <c r="F11" s="2521" t="s">
        <v>265</v>
      </c>
      <c r="G11" s="2521">
        <v>181</v>
      </c>
      <c r="H11" s="2521" t="s">
        <v>2</v>
      </c>
      <c r="I11" s="2521" t="s">
        <v>429</v>
      </c>
      <c r="J11" s="2521">
        <v>0.33</v>
      </c>
      <c r="K11" s="2522">
        <f t="shared" si="1"/>
        <v>2.64</v>
      </c>
      <c r="L11" s="2523" t="s">
        <v>2520</v>
      </c>
      <c r="M11" s="2521">
        <v>5010001</v>
      </c>
      <c r="N11" s="2521" t="s">
        <v>2524</v>
      </c>
      <c r="O11" s="2521">
        <v>12</v>
      </c>
      <c r="P11" s="2521" t="s">
        <v>1513</v>
      </c>
      <c r="Q11" s="2521" t="s">
        <v>2525</v>
      </c>
      <c r="R11" s="2521" t="s">
        <v>1513</v>
      </c>
      <c r="S11" s="2521" t="s">
        <v>2525</v>
      </c>
      <c r="T11" s="2521"/>
      <c r="U11" s="2521"/>
      <c r="V11" s="2521" t="s">
        <v>1513</v>
      </c>
      <c r="W11" s="2521" t="s">
        <v>2525</v>
      </c>
      <c r="X11" s="2521" t="s">
        <v>1513</v>
      </c>
      <c r="Y11" s="2521" t="s">
        <v>2525</v>
      </c>
      <c r="Z11" s="2524" t="s">
        <v>1460</v>
      </c>
      <c r="AA11" s="2520">
        <v>2</v>
      </c>
      <c r="AB11" s="2520">
        <v>3</v>
      </c>
      <c r="AC11" s="2520">
        <v>1</v>
      </c>
      <c r="AD11" s="2520">
        <v>2</v>
      </c>
      <c r="AE11" s="2521">
        <v>0</v>
      </c>
      <c r="AF11" s="2521">
        <v>8</v>
      </c>
      <c r="AG11" s="2525"/>
    </row>
    <row r="12" spans="1:33" s="2526" customFormat="1" ht="28.8">
      <c r="A12" s="2520">
        <v>30</v>
      </c>
      <c r="B12" s="2520">
        <v>8</v>
      </c>
      <c r="C12" s="2520">
        <v>14</v>
      </c>
      <c r="D12" s="2520">
        <v>8</v>
      </c>
      <c r="E12" s="2521">
        <v>6598</v>
      </c>
      <c r="F12" s="2521" t="s">
        <v>267</v>
      </c>
      <c r="G12" s="2521">
        <v>181</v>
      </c>
      <c r="H12" s="2521" t="s">
        <v>2</v>
      </c>
      <c r="I12" s="2521" t="s">
        <v>429</v>
      </c>
      <c r="J12" s="2521">
        <v>0.33</v>
      </c>
      <c r="K12" s="2522">
        <f t="shared" si="1"/>
        <v>2.64</v>
      </c>
      <c r="L12" s="2523" t="s">
        <v>2464</v>
      </c>
      <c r="M12" s="2521">
        <v>5010001</v>
      </c>
      <c r="N12" s="2521" t="s">
        <v>3650</v>
      </c>
      <c r="O12" s="2521">
        <v>18</v>
      </c>
      <c r="P12" s="2527" t="s">
        <v>3651</v>
      </c>
      <c r="Q12" s="2521" t="s">
        <v>3652</v>
      </c>
      <c r="R12" s="2527" t="s">
        <v>3651</v>
      </c>
      <c r="S12" s="2521" t="s">
        <v>3652</v>
      </c>
      <c r="T12" s="2521" t="s">
        <v>3653</v>
      </c>
      <c r="U12" s="2521" t="s">
        <v>3652</v>
      </c>
      <c r="V12" s="2521" t="s">
        <v>3654</v>
      </c>
      <c r="W12" s="2521" t="s">
        <v>3655</v>
      </c>
      <c r="X12" s="2521" t="s">
        <v>3656</v>
      </c>
      <c r="Y12" s="2521" t="s">
        <v>3655</v>
      </c>
      <c r="Z12" s="2524" t="s">
        <v>1460</v>
      </c>
      <c r="AA12" s="2520">
        <v>6</v>
      </c>
      <c r="AB12" s="2520">
        <v>6</v>
      </c>
      <c r="AC12" s="2520">
        <v>1</v>
      </c>
      <c r="AD12" s="2520">
        <v>3</v>
      </c>
      <c r="AE12" s="2521">
        <v>0</v>
      </c>
      <c r="AF12" s="2521">
        <v>16</v>
      </c>
      <c r="AG12" s="2525"/>
    </row>
    <row r="13" spans="1:33" s="2526" customFormat="1" ht="28.8">
      <c r="A13" s="2520">
        <v>30</v>
      </c>
      <c r="B13" s="2520">
        <v>8</v>
      </c>
      <c r="C13" s="2520">
        <v>14</v>
      </c>
      <c r="D13" s="2520">
        <f t="shared" si="0"/>
        <v>22</v>
      </c>
      <c r="E13" s="2521">
        <v>17734</v>
      </c>
      <c r="F13" s="2521" t="s">
        <v>267</v>
      </c>
      <c r="G13" s="2521">
        <v>181</v>
      </c>
      <c r="H13" s="2521" t="s">
        <v>2</v>
      </c>
      <c r="I13" s="2521" t="s">
        <v>433</v>
      </c>
      <c r="J13" s="2521">
        <v>0.14000000000000001</v>
      </c>
      <c r="K13" s="2522">
        <f t="shared" si="1"/>
        <v>3.08</v>
      </c>
      <c r="L13" s="2523" t="s">
        <v>2562</v>
      </c>
      <c r="M13" s="2521">
        <v>5010001</v>
      </c>
      <c r="N13" s="2521" t="s">
        <v>3650</v>
      </c>
      <c r="O13" s="2521">
        <v>18</v>
      </c>
      <c r="P13" s="2527" t="s">
        <v>3651</v>
      </c>
      <c r="Q13" s="2521" t="s">
        <v>3652</v>
      </c>
      <c r="R13" s="2527" t="s">
        <v>3651</v>
      </c>
      <c r="S13" s="2521" t="s">
        <v>3652</v>
      </c>
      <c r="T13" s="2521" t="s">
        <v>3653</v>
      </c>
      <c r="U13" s="2521" t="s">
        <v>3652</v>
      </c>
      <c r="V13" s="2521" t="s">
        <v>3654</v>
      </c>
      <c r="W13" s="2521" t="s">
        <v>3655</v>
      </c>
      <c r="X13" s="2521" t="s">
        <v>3656</v>
      </c>
      <c r="Y13" s="2521" t="s">
        <v>3655</v>
      </c>
      <c r="Z13" s="2524" t="s">
        <v>1460</v>
      </c>
      <c r="AA13" s="2520">
        <v>6</v>
      </c>
      <c r="AB13" s="2520">
        <v>6</v>
      </c>
      <c r="AC13" s="2520">
        <v>1</v>
      </c>
      <c r="AD13" s="2520">
        <v>3</v>
      </c>
      <c r="AE13" s="2521">
        <v>0</v>
      </c>
      <c r="AF13" s="2521">
        <v>16</v>
      </c>
      <c r="AG13" s="2525"/>
    </row>
    <row r="14" spans="1:33" s="2526" customFormat="1" ht="28.8">
      <c r="A14" s="2520">
        <v>30</v>
      </c>
      <c r="B14" s="2520">
        <v>8</v>
      </c>
      <c r="C14" s="2520">
        <v>14</v>
      </c>
      <c r="D14" s="2520">
        <f t="shared" si="0"/>
        <v>22</v>
      </c>
      <c r="E14" s="2521">
        <v>39289</v>
      </c>
      <c r="F14" s="2521" t="s">
        <v>267</v>
      </c>
      <c r="G14" s="2521">
        <v>181</v>
      </c>
      <c r="H14" s="2521" t="s">
        <v>2</v>
      </c>
      <c r="I14" s="2521" t="s">
        <v>429</v>
      </c>
      <c r="J14" s="2521">
        <v>0.32</v>
      </c>
      <c r="K14" s="2522">
        <f t="shared" si="1"/>
        <v>7.04</v>
      </c>
      <c r="L14" s="2523" t="s">
        <v>2299</v>
      </c>
      <c r="M14" s="2521">
        <v>5010001</v>
      </c>
      <c r="N14" s="2521" t="s">
        <v>3650</v>
      </c>
      <c r="O14" s="2521">
        <v>18</v>
      </c>
      <c r="P14" s="2527" t="s">
        <v>3651</v>
      </c>
      <c r="Q14" s="2521" t="s">
        <v>3652</v>
      </c>
      <c r="R14" s="2527" t="s">
        <v>3651</v>
      </c>
      <c r="S14" s="2521" t="s">
        <v>3652</v>
      </c>
      <c r="T14" s="2521" t="s">
        <v>3653</v>
      </c>
      <c r="U14" s="2521" t="s">
        <v>3652</v>
      </c>
      <c r="V14" s="2521" t="s">
        <v>3654</v>
      </c>
      <c r="W14" s="2521" t="s">
        <v>3655</v>
      </c>
      <c r="X14" s="2521" t="s">
        <v>3656</v>
      </c>
      <c r="Y14" s="2521" t="s">
        <v>3655</v>
      </c>
      <c r="Z14" s="2524" t="s">
        <v>1460</v>
      </c>
      <c r="AA14" s="2520">
        <v>6</v>
      </c>
      <c r="AB14" s="2520">
        <v>6</v>
      </c>
      <c r="AC14" s="2520">
        <v>1</v>
      </c>
      <c r="AD14" s="2520">
        <v>3</v>
      </c>
      <c r="AE14" s="2521">
        <v>0</v>
      </c>
      <c r="AF14" s="2521">
        <v>16</v>
      </c>
      <c r="AG14" s="2525"/>
    </row>
    <row r="15" spans="1:33" s="2526" customFormat="1" ht="28.8">
      <c r="A15" s="2520">
        <v>30</v>
      </c>
      <c r="B15" s="2520">
        <v>8</v>
      </c>
      <c r="C15" s="2520">
        <v>14</v>
      </c>
      <c r="D15" s="2520">
        <f t="shared" si="0"/>
        <v>22</v>
      </c>
      <c r="E15" s="2521">
        <v>40692</v>
      </c>
      <c r="F15" s="2521" t="s">
        <v>267</v>
      </c>
      <c r="G15" s="2521">
        <v>181</v>
      </c>
      <c r="H15" s="2521" t="s">
        <v>2</v>
      </c>
      <c r="I15" s="2521" t="s">
        <v>433</v>
      </c>
      <c r="J15" s="2521">
        <v>0.32</v>
      </c>
      <c r="K15" s="2522">
        <f t="shared" si="1"/>
        <v>7.04</v>
      </c>
      <c r="L15" s="2523" t="s">
        <v>2359</v>
      </c>
      <c r="M15" s="2521">
        <v>5010001</v>
      </c>
      <c r="N15" s="2521" t="s">
        <v>3650</v>
      </c>
      <c r="O15" s="2521">
        <v>18</v>
      </c>
      <c r="P15" s="2527" t="s">
        <v>3651</v>
      </c>
      <c r="Q15" s="2521" t="s">
        <v>3652</v>
      </c>
      <c r="R15" s="2527" t="s">
        <v>3651</v>
      </c>
      <c r="S15" s="2521" t="s">
        <v>3652</v>
      </c>
      <c r="T15" s="2521" t="s">
        <v>3653</v>
      </c>
      <c r="U15" s="2521" t="s">
        <v>3652</v>
      </c>
      <c r="V15" s="2521" t="s">
        <v>3654</v>
      </c>
      <c r="W15" s="2521" t="s">
        <v>3655</v>
      </c>
      <c r="X15" s="2521" t="s">
        <v>3656</v>
      </c>
      <c r="Y15" s="2521" t="s">
        <v>3655</v>
      </c>
      <c r="Z15" s="2524" t="s">
        <v>1460</v>
      </c>
      <c r="AA15" s="2520">
        <v>6</v>
      </c>
      <c r="AB15" s="2520">
        <v>6</v>
      </c>
      <c r="AC15" s="2520">
        <v>1</v>
      </c>
      <c r="AD15" s="2520">
        <v>3</v>
      </c>
      <c r="AE15" s="2521">
        <v>0</v>
      </c>
      <c r="AF15" s="2521">
        <v>16</v>
      </c>
      <c r="AG15" s="2525"/>
    </row>
    <row r="16" spans="1:33" s="2526" customFormat="1" ht="57.6">
      <c r="A16" s="2520">
        <v>3</v>
      </c>
      <c r="B16" s="2520">
        <v>1.5</v>
      </c>
      <c r="C16" s="2520"/>
      <c r="D16" s="2520">
        <f t="shared" si="0"/>
        <v>1.5</v>
      </c>
      <c r="E16" s="2521">
        <v>40356</v>
      </c>
      <c r="F16" s="2521" t="s">
        <v>267</v>
      </c>
      <c r="G16" s="2521">
        <v>181</v>
      </c>
      <c r="H16" s="2521" t="s">
        <v>2</v>
      </c>
      <c r="I16" s="2521" t="s">
        <v>429</v>
      </c>
      <c r="J16" s="2521">
        <v>1</v>
      </c>
      <c r="K16" s="2522">
        <f t="shared" si="1"/>
        <v>1.5</v>
      </c>
      <c r="L16" s="2523" t="s">
        <v>2459</v>
      </c>
      <c r="M16" s="2521" t="s">
        <v>1462</v>
      </c>
      <c r="N16" s="2521" t="s">
        <v>3657</v>
      </c>
      <c r="O16" s="2521">
        <v>5</v>
      </c>
      <c r="P16" s="2521"/>
      <c r="Q16" s="2521"/>
      <c r="R16" s="2521"/>
      <c r="S16" s="2521"/>
      <c r="T16" s="2521" t="s">
        <v>1472</v>
      </c>
      <c r="U16" s="2521" t="s">
        <v>3647</v>
      </c>
      <c r="V16" s="2521"/>
      <c r="W16" s="2521"/>
      <c r="X16" s="2521"/>
      <c r="Y16" s="2521"/>
      <c r="Z16" s="2523" t="s">
        <v>3658</v>
      </c>
      <c r="AA16" s="2520">
        <v>7</v>
      </c>
      <c r="AB16" s="2520">
        <v>9</v>
      </c>
      <c r="AC16" s="2520">
        <v>1</v>
      </c>
      <c r="AD16" s="2520">
        <v>4</v>
      </c>
      <c r="AE16" s="2521">
        <v>0</v>
      </c>
      <c r="AF16" s="2521">
        <v>21</v>
      </c>
      <c r="AG16" s="2525"/>
    </row>
    <row r="17" spans="1:33" s="2526" customFormat="1" ht="43.2">
      <c r="A17" s="2520">
        <v>3</v>
      </c>
      <c r="B17" s="2520">
        <v>1.5</v>
      </c>
      <c r="C17" s="2520"/>
      <c r="D17" s="2520">
        <f t="shared" si="0"/>
        <v>1.5</v>
      </c>
      <c r="E17" s="2521">
        <v>40356</v>
      </c>
      <c r="F17" s="2521" t="s">
        <v>267</v>
      </c>
      <c r="G17" s="2521">
        <v>181</v>
      </c>
      <c r="H17" s="2521" t="s">
        <v>2</v>
      </c>
      <c r="I17" s="2521" t="s">
        <v>429</v>
      </c>
      <c r="J17" s="2521">
        <v>1</v>
      </c>
      <c r="K17" s="2522">
        <f t="shared" si="1"/>
        <v>1.5</v>
      </c>
      <c r="L17" s="2523" t="s">
        <v>2459</v>
      </c>
      <c r="M17" s="2521" t="s">
        <v>1462</v>
      </c>
      <c r="N17" s="2521" t="s">
        <v>3659</v>
      </c>
      <c r="O17" s="2521">
        <v>5</v>
      </c>
      <c r="P17" s="2521"/>
      <c r="Q17" s="2521"/>
      <c r="R17" s="2521"/>
      <c r="S17" s="2521"/>
      <c r="T17" s="2521" t="s">
        <v>1475</v>
      </c>
      <c r="U17" s="2521" t="s">
        <v>3647</v>
      </c>
      <c r="V17" s="2521"/>
      <c r="W17" s="2521"/>
      <c r="X17" s="2521"/>
      <c r="Y17" s="2521"/>
      <c r="Z17" s="2524" t="s">
        <v>3660</v>
      </c>
      <c r="AA17" s="2520">
        <v>4</v>
      </c>
      <c r="AB17" s="2520">
        <v>3</v>
      </c>
      <c r="AC17" s="2520">
        <v>12</v>
      </c>
      <c r="AD17" s="2520">
        <v>0</v>
      </c>
      <c r="AE17" s="2521">
        <v>0</v>
      </c>
      <c r="AF17" s="2521">
        <v>19</v>
      </c>
      <c r="AG17" s="2525"/>
    </row>
    <row r="18" spans="1:33" s="2526" customFormat="1" ht="28.8">
      <c r="A18" s="2520">
        <v>3</v>
      </c>
      <c r="B18" s="2520">
        <v>1.5</v>
      </c>
      <c r="C18" s="2520"/>
      <c r="D18" s="2520">
        <f t="shared" si="0"/>
        <v>1.5</v>
      </c>
      <c r="E18" s="2521">
        <v>32206</v>
      </c>
      <c r="F18" s="2521" t="s">
        <v>267</v>
      </c>
      <c r="G18" s="2521">
        <v>181</v>
      </c>
      <c r="H18" s="2521" t="s">
        <v>2</v>
      </c>
      <c r="I18" s="2521" t="s">
        <v>429</v>
      </c>
      <c r="J18" s="2521">
        <v>1</v>
      </c>
      <c r="K18" s="2522">
        <f t="shared" si="1"/>
        <v>1.5</v>
      </c>
      <c r="L18" s="2523" t="s">
        <v>2460</v>
      </c>
      <c r="M18" s="2521" t="s">
        <v>1462</v>
      </c>
      <c r="N18" s="2521" t="s">
        <v>3661</v>
      </c>
      <c r="O18" s="2521">
        <v>5</v>
      </c>
      <c r="P18" s="2521"/>
      <c r="Q18" s="2521"/>
      <c r="R18" s="2521"/>
      <c r="S18" s="2521"/>
      <c r="T18" s="2521" t="s">
        <v>1472</v>
      </c>
      <c r="U18" s="2521" t="s">
        <v>3662</v>
      </c>
      <c r="V18" s="2521"/>
      <c r="W18" s="2521"/>
      <c r="X18" s="2521"/>
      <c r="Y18" s="2521"/>
      <c r="Z18" s="2524" t="s">
        <v>3663</v>
      </c>
      <c r="AA18" s="2520">
        <v>17</v>
      </c>
      <c r="AB18" s="2520">
        <v>1</v>
      </c>
      <c r="AC18" s="2520">
        <v>0</v>
      </c>
      <c r="AD18" s="2520">
        <v>0</v>
      </c>
      <c r="AE18" s="2521">
        <v>1</v>
      </c>
      <c r="AF18" s="2521">
        <v>18</v>
      </c>
      <c r="AG18" s="2525"/>
    </row>
    <row r="19" spans="1:33" s="2526" customFormat="1" ht="28.8">
      <c r="A19" s="2520">
        <v>3</v>
      </c>
      <c r="B19" s="2520">
        <v>1.5</v>
      </c>
      <c r="C19" s="2520"/>
      <c r="D19" s="2520">
        <f t="shared" si="0"/>
        <v>1.5</v>
      </c>
      <c r="E19" s="2521">
        <v>41067</v>
      </c>
      <c r="F19" s="2521" t="s">
        <v>265</v>
      </c>
      <c r="G19" s="2521">
        <v>181</v>
      </c>
      <c r="H19" s="2521" t="s">
        <v>2</v>
      </c>
      <c r="I19" s="2521" t="s">
        <v>433</v>
      </c>
      <c r="J19" s="2521">
        <v>1</v>
      </c>
      <c r="K19" s="2522">
        <f t="shared" si="1"/>
        <v>1.5</v>
      </c>
      <c r="L19" s="2523" t="s">
        <v>2505</v>
      </c>
      <c r="M19" s="2521" t="s">
        <v>1462</v>
      </c>
      <c r="N19" s="2521" t="s">
        <v>3664</v>
      </c>
      <c r="O19" s="2521">
        <v>5</v>
      </c>
      <c r="P19" s="2521"/>
      <c r="Q19" s="2521"/>
      <c r="R19" s="2521"/>
      <c r="S19" s="2521"/>
      <c r="T19" s="2521" t="s">
        <v>1474</v>
      </c>
      <c r="U19" s="2521" t="s">
        <v>2644</v>
      </c>
      <c r="V19" s="2521"/>
      <c r="W19" s="2521"/>
      <c r="X19" s="2521"/>
      <c r="Y19" s="2521"/>
      <c r="Z19" s="2524" t="s">
        <v>3665</v>
      </c>
      <c r="AA19" s="2520">
        <v>6</v>
      </c>
      <c r="AB19" s="2520">
        <v>6</v>
      </c>
      <c r="AC19" s="2520">
        <v>3</v>
      </c>
      <c r="AD19" s="2520">
        <v>0</v>
      </c>
      <c r="AE19" s="2521">
        <v>0</v>
      </c>
      <c r="AF19" s="2521">
        <v>15</v>
      </c>
      <c r="AG19" s="2525"/>
    </row>
    <row r="20" spans="1:33" s="2526" customFormat="1" ht="43.2">
      <c r="A20" s="2520">
        <v>3</v>
      </c>
      <c r="B20" s="2520">
        <v>1.5</v>
      </c>
      <c r="C20" s="2520"/>
      <c r="D20" s="2520">
        <f t="shared" si="0"/>
        <v>1.5</v>
      </c>
      <c r="E20" s="2521">
        <v>38809</v>
      </c>
      <c r="F20" s="2521" t="s">
        <v>266</v>
      </c>
      <c r="G20" s="2521">
        <v>181</v>
      </c>
      <c r="H20" s="2521" t="s">
        <v>2</v>
      </c>
      <c r="I20" s="2521" t="s">
        <v>429</v>
      </c>
      <c r="J20" s="2521">
        <v>1</v>
      </c>
      <c r="K20" s="2522">
        <f t="shared" si="1"/>
        <v>1.5</v>
      </c>
      <c r="L20" s="2523" t="s">
        <v>2506</v>
      </c>
      <c r="M20" s="2521" t="s">
        <v>1462</v>
      </c>
      <c r="N20" s="2521" t="s">
        <v>3666</v>
      </c>
      <c r="O20" s="2521">
        <v>5</v>
      </c>
      <c r="P20" s="2521"/>
      <c r="Q20" s="2521"/>
      <c r="R20" s="2521"/>
      <c r="S20" s="2521"/>
      <c r="T20" s="2521" t="s">
        <v>1469</v>
      </c>
      <c r="U20" s="2521" t="s">
        <v>3667</v>
      </c>
      <c r="V20" s="2521"/>
      <c r="W20" s="2521"/>
      <c r="X20" s="2521"/>
      <c r="Y20" s="2521"/>
      <c r="Z20" s="2524" t="s">
        <v>3668</v>
      </c>
      <c r="AA20" s="2520">
        <v>7</v>
      </c>
      <c r="AB20" s="2520">
        <v>3</v>
      </c>
      <c r="AC20" s="2520">
        <v>2</v>
      </c>
      <c r="AD20" s="2520">
        <v>6</v>
      </c>
      <c r="AE20" s="2521">
        <v>1</v>
      </c>
      <c r="AF20" s="2521">
        <v>18</v>
      </c>
      <c r="AG20" s="2525"/>
    </row>
    <row r="21" spans="1:33" s="2526" customFormat="1" ht="28.8">
      <c r="A21" s="2520">
        <v>3</v>
      </c>
      <c r="B21" s="2520">
        <v>1.5</v>
      </c>
      <c r="C21" s="2520"/>
      <c r="D21" s="2520">
        <f t="shared" si="0"/>
        <v>1.5</v>
      </c>
      <c r="E21" s="2521">
        <v>6598</v>
      </c>
      <c r="F21" s="2521" t="s">
        <v>267</v>
      </c>
      <c r="G21" s="2521">
        <v>181</v>
      </c>
      <c r="H21" s="2521" t="s">
        <v>2</v>
      </c>
      <c r="I21" s="2521" t="s">
        <v>429</v>
      </c>
      <c r="J21" s="2521">
        <v>1</v>
      </c>
      <c r="K21" s="2522">
        <f t="shared" si="1"/>
        <v>1.5</v>
      </c>
      <c r="L21" s="2523" t="s">
        <v>2464</v>
      </c>
      <c r="M21" s="2521" t="s">
        <v>1462</v>
      </c>
      <c r="N21" s="2521" t="s">
        <v>3669</v>
      </c>
      <c r="O21" s="2521">
        <v>5</v>
      </c>
      <c r="P21" s="2521"/>
      <c r="Q21" s="2521"/>
      <c r="R21" s="2521"/>
      <c r="S21" s="2521"/>
      <c r="T21" s="2521" t="s">
        <v>1473</v>
      </c>
      <c r="U21" s="2521" t="s">
        <v>3662</v>
      </c>
      <c r="V21" s="2521"/>
      <c r="W21" s="2521"/>
      <c r="X21" s="2521"/>
      <c r="Y21" s="2521"/>
      <c r="Z21" s="2524" t="s">
        <v>3670</v>
      </c>
      <c r="AA21" s="2520">
        <v>3</v>
      </c>
      <c r="AB21" s="2520">
        <v>4</v>
      </c>
      <c r="AC21" s="2520">
        <v>2</v>
      </c>
      <c r="AD21" s="2520">
        <v>3</v>
      </c>
      <c r="AE21" s="2521">
        <v>0</v>
      </c>
      <c r="AF21" s="2521">
        <v>12</v>
      </c>
      <c r="AG21" s="2525"/>
    </row>
    <row r="22" spans="1:33" s="2526" customFormat="1" ht="28.8">
      <c r="A22" s="2520">
        <v>3</v>
      </c>
      <c r="B22" s="2520">
        <v>1.5</v>
      </c>
      <c r="C22" s="2520"/>
      <c r="D22" s="2520">
        <f t="shared" si="0"/>
        <v>1.5</v>
      </c>
      <c r="E22" s="2521">
        <v>30662</v>
      </c>
      <c r="F22" s="2521" t="s">
        <v>265</v>
      </c>
      <c r="G22" s="2521">
        <v>181</v>
      </c>
      <c r="H22" s="2521" t="s">
        <v>2</v>
      </c>
      <c r="I22" s="2521" t="s">
        <v>429</v>
      </c>
      <c r="J22" s="2521">
        <v>1</v>
      </c>
      <c r="K22" s="2522">
        <f t="shared" si="1"/>
        <v>1.5</v>
      </c>
      <c r="L22" s="2523" t="s">
        <v>2518</v>
      </c>
      <c r="M22" s="2521" t="s">
        <v>1462</v>
      </c>
      <c r="N22" s="2521" t="s">
        <v>3671</v>
      </c>
      <c r="O22" s="2521">
        <v>5</v>
      </c>
      <c r="P22" s="2521"/>
      <c r="Q22" s="2521"/>
      <c r="R22" s="2521"/>
      <c r="S22" s="2521"/>
      <c r="T22" s="2521" t="s">
        <v>1473</v>
      </c>
      <c r="U22" s="2521" t="s">
        <v>2644</v>
      </c>
      <c r="V22" s="2521"/>
      <c r="W22" s="2521"/>
      <c r="X22" s="2521"/>
      <c r="Y22" s="2521"/>
      <c r="Z22" s="2524" t="s">
        <v>3672</v>
      </c>
      <c r="AA22" s="2520">
        <v>1</v>
      </c>
      <c r="AB22" s="2520">
        <v>5</v>
      </c>
      <c r="AC22" s="2520">
        <v>6</v>
      </c>
      <c r="AD22" s="2520">
        <v>4</v>
      </c>
      <c r="AE22" s="2521">
        <v>0</v>
      </c>
      <c r="AF22" s="2521">
        <v>16</v>
      </c>
      <c r="AG22" s="2525"/>
    </row>
    <row r="23" spans="1:33" s="2526" customFormat="1" ht="43.2">
      <c r="A23" s="2520">
        <v>3</v>
      </c>
      <c r="B23" s="2520"/>
      <c r="C23" s="2520">
        <v>3</v>
      </c>
      <c r="D23" s="2520">
        <f t="shared" si="0"/>
        <v>3</v>
      </c>
      <c r="E23" s="2521">
        <v>38809</v>
      </c>
      <c r="F23" s="2521" t="s">
        <v>266</v>
      </c>
      <c r="G23" s="2521">
        <v>181</v>
      </c>
      <c r="H23" s="2521" t="s">
        <v>2</v>
      </c>
      <c r="I23" s="2521" t="s">
        <v>429</v>
      </c>
      <c r="J23" s="2521">
        <v>1</v>
      </c>
      <c r="K23" s="2522">
        <f t="shared" si="1"/>
        <v>3</v>
      </c>
      <c r="L23" s="2523" t="s">
        <v>2506</v>
      </c>
      <c r="M23" s="2521" t="s">
        <v>1462</v>
      </c>
      <c r="N23" s="2521" t="s">
        <v>3673</v>
      </c>
      <c r="O23" s="2521">
        <v>5</v>
      </c>
      <c r="P23" s="2521"/>
      <c r="Q23" s="2521"/>
      <c r="R23" s="2521"/>
      <c r="S23" s="2521"/>
      <c r="T23" s="2521" t="s">
        <v>1470</v>
      </c>
      <c r="U23" s="2521" t="s">
        <v>3667</v>
      </c>
      <c r="V23" s="2521"/>
      <c r="W23" s="2521"/>
      <c r="X23" s="2521"/>
      <c r="Y23" s="2521"/>
      <c r="Z23" s="2524" t="s">
        <v>3674</v>
      </c>
      <c r="AA23" s="2520">
        <v>6</v>
      </c>
      <c r="AB23" s="2520">
        <v>6</v>
      </c>
      <c r="AC23" s="2520">
        <v>0</v>
      </c>
      <c r="AD23" s="2520">
        <v>5</v>
      </c>
      <c r="AE23" s="2521">
        <v>1</v>
      </c>
      <c r="AF23" s="2521">
        <v>17</v>
      </c>
      <c r="AG23" s="2525"/>
    </row>
    <row r="24" spans="1:33" s="2526" customFormat="1" ht="43.2">
      <c r="A24" s="2520">
        <v>3</v>
      </c>
      <c r="B24" s="2520"/>
      <c r="C24" s="2520">
        <v>3</v>
      </c>
      <c r="D24" s="2520">
        <f t="shared" si="0"/>
        <v>3</v>
      </c>
      <c r="E24" s="2521">
        <v>39289</v>
      </c>
      <c r="F24" s="2521" t="s">
        <v>267</v>
      </c>
      <c r="G24" s="2521">
        <v>181</v>
      </c>
      <c r="H24" s="2521" t="s">
        <v>2</v>
      </c>
      <c r="I24" s="2521" t="s">
        <v>429</v>
      </c>
      <c r="J24" s="2521">
        <v>1</v>
      </c>
      <c r="K24" s="2522">
        <f t="shared" si="1"/>
        <v>3</v>
      </c>
      <c r="L24" s="2523" t="s">
        <v>2299</v>
      </c>
      <c r="M24" s="2521" t="s">
        <v>1462</v>
      </c>
      <c r="N24" s="2521" t="s">
        <v>3675</v>
      </c>
      <c r="O24" s="2521">
        <v>5</v>
      </c>
      <c r="P24" s="2521"/>
      <c r="Q24" s="2521"/>
      <c r="R24" s="2521"/>
      <c r="S24" s="2521"/>
      <c r="T24" s="2521" t="s">
        <v>1470</v>
      </c>
      <c r="U24" s="2521" t="s">
        <v>3652</v>
      </c>
      <c r="V24" s="2521"/>
      <c r="W24" s="2521"/>
      <c r="X24" s="2521"/>
      <c r="Y24" s="2521"/>
      <c r="Z24" s="2524" t="s">
        <v>3676</v>
      </c>
      <c r="AA24" s="2520">
        <v>0</v>
      </c>
      <c r="AB24" s="2520">
        <v>1</v>
      </c>
      <c r="AC24" s="2520">
        <v>3</v>
      </c>
      <c r="AD24" s="2520">
        <v>5</v>
      </c>
      <c r="AE24" s="2521">
        <v>1</v>
      </c>
      <c r="AF24" s="2521">
        <v>9</v>
      </c>
      <c r="AG24" s="2525"/>
    </row>
    <row r="25" spans="1:33" s="2526" customFormat="1" ht="28.8">
      <c r="A25" s="2520">
        <v>3</v>
      </c>
      <c r="B25" s="2520"/>
      <c r="C25" s="2520">
        <v>3</v>
      </c>
      <c r="D25" s="2520">
        <f t="shared" si="0"/>
        <v>3</v>
      </c>
      <c r="E25" s="2521">
        <v>40356</v>
      </c>
      <c r="F25" s="2521" t="s">
        <v>267</v>
      </c>
      <c r="G25" s="2521">
        <v>181</v>
      </c>
      <c r="H25" s="2521" t="s">
        <v>2</v>
      </c>
      <c r="I25" s="2521" t="s">
        <v>429</v>
      </c>
      <c r="J25" s="2521">
        <v>1</v>
      </c>
      <c r="K25" s="2522">
        <f t="shared" si="1"/>
        <v>3</v>
      </c>
      <c r="L25" s="2523" t="s">
        <v>2459</v>
      </c>
      <c r="M25" s="2521" t="s">
        <v>1462</v>
      </c>
      <c r="N25" s="2521" t="s">
        <v>3677</v>
      </c>
      <c r="O25" s="2521">
        <v>5</v>
      </c>
      <c r="P25" s="2521"/>
      <c r="Q25" s="2521"/>
      <c r="R25" s="2521"/>
      <c r="S25" s="2521"/>
      <c r="T25" s="2521" t="s">
        <v>1464</v>
      </c>
      <c r="U25" s="2521" t="s">
        <v>3647</v>
      </c>
      <c r="V25" s="2521"/>
      <c r="W25" s="2521"/>
      <c r="X25" s="2521"/>
      <c r="Y25" s="2521"/>
      <c r="Z25" s="2524" t="s">
        <v>3678</v>
      </c>
      <c r="AA25" s="2520">
        <v>1</v>
      </c>
      <c r="AB25" s="2520">
        <v>6</v>
      </c>
      <c r="AC25" s="2520">
        <v>7</v>
      </c>
      <c r="AD25" s="2520">
        <v>2</v>
      </c>
      <c r="AE25" s="2521">
        <v>3</v>
      </c>
      <c r="AF25" s="2521">
        <v>16</v>
      </c>
      <c r="AG25" s="2525"/>
    </row>
    <row r="26" spans="1:33" s="2526" customFormat="1" ht="28.8">
      <c r="A26" s="2520">
        <v>3</v>
      </c>
      <c r="B26" s="2520"/>
      <c r="C26" s="2520">
        <v>3</v>
      </c>
      <c r="D26" s="2520">
        <f t="shared" si="0"/>
        <v>3</v>
      </c>
      <c r="E26" s="2521">
        <v>40130</v>
      </c>
      <c r="F26" s="2521" t="s">
        <v>267</v>
      </c>
      <c r="G26" s="2521">
        <v>181</v>
      </c>
      <c r="H26" s="2521" t="s">
        <v>2</v>
      </c>
      <c r="I26" s="2521" t="s">
        <v>429</v>
      </c>
      <c r="J26" s="2521">
        <v>1</v>
      </c>
      <c r="K26" s="2522">
        <f t="shared" si="1"/>
        <v>3</v>
      </c>
      <c r="L26" s="2523" t="s">
        <v>3679</v>
      </c>
      <c r="M26" s="2521" t="s">
        <v>1462</v>
      </c>
      <c r="N26" s="2521" t="s">
        <v>3680</v>
      </c>
      <c r="O26" s="2521">
        <v>5</v>
      </c>
      <c r="P26" s="2521"/>
      <c r="Q26" s="2521"/>
      <c r="R26" s="2521"/>
      <c r="S26" s="2521"/>
      <c r="T26" s="2521" t="s">
        <v>1464</v>
      </c>
      <c r="U26" s="2521" t="s">
        <v>3681</v>
      </c>
      <c r="V26" s="2521"/>
      <c r="W26" s="2521"/>
      <c r="X26" s="2521"/>
      <c r="Y26" s="2521"/>
      <c r="Z26" s="2524" t="s">
        <v>3682</v>
      </c>
      <c r="AA26" s="2520">
        <v>4</v>
      </c>
      <c r="AB26" s="2520">
        <v>9</v>
      </c>
      <c r="AC26" s="2520">
        <v>1</v>
      </c>
      <c r="AD26" s="2520">
        <v>4</v>
      </c>
      <c r="AE26" s="2521">
        <v>1</v>
      </c>
      <c r="AF26" s="2521">
        <v>18</v>
      </c>
      <c r="AG26" s="2525"/>
    </row>
    <row r="27" spans="1:33" s="2526" customFormat="1" ht="28.8">
      <c r="A27" s="2520">
        <v>3</v>
      </c>
      <c r="B27" s="2520"/>
      <c r="C27" s="2520">
        <v>3</v>
      </c>
      <c r="D27" s="2520">
        <f t="shared" si="0"/>
        <v>3</v>
      </c>
      <c r="E27" s="2521">
        <v>20178</v>
      </c>
      <c r="F27" s="2521" t="s">
        <v>267</v>
      </c>
      <c r="G27" s="2521">
        <v>181</v>
      </c>
      <c r="H27" s="2521" t="s">
        <v>2</v>
      </c>
      <c r="I27" s="2521" t="s">
        <v>429</v>
      </c>
      <c r="J27" s="2521">
        <v>1</v>
      </c>
      <c r="K27" s="2522">
        <f t="shared" si="1"/>
        <v>3</v>
      </c>
      <c r="L27" s="2523" t="s">
        <v>2300</v>
      </c>
      <c r="M27" s="2521" t="s">
        <v>1462</v>
      </c>
      <c r="N27" s="2521" t="s">
        <v>3683</v>
      </c>
      <c r="O27" s="2521">
        <v>5</v>
      </c>
      <c r="P27" s="2521"/>
      <c r="Q27" s="2521"/>
      <c r="R27" s="2521"/>
      <c r="S27" s="2521"/>
      <c r="T27" s="2521" t="s">
        <v>1464</v>
      </c>
      <c r="U27" s="2521" t="s">
        <v>3652</v>
      </c>
      <c r="V27" s="2521"/>
      <c r="W27" s="2521"/>
      <c r="X27" s="2521"/>
      <c r="Y27" s="2521"/>
      <c r="Z27" s="2524" t="s">
        <v>3684</v>
      </c>
      <c r="AA27" s="2520">
        <v>3</v>
      </c>
      <c r="AB27" s="2520">
        <v>2</v>
      </c>
      <c r="AC27" s="2520">
        <v>5</v>
      </c>
      <c r="AD27" s="2520">
        <v>4</v>
      </c>
      <c r="AE27" s="2521">
        <v>2</v>
      </c>
      <c r="AF27" s="2521">
        <v>14</v>
      </c>
      <c r="AG27" s="2525"/>
    </row>
    <row r="28" spans="1:33" s="2526" customFormat="1" ht="28.8">
      <c r="A28" s="2520">
        <v>3</v>
      </c>
      <c r="B28" s="2520"/>
      <c r="C28" s="2520">
        <v>3</v>
      </c>
      <c r="D28" s="2520">
        <f t="shared" si="0"/>
        <v>3</v>
      </c>
      <c r="E28" s="2521">
        <v>40692</v>
      </c>
      <c r="F28" s="2521" t="s">
        <v>267</v>
      </c>
      <c r="G28" s="2521">
        <v>181</v>
      </c>
      <c r="H28" s="2521" t="s">
        <v>2</v>
      </c>
      <c r="I28" s="2521" t="s">
        <v>433</v>
      </c>
      <c r="J28" s="2521">
        <v>1</v>
      </c>
      <c r="K28" s="2522">
        <f t="shared" si="1"/>
        <v>3</v>
      </c>
      <c r="L28" s="2523" t="s">
        <v>2359</v>
      </c>
      <c r="M28" s="2521" t="s">
        <v>1462</v>
      </c>
      <c r="N28" s="2521" t="s">
        <v>3685</v>
      </c>
      <c r="O28" s="2521">
        <v>5</v>
      </c>
      <c r="P28" s="2521"/>
      <c r="Q28" s="2521"/>
      <c r="R28" s="2521"/>
      <c r="S28" s="2521"/>
      <c r="T28" s="2521" t="s">
        <v>1470</v>
      </c>
      <c r="U28" s="2521" t="s">
        <v>3681</v>
      </c>
      <c r="V28" s="2521"/>
      <c r="W28" s="2521"/>
      <c r="X28" s="2521"/>
      <c r="Y28" s="2521"/>
      <c r="Z28" s="2524" t="s">
        <v>3686</v>
      </c>
      <c r="AA28" s="2520">
        <v>4</v>
      </c>
      <c r="AB28" s="2520">
        <v>4</v>
      </c>
      <c r="AC28" s="2520">
        <v>6</v>
      </c>
      <c r="AD28" s="2520">
        <v>6</v>
      </c>
      <c r="AE28" s="2521">
        <v>0</v>
      </c>
      <c r="AF28" s="2521">
        <v>20</v>
      </c>
      <c r="AG28" s="2525"/>
    </row>
    <row r="29" spans="1:33" s="2526" customFormat="1" ht="28.8">
      <c r="A29" s="2520">
        <v>3</v>
      </c>
      <c r="B29" s="2520"/>
      <c r="C29" s="2520">
        <v>3</v>
      </c>
      <c r="D29" s="2520">
        <f t="shared" si="0"/>
        <v>3</v>
      </c>
      <c r="E29" s="2521">
        <v>32325</v>
      </c>
      <c r="F29" s="2521" t="s">
        <v>808</v>
      </c>
      <c r="G29" s="2521">
        <v>181</v>
      </c>
      <c r="H29" s="2521" t="s">
        <v>2</v>
      </c>
      <c r="I29" s="2521" t="s">
        <v>2489</v>
      </c>
      <c r="J29" s="2521">
        <v>1</v>
      </c>
      <c r="K29" s="2522">
        <f t="shared" si="1"/>
        <v>3</v>
      </c>
      <c r="L29" s="2523" t="s">
        <v>2523</v>
      </c>
      <c r="M29" s="2521" t="s">
        <v>1462</v>
      </c>
      <c r="N29" s="2521" t="s">
        <v>2622</v>
      </c>
      <c r="O29" s="2521">
        <v>5</v>
      </c>
      <c r="P29" s="2521"/>
      <c r="Q29" s="2521"/>
      <c r="R29" s="2521"/>
      <c r="S29" s="2521"/>
      <c r="T29" s="2521" t="s">
        <v>1470</v>
      </c>
      <c r="U29" s="2521" t="s">
        <v>3687</v>
      </c>
      <c r="V29" s="2521"/>
      <c r="W29" s="2521"/>
      <c r="X29" s="2521"/>
      <c r="Y29" s="2521"/>
      <c r="Z29" s="2524" t="s">
        <v>3688</v>
      </c>
      <c r="AA29" s="2520">
        <v>1</v>
      </c>
      <c r="AB29" s="2520">
        <v>3</v>
      </c>
      <c r="AC29" s="2520">
        <v>8</v>
      </c>
      <c r="AD29" s="2520">
        <v>6</v>
      </c>
      <c r="AE29" s="2521">
        <v>0</v>
      </c>
      <c r="AF29" s="2521">
        <v>18</v>
      </c>
      <c r="AG29" s="2525"/>
    </row>
    <row r="30" spans="1:33" s="2526" customFormat="1" ht="28.8">
      <c r="A30" s="2520">
        <v>3</v>
      </c>
      <c r="B30" s="2520"/>
      <c r="C30" s="2520">
        <v>3</v>
      </c>
      <c r="D30" s="2520">
        <f t="shared" si="0"/>
        <v>3</v>
      </c>
      <c r="E30" s="2521">
        <v>26107</v>
      </c>
      <c r="F30" s="2521" t="s">
        <v>265</v>
      </c>
      <c r="G30" s="2521">
        <v>181</v>
      </c>
      <c r="H30" s="2521" t="s">
        <v>2</v>
      </c>
      <c r="I30" s="2521" t="s">
        <v>429</v>
      </c>
      <c r="J30" s="2521">
        <v>1</v>
      </c>
      <c r="K30" s="2522">
        <f t="shared" si="1"/>
        <v>3</v>
      </c>
      <c r="L30" s="2523" t="s">
        <v>2521</v>
      </c>
      <c r="M30" s="2521" t="s">
        <v>1462</v>
      </c>
      <c r="N30" s="2521" t="s">
        <v>3689</v>
      </c>
      <c r="O30" s="2521">
        <v>5</v>
      </c>
      <c r="P30" s="2521"/>
      <c r="Q30" s="2521"/>
      <c r="R30" s="2521"/>
      <c r="S30" s="2521"/>
      <c r="T30" s="2521" t="s">
        <v>1470</v>
      </c>
      <c r="U30" s="2521" t="s">
        <v>2644</v>
      </c>
      <c r="V30" s="2521"/>
      <c r="W30" s="2521"/>
      <c r="X30" s="2521"/>
      <c r="Y30" s="2521"/>
      <c r="Z30" s="2524" t="s">
        <v>3690</v>
      </c>
      <c r="AA30" s="2520">
        <v>9</v>
      </c>
      <c r="AB30" s="2520">
        <v>5</v>
      </c>
      <c r="AC30" s="2520">
        <v>0</v>
      </c>
      <c r="AD30" s="2520">
        <v>2</v>
      </c>
      <c r="AE30" s="2521">
        <v>0</v>
      </c>
      <c r="AF30" s="2521">
        <v>16</v>
      </c>
      <c r="AG30" s="2525"/>
    </row>
    <row r="31" spans="1:33" s="2526" customFormat="1" ht="28.8">
      <c r="A31" s="2520">
        <v>3</v>
      </c>
      <c r="B31" s="2520"/>
      <c r="C31" s="2520">
        <v>3</v>
      </c>
      <c r="D31" s="2520">
        <f t="shared" si="0"/>
        <v>3</v>
      </c>
      <c r="E31" s="2521">
        <v>38518</v>
      </c>
      <c r="F31" s="2521" t="s">
        <v>265</v>
      </c>
      <c r="G31" s="2521">
        <v>181</v>
      </c>
      <c r="H31" s="2521" t="s">
        <v>2</v>
      </c>
      <c r="I31" s="2521" t="s">
        <v>429</v>
      </c>
      <c r="J31" s="2521">
        <v>1</v>
      </c>
      <c r="K31" s="2522">
        <f t="shared" si="1"/>
        <v>3</v>
      </c>
      <c r="L31" s="2523" t="s">
        <v>2503</v>
      </c>
      <c r="M31" s="2521" t="s">
        <v>1462</v>
      </c>
      <c r="N31" s="2521" t="s">
        <v>3691</v>
      </c>
      <c r="O31" s="2521">
        <v>5</v>
      </c>
      <c r="P31" s="2521"/>
      <c r="Q31" s="2521"/>
      <c r="R31" s="2521"/>
      <c r="S31" s="2521"/>
      <c r="T31" s="2521" t="s">
        <v>1464</v>
      </c>
      <c r="U31" s="2521" t="s">
        <v>2619</v>
      </c>
      <c r="V31" s="2521"/>
      <c r="W31" s="2521"/>
      <c r="X31" s="2521"/>
      <c r="Y31" s="2521"/>
      <c r="Z31" s="2524" t="s">
        <v>3692</v>
      </c>
      <c r="AA31" s="2520">
        <v>19</v>
      </c>
      <c r="AB31" s="2520">
        <v>2</v>
      </c>
      <c r="AC31" s="2520">
        <v>5</v>
      </c>
      <c r="AD31" s="2520">
        <v>2</v>
      </c>
      <c r="AE31" s="2521">
        <v>0</v>
      </c>
      <c r="AF31" s="2521">
        <v>28</v>
      </c>
      <c r="AG31" s="2525"/>
    </row>
    <row r="32" spans="1:33" s="2526" customFormat="1" ht="28.8">
      <c r="A32" s="2520">
        <v>3</v>
      </c>
      <c r="B32" s="2520"/>
      <c r="C32" s="2520">
        <v>3</v>
      </c>
      <c r="D32" s="2520">
        <f t="shared" si="0"/>
        <v>3</v>
      </c>
      <c r="E32" s="2521">
        <v>32325</v>
      </c>
      <c r="F32" s="2521" t="s">
        <v>808</v>
      </c>
      <c r="G32" s="2521">
        <v>181</v>
      </c>
      <c r="H32" s="2521" t="s">
        <v>2</v>
      </c>
      <c r="I32" s="2521" t="s">
        <v>2489</v>
      </c>
      <c r="J32" s="2521">
        <v>1</v>
      </c>
      <c r="K32" s="2522">
        <f t="shared" si="1"/>
        <v>3</v>
      </c>
      <c r="L32" s="2523" t="s">
        <v>2523</v>
      </c>
      <c r="M32" s="2521" t="s">
        <v>1462</v>
      </c>
      <c r="N32" s="2521" t="s">
        <v>3693</v>
      </c>
      <c r="O32" s="2521">
        <v>5</v>
      </c>
      <c r="P32" s="2521"/>
      <c r="Q32" s="2521"/>
      <c r="R32" s="2521"/>
      <c r="S32" s="2521"/>
      <c r="T32" s="2521" t="s">
        <v>1471</v>
      </c>
      <c r="U32" s="2521" t="s">
        <v>3687</v>
      </c>
      <c r="V32" s="2521"/>
      <c r="W32" s="2521"/>
      <c r="X32" s="2521"/>
      <c r="Y32" s="2521"/>
      <c r="Z32" s="2524" t="s">
        <v>3694</v>
      </c>
      <c r="AA32" s="2521">
        <v>0</v>
      </c>
      <c r="AB32" s="2521">
        <v>2</v>
      </c>
      <c r="AC32" s="2521">
        <v>2</v>
      </c>
      <c r="AD32" s="2521">
        <v>1</v>
      </c>
      <c r="AE32" s="2521">
        <v>0</v>
      </c>
      <c r="AF32" s="2521">
        <v>5</v>
      </c>
      <c r="AG32" s="2525"/>
    </row>
    <row r="33" spans="1:33" s="2526" customFormat="1" ht="28.8">
      <c r="A33" s="2520">
        <v>3</v>
      </c>
      <c r="B33" s="2520"/>
      <c r="C33" s="2520">
        <v>3</v>
      </c>
      <c r="D33" s="2520">
        <f t="shared" si="0"/>
        <v>3</v>
      </c>
      <c r="E33" s="2521">
        <v>30037</v>
      </c>
      <c r="F33" s="2521" t="s">
        <v>265</v>
      </c>
      <c r="G33" s="2521">
        <v>181</v>
      </c>
      <c r="H33" s="2521" t="s">
        <v>2</v>
      </c>
      <c r="I33" s="2521" t="s">
        <v>429</v>
      </c>
      <c r="J33" s="2521">
        <v>1</v>
      </c>
      <c r="K33" s="2522">
        <f t="shared" si="1"/>
        <v>3</v>
      </c>
      <c r="L33" s="2523" t="s">
        <v>2520</v>
      </c>
      <c r="M33" s="2521" t="s">
        <v>1462</v>
      </c>
      <c r="N33" s="2521" t="s">
        <v>3695</v>
      </c>
      <c r="O33" s="2521">
        <v>5</v>
      </c>
      <c r="P33" s="2521"/>
      <c r="Q33" s="2521"/>
      <c r="R33" s="2521"/>
      <c r="S33" s="2521"/>
      <c r="T33" s="2521" t="s">
        <v>1470</v>
      </c>
      <c r="U33" s="2521" t="s">
        <v>2644</v>
      </c>
      <c r="V33" s="2521"/>
      <c r="W33" s="2521"/>
      <c r="X33" s="2521"/>
      <c r="Y33" s="2521"/>
      <c r="Z33" s="2524" t="s">
        <v>3696</v>
      </c>
      <c r="AA33" s="2520">
        <v>7</v>
      </c>
      <c r="AB33" s="2520">
        <v>8</v>
      </c>
      <c r="AC33" s="2520">
        <v>1</v>
      </c>
      <c r="AD33" s="2520">
        <v>1</v>
      </c>
      <c r="AE33" s="2521">
        <v>0</v>
      </c>
      <c r="AF33" s="2521">
        <v>17</v>
      </c>
      <c r="AG33" s="2525"/>
    </row>
    <row r="34" spans="1:33" s="2526" customFormat="1" ht="28.8">
      <c r="A34" s="2520">
        <v>3</v>
      </c>
      <c r="B34" s="2520"/>
      <c r="C34" s="2520">
        <v>3</v>
      </c>
      <c r="D34" s="2520">
        <f t="shared" si="0"/>
        <v>3</v>
      </c>
      <c r="E34" s="2521">
        <v>40170</v>
      </c>
      <c r="F34" s="2521" t="s">
        <v>265</v>
      </c>
      <c r="G34" s="2521">
        <v>181</v>
      </c>
      <c r="H34" s="2521" t="s">
        <v>2</v>
      </c>
      <c r="I34" s="2521" t="s">
        <v>429</v>
      </c>
      <c r="J34" s="2521">
        <v>1</v>
      </c>
      <c r="K34" s="2522">
        <f t="shared" si="1"/>
        <v>3</v>
      </c>
      <c r="L34" s="2523" t="s">
        <v>2358</v>
      </c>
      <c r="M34" s="2521" t="s">
        <v>1462</v>
      </c>
      <c r="N34" s="2521" t="s">
        <v>3697</v>
      </c>
      <c r="O34" s="2521">
        <v>5</v>
      </c>
      <c r="P34" s="2521"/>
      <c r="Q34" s="2521"/>
      <c r="R34" s="2521"/>
      <c r="S34" s="2521"/>
      <c r="T34" s="2521" t="s">
        <v>1470</v>
      </c>
      <c r="U34" s="2521" t="s">
        <v>2529</v>
      </c>
      <c r="V34" s="2521"/>
      <c r="W34" s="2521"/>
      <c r="X34" s="2521"/>
      <c r="Y34" s="2521"/>
      <c r="Z34" s="2524" t="s">
        <v>3698</v>
      </c>
      <c r="AA34" s="2520">
        <v>11</v>
      </c>
      <c r="AB34" s="2520">
        <v>0</v>
      </c>
      <c r="AC34" s="2520">
        <v>0</v>
      </c>
      <c r="AD34" s="2520">
        <v>1</v>
      </c>
      <c r="AE34" s="2521">
        <v>0</v>
      </c>
      <c r="AF34" s="2521">
        <v>12</v>
      </c>
      <c r="AG34" s="2525"/>
    </row>
    <row r="35" spans="1:33" s="2526" customFormat="1" ht="28.8">
      <c r="A35" s="2520">
        <v>3</v>
      </c>
      <c r="B35" s="2520">
        <v>1.5</v>
      </c>
      <c r="C35" s="2520"/>
      <c r="D35" s="2520">
        <f t="shared" si="0"/>
        <v>1.5</v>
      </c>
      <c r="E35" s="2521">
        <v>16064</v>
      </c>
      <c r="F35" s="2521" t="s">
        <v>1044</v>
      </c>
      <c r="G35" s="2521">
        <v>181</v>
      </c>
      <c r="H35" s="2521" t="s">
        <v>3</v>
      </c>
      <c r="I35" s="2521" t="s">
        <v>2489</v>
      </c>
      <c r="J35" s="2521">
        <v>1</v>
      </c>
      <c r="K35" s="2522">
        <f t="shared" si="1"/>
        <v>1.5</v>
      </c>
      <c r="L35" s="2523" t="s">
        <v>2490</v>
      </c>
      <c r="M35" s="2521" t="s">
        <v>1462</v>
      </c>
      <c r="N35" s="2521" t="s">
        <v>3699</v>
      </c>
      <c r="O35" s="2521">
        <v>3</v>
      </c>
      <c r="P35" s="2521" t="s">
        <v>1469</v>
      </c>
      <c r="Q35" s="2521" t="s">
        <v>3700</v>
      </c>
      <c r="R35" s="2521"/>
      <c r="S35" s="2521"/>
      <c r="T35" s="2521"/>
      <c r="U35" s="2521"/>
      <c r="V35" s="2521"/>
      <c r="W35" s="2521"/>
      <c r="X35" s="2521" t="s">
        <v>1469</v>
      </c>
      <c r="Y35" s="2521" t="s">
        <v>3700</v>
      </c>
      <c r="Z35" s="2524" t="s">
        <v>3701</v>
      </c>
      <c r="AA35" s="2520">
        <v>2</v>
      </c>
      <c r="AB35" s="2520">
        <v>1</v>
      </c>
      <c r="AC35" s="2520">
        <v>1</v>
      </c>
      <c r="AD35" s="2520">
        <v>0</v>
      </c>
      <c r="AE35" s="2521">
        <v>0</v>
      </c>
      <c r="AF35" s="2521">
        <v>4</v>
      </c>
      <c r="AG35" s="2525"/>
    </row>
    <row r="36" spans="1:33" s="2526" customFormat="1" ht="28.8">
      <c r="A36" s="2520">
        <v>3</v>
      </c>
      <c r="B36" s="2520"/>
      <c r="C36" s="2520">
        <v>3</v>
      </c>
      <c r="D36" s="2520">
        <f t="shared" si="0"/>
        <v>3</v>
      </c>
      <c r="E36" s="2521">
        <v>21359</v>
      </c>
      <c r="F36" s="2521" t="s">
        <v>261</v>
      </c>
      <c r="G36" s="2521">
        <v>181</v>
      </c>
      <c r="H36" s="2521" t="s">
        <v>1</v>
      </c>
      <c r="I36" s="2521" t="s">
        <v>429</v>
      </c>
      <c r="J36" s="2521">
        <v>1</v>
      </c>
      <c r="K36" s="2522">
        <f t="shared" si="1"/>
        <v>3</v>
      </c>
      <c r="L36" s="2523" t="s">
        <v>2509</v>
      </c>
      <c r="M36" s="2521">
        <v>5100004</v>
      </c>
      <c r="N36" s="2521" t="s">
        <v>2533</v>
      </c>
      <c r="O36" s="2521">
        <v>20</v>
      </c>
      <c r="P36" s="2521"/>
      <c r="Q36" s="2521"/>
      <c r="R36" s="2521"/>
      <c r="S36" s="2521"/>
      <c r="T36" s="2521"/>
      <c r="U36" s="2521"/>
      <c r="V36" s="2521"/>
      <c r="W36" s="2521"/>
      <c r="X36" s="2521"/>
      <c r="Y36" s="2521"/>
      <c r="Z36" s="2524" t="s">
        <v>1503</v>
      </c>
      <c r="AA36" s="2520">
        <v>16</v>
      </c>
      <c r="AB36" s="2520">
        <v>3</v>
      </c>
      <c r="AC36" s="2520">
        <v>0</v>
      </c>
      <c r="AD36" s="2520">
        <v>5</v>
      </c>
      <c r="AE36" s="2521">
        <v>1</v>
      </c>
      <c r="AF36" s="2521">
        <v>24</v>
      </c>
      <c r="AG36" s="2525"/>
    </row>
    <row r="37" spans="1:33" s="2526" customFormat="1" ht="28.8">
      <c r="A37" s="2520">
        <v>3</v>
      </c>
      <c r="B37" s="2520"/>
      <c r="C37" s="2520">
        <v>3</v>
      </c>
      <c r="D37" s="2520">
        <f t="shared" si="0"/>
        <v>3</v>
      </c>
      <c r="E37" s="2521">
        <v>21359</v>
      </c>
      <c r="F37" s="2521" t="s">
        <v>261</v>
      </c>
      <c r="G37" s="2521">
        <v>181</v>
      </c>
      <c r="H37" s="2521" t="s">
        <v>1</v>
      </c>
      <c r="I37" s="2521" t="s">
        <v>429</v>
      </c>
      <c r="J37" s="2521">
        <v>1</v>
      </c>
      <c r="K37" s="2522">
        <f t="shared" si="1"/>
        <v>3</v>
      </c>
      <c r="L37" s="2523" t="s">
        <v>2509</v>
      </c>
      <c r="M37" s="2521">
        <v>5100005</v>
      </c>
      <c r="N37" s="2521" t="s">
        <v>2533</v>
      </c>
      <c r="O37" s="2521">
        <v>20</v>
      </c>
      <c r="P37" s="2521"/>
      <c r="Q37" s="2521"/>
      <c r="R37" s="2521"/>
      <c r="S37" s="2521"/>
      <c r="T37" s="2521"/>
      <c r="U37" s="2521"/>
      <c r="V37" s="2521"/>
      <c r="W37" s="2521"/>
      <c r="X37" s="2521"/>
      <c r="Y37" s="2521"/>
      <c r="Z37" s="2524" t="s">
        <v>1504</v>
      </c>
      <c r="AA37" s="2520">
        <v>14</v>
      </c>
      <c r="AB37" s="2520">
        <v>1</v>
      </c>
      <c r="AC37" s="2520">
        <v>0</v>
      </c>
      <c r="AD37" s="2520">
        <v>2</v>
      </c>
      <c r="AE37" s="2521">
        <v>2</v>
      </c>
      <c r="AF37" s="2521">
        <v>17</v>
      </c>
      <c r="AG37" s="2525"/>
    </row>
    <row r="38" spans="1:33" s="2526" customFormat="1">
      <c r="A38" s="2520">
        <v>21</v>
      </c>
      <c r="B38" s="2520">
        <v>3</v>
      </c>
      <c r="C38" s="2520">
        <v>15</v>
      </c>
      <c r="D38" s="2520">
        <v>3</v>
      </c>
      <c r="E38" s="2521">
        <v>39425</v>
      </c>
      <c r="F38" s="2521" t="s">
        <v>261</v>
      </c>
      <c r="G38" s="2521">
        <v>181</v>
      </c>
      <c r="H38" s="2521" t="s">
        <v>1</v>
      </c>
      <c r="I38" s="2521" t="s">
        <v>429</v>
      </c>
      <c r="J38" s="2521">
        <v>1</v>
      </c>
      <c r="K38" s="2522">
        <f t="shared" si="1"/>
        <v>3</v>
      </c>
      <c r="L38" s="2523" t="s">
        <v>2473</v>
      </c>
      <c r="M38" s="2521">
        <v>5100006</v>
      </c>
      <c r="N38" s="2521" t="s">
        <v>2533</v>
      </c>
      <c r="O38" s="2521">
        <v>20</v>
      </c>
      <c r="P38" s="2521"/>
      <c r="Q38" s="2521"/>
      <c r="R38" s="2521"/>
      <c r="S38" s="2521"/>
      <c r="T38" s="2521"/>
      <c r="U38" s="2521"/>
      <c r="V38" s="2521"/>
      <c r="W38" s="2521"/>
      <c r="X38" s="2521"/>
      <c r="Y38" s="2521"/>
      <c r="Z38" s="2524" t="s">
        <v>1501</v>
      </c>
      <c r="AA38" s="2520">
        <v>5</v>
      </c>
      <c r="AB38" s="2520">
        <v>0</v>
      </c>
      <c r="AC38" s="2520">
        <v>1</v>
      </c>
      <c r="AD38" s="2520">
        <v>3</v>
      </c>
      <c r="AE38" s="2521">
        <v>0</v>
      </c>
      <c r="AF38" s="2521">
        <v>9</v>
      </c>
      <c r="AG38" s="2525"/>
    </row>
    <row r="39" spans="1:33" s="2526" customFormat="1">
      <c r="A39" s="2520">
        <v>21</v>
      </c>
      <c r="B39" s="2520">
        <v>3</v>
      </c>
      <c r="C39" s="2520">
        <v>15</v>
      </c>
      <c r="D39" s="2520">
        <v>3</v>
      </c>
      <c r="E39" s="2521">
        <v>39425</v>
      </c>
      <c r="F39" s="2521" t="s">
        <v>261</v>
      </c>
      <c r="G39" s="2521">
        <v>181</v>
      </c>
      <c r="H39" s="2521" t="s">
        <v>1</v>
      </c>
      <c r="I39" s="2521" t="s">
        <v>429</v>
      </c>
      <c r="J39" s="2521">
        <v>1</v>
      </c>
      <c r="K39" s="2522">
        <f t="shared" si="1"/>
        <v>3</v>
      </c>
      <c r="L39" s="2523" t="s">
        <v>2473</v>
      </c>
      <c r="M39" s="2521">
        <v>5100007</v>
      </c>
      <c r="N39" s="2521" t="s">
        <v>2533</v>
      </c>
      <c r="O39" s="2521">
        <v>20</v>
      </c>
      <c r="P39" s="2521"/>
      <c r="Q39" s="2521"/>
      <c r="R39" s="2521"/>
      <c r="S39" s="2521"/>
      <c r="T39" s="2521"/>
      <c r="U39" s="2521"/>
      <c r="V39" s="2521"/>
      <c r="W39" s="2521"/>
      <c r="X39" s="2521"/>
      <c r="Y39" s="2521"/>
      <c r="Z39" s="2524" t="s">
        <v>1502</v>
      </c>
      <c r="AA39" s="2520">
        <v>1</v>
      </c>
      <c r="AB39" s="2520">
        <v>0</v>
      </c>
      <c r="AC39" s="2520">
        <v>0</v>
      </c>
      <c r="AD39" s="2520">
        <v>3</v>
      </c>
      <c r="AE39" s="2521">
        <v>1</v>
      </c>
      <c r="AF39" s="2521">
        <v>4</v>
      </c>
      <c r="AG39" s="2525"/>
    </row>
    <row r="40" spans="1:33" s="2526" customFormat="1" ht="28.8">
      <c r="A40" s="2520">
        <v>3</v>
      </c>
      <c r="B40" s="2520"/>
      <c r="C40" s="2520">
        <v>3</v>
      </c>
      <c r="D40" s="2520">
        <f t="shared" si="0"/>
        <v>3</v>
      </c>
      <c r="E40" s="2521">
        <v>36946</v>
      </c>
      <c r="F40" s="2521" t="s">
        <v>259</v>
      </c>
      <c r="G40" s="2521">
        <v>181</v>
      </c>
      <c r="H40" s="2521" t="s">
        <v>1</v>
      </c>
      <c r="I40" s="2521" t="s">
        <v>429</v>
      </c>
      <c r="J40" s="2521">
        <v>1</v>
      </c>
      <c r="K40" s="2522">
        <f t="shared" si="1"/>
        <v>3</v>
      </c>
      <c r="L40" s="2523" t="s">
        <v>2485</v>
      </c>
      <c r="M40" s="2521" t="s">
        <v>1462</v>
      </c>
      <c r="N40" s="2521" t="s">
        <v>3702</v>
      </c>
      <c r="O40" s="2521">
        <v>40</v>
      </c>
      <c r="P40" s="2521"/>
      <c r="Q40" s="2521"/>
      <c r="R40" s="2521" t="s">
        <v>3703</v>
      </c>
      <c r="S40" s="2521" t="s">
        <v>3704</v>
      </c>
      <c r="T40" s="2521"/>
      <c r="U40" s="2521"/>
      <c r="V40" s="2521"/>
      <c r="W40" s="2521"/>
      <c r="X40" s="2521"/>
      <c r="Y40" s="2521"/>
      <c r="Z40" s="2524" t="s">
        <v>3705</v>
      </c>
      <c r="AA40" s="2520">
        <v>19</v>
      </c>
      <c r="AB40" s="2520">
        <v>0</v>
      </c>
      <c r="AC40" s="2520">
        <v>0</v>
      </c>
      <c r="AD40" s="2520">
        <v>3</v>
      </c>
      <c r="AE40" s="2521">
        <v>0</v>
      </c>
      <c r="AF40" s="2521">
        <v>22</v>
      </c>
      <c r="AG40" s="2525"/>
    </row>
    <row r="41" spans="1:33" s="2526" customFormat="1" ht="43.2">
      <c r="A41" s="2520">
        <v>3</v>
      </c>
      <c r="B41" s="2520"/>
      <c r="C41" s="2520">
        <v>3</v>
      </c>
      <c r="D41" s="2520">
        <f t="shared" si="0"/>
        <v>3</v>
      </c>
      <c r="E41" s="2521">
        <v>23524</v>
      </c>
      <c r="F41" s="2521" t="s">
        <v>260</v>
      </c>
      <c r="G41" s="2521">
        <v>181</v>
      </c>
      <c r="H41" s="2521" t="s">
        <v>1</v>
      </c>
      <c r="I41" s="2521" t="s">
        <v>429</v>
      </c>
      <c r="J41" s="2521">
        <v>1</v>
      </c>
      <c r="K41" s="2522">
        <f t="shared" si="1"/>
        <v>3</v>
      </c>
      <c r="L41" s="2523" t="s">
        <v>2512</v>
      </c>
      <c r="M41" s="2521" t="s">
        <v>1462</v>
      </c>
      <c r="N41" s="2521" t="s">
        <v>3706</v>
      </c>
      <c r="O41" s="2521">
        <v>40</v>
      </c>
      <c r="P41" s="2521"/>
      <c r="Q41" s="2521"/>
      <c r="R41" s="2521" t="s">
        <v>1475</v>
      </c>
      <c r="S41" s="2521" t="s">
        <v>3707</v>
      </c>
      <c r="T41" s="2521"/>
      <c r="U41" s="2521"/>
      <c r="V41" s="2521" t="s">
        <v>1475</v>
      </c>
      <c r="W41" s="2521" t="s">
        <v>3707</v>
      </c>
      <c r="X41" s="2521"/>
      <c r="Y41" s="2521"/>
      <c r="Z41" s="2524" t="s">
        <v>3708</v>
      </c>
      <c r="AA41" s="2520">
        <v>3</v>
      </c>
      <c r="AB41" s="2520">
        <v>6</v>
      </c>
      <c r="AC41" s="2520">
        <v>1</v>
      </c>
      <c r="AD41" s="2520">
        <v>5</v>
      </c>
      <c r="AE41" s="2521">
        <v>0</v>
      </c>
      <c r="AF41" s="2521">
        <v>15</v>
      </c>
      <c r="AG41" s="2525"/>
    </row>
    <row r="42" spans="1:33" s="2526" customFormat="1" ht="28.8">
      <c r="A42" s="2520">
        <v>3</v>
      </c>
      <c r="B42" s="2520"/>
      <c r="C42" s="2520">
        <v>3</v>
      </c>
      <c r="D42" s="2520">
        <f t="shared" si="0"/>
        <v>3</v>
      </c>
      <c r="E42" s="2521">
        <v>32325</v>
      </c>
      <c r="F42" s="2521" t="s">
        <v>808</v>
      </c>
      <c r="G42" s="2521">
        <v>181</v>
      </c>
      <c r="H42" s="2521" t="s">
        <v>2</v>
      </c>
      <c r="I42" s="2521" t="s">
        <v>2489</v>
      </c>
      <c r="J42" s="2521">
        <v>1</v>
      </c>
      <c r="K42" s="2522">
        <f t="shared" si="1"/>
        <v>3</v>
      </c>
      <c r="L42" s="2523" t="s">
        <v>2523</v>
      </c>
      <c r="M42" s="2521" t="s">
        <v>1462</v>
      </c>
      <c r="N42" s="2521" t="s">
        <v>2621</v>
      </c>
      <c r="O42" s="2521">
        <v>5</v>
      </c>
      <c r="P42" s="2521"/>
      <c r="Q42" s="2521"/>
      <c r="R42" s="2521"/>
      <c r="S42" s="2521"/>
      <c r="T42" s="2521" t="s">
        <v>1464</v>
      </c>
      <c r="U42" s="2521" t="s">
        <v>3687</v>
      </c>
      <c r="V42" s="2521"/>
      <c r="W42" s="2521"/>
      <c r="X42" s="2521"/>
      <c r="Y42" s="2521"/>
      <c r="Z42" s="2524" t="s">
        <v>3709</v>
      </c>
      <c r="AA42" s="2521">
        <v>2</v>
      </c>
      <c r="AB42" s="2521">
        <v>0</v>
      </c>
      <c r="AC42" s="2521">
        <v>6</v>
      </c>
      <c r="AD42" s="2521">
        <v>11</v>
      </c>
      <c r="AE42" s="2521">
        <v>2</v>
      </c>
      <c r="AF42" s="2521">
        <v>19</v>
      </c>
      <c r="AG42" s="2525"/>
    </row>
    <row r="43" spans="1:33" s="2526" customFormat="1" ht="28.8">
      <c r="A43" s="2520">
        <v>6</v>
      </c>
      <c r="B43" s="2520">
        <v>2</v>
      </c>
      <c r="C43" s="2520">
        <v>2</v>
      </c>
      <c r="D43" s="2520">
        <f t="shared" si="0"/>
        <v>4</v>
      </c>
      <c r="E43" s="2521">
        <v>35716</v>
      </c>
      <c r="F43" s="2521" t="s">
        <v>261</v>
      </c>
      <c r="G43" s="2521">
        <v>181</v>
      </c>
      <c r="H43" s="2521" t="s">
        <v>1</v>
      </c>
      <c r="I43" s="2521" t="s">
        <v>429</v>
      </c>
      <c r="J43" s="2521">
        <v>1</v>
      </c>
      <c r="K43" s="2522">
        <f t="shared" si="1"/>
        <v>4</v>
      </c>
      <c r="L43" s="2523" t="s">
        <v>2478</v>
      </c>
      <c r="M43" s="2521" t="s">
        <v>1462</v>
      </c>
      <c r="N43" s="2521" t="s">
        <v>3710</v>
      </c>
      <c r="O43" s="2521">
        <v>25</v>
      </c>
      <c r="P43" s="2521"/>
      <c r="Q43" s="2521"/>
      <c r="R43" s="2521" t="s">
        <v>1475</v>
      </c>
      <c r="S43" s="2521" t="s">
        <v>3711</v>
      </c>
      <c r="T43" s="2521"/>
      <c r="U43" s="2521"/>
      <c r="V43" s="2521" t="s">
        <v>1475</v>
      </c>
      <c r="W43" s="2521" t="s">
        <v>3711</v>
      </c>
      <c r="X43" s="2521"/>
      <c r="Y43" s="2521"/>
      <c r="Z43" s="2524" t="s">
        <v>3712</v>
      </c>
      <c r="AA43" s="2520">
        <v>4</v>
      </c>
      <c r="AB43" s="2520">
        <v>10</v>
      </c>
      <c r="AC43" s="2520">
        <v>4</v>
      </c>
      <c r="AD43" s="2520">
        <v>7</v>
      </c>
      <c r="AE43" s="2521">
        <v>0</v>
      </c>
      <c r="AF43" s="2521">
        <v>25</v>
      </c>
      <c r="AG43" s="2525"/>
    </row>
    <row r="44" spans="1:33" s="2526" customFormat="1">
      <c r="A44" s="2520">
        <v>9</v>
      </c>
      <c r="B44" s="2520">
        <v>3</v>
      </c>
      <c r="C44" s="2520">
        <v>3</v>
      </c>
      <c r="D44" s="2520">
        <f t="shared" si="0"/>
        <v>6</v>
      </c>
      <c r="E44" s="2521">
        <v>36946</v>
      </c>
      <c r="F44" s="2521" t="s">
        <v>259</v>
      </c>
      <c r="G44" s="2521">
        <v>181</v>
      </c>
      <c r="H44" s="2521" t="s">
        <v>1</v>
      </c>
      <c r="I44" s="2521" t="s">
        <v>429</v>
      </c>
      <c r="J44" s="2521">
        <v>1</v>
      </c>
      <c r="K44" s="2522">
        <f t="shared" si="1"/>
        <v>6</v>
      </c>
      <c r="L44" s="2523" t="s">
        <v>2485</v>
      </c>
      <c r="M44" s="2521">
        <v>5111001</v>
      </c>
      <c r="N44" s="2521" t="s">
        <v>2535</v>
      </c>
      <c r="O44" s="2521">
        <v>20</v>
      </c>
      <c r="P44" s="2521" t="s">
        <v>1474</v>
      </c>
      <c r="Q44" s="2521" t="s">
        <v>3713</v>
      </c>
      <c r="R44" s="2521" t="s">
        <v>1474</v>
      </c>
      <c r="S44" s="2521" t="s">
        <v>3713</v>
      </c>
      <c r="T44" s="2521" t="s">
        <v>1474</v>
      </c>
      <c r="U44" s="2521" t="s">
        <v>3713</v>
      </c>
      <c r="V44" s="2521" t="s">
        <v>1474</v>
      </c>
      <c r="W44" s="2521" t="s">
        <v>3713</v>
      </c>
      <c r="X44" s="2521"/>
      <c r="Y44" s="2521"/>
      <c r="Z44" s="2524" t="s">
        <v>1479</v>
      </c>
      <c r="AA44" s="2520">
        <v>3</v>
      </c>
      <c r="AB44" s="2520">
        <v>5</v>
      </c>
      <c r="AC44" s="2520">
        <v>0</v>
      </c>
      <c r="AD44" s="2520">
        <v>7</v>
      </c>
      <c r="AE44" s="2521">
        <v>0</v>
      </c>
      <c r="AF44" s="2521">
        <v>15</v>
      </c>
      <c r="AG44" s="2525"/>
    </row>
    <row r="45" spans="1:33" s="2526" customFormat="1">
      <c r="A45" s="2520">
        <v>9</v>
      </c>
      <c r="B45" s="2520">
        <v>3</v>
      </c>
      <c r="C45" s="2520">
        <v>3</v>
      </c>
      <c r="D45" s="2520">
        <f t="shared" si="0"/>
        <v>6</v>
      </c>
      <c r="E45" s="2521">
        <v>35470</v>
      </c>
      <c r="F45" s="2521" t="s">
        <v>259</v>
      </c>
      <c r="G45" s="2521">
        <v>181</v>
      </c>
      <c r="H45" s="2521" t="s">
        <v>1</v>
      </c>
      <c r="I45" s="2521" t="s">
        <v>429</v>
      </c>
      <c r="J45" s="2521">
        <v>1</v>
      </c>
      <c r="K45" s="2522">
        <f t="shared" si="1"/>
        <v>6</v>
      </c>
      <c r="L45" s="2523" t="s">
        <v>2477</v>
      </c>
      <c r="M45" s="2521">
        <v>5111001</v>
      </c>
      <c r="N45" s="2521" t="s">
        <v>2625</v>
      </c>
      <c r="O45" s="2521">
        <v>20</v>
      </c>
      <c r="P45" s="2521"/>
      <c r="Q45" s="2521"/>
      <c r="R45" s="2521" t="s">
        <v>1473</v>
      </c>
      <c r="S45" s="2521" t="s">
        <v>3714</v>
      </c>
      <c r="T45" s="2521" t="s">
        <v>1473</v>
      </c>
      <c r="U45" s="2521" t="s">
        <v>3714</v>
      </c>
      <c r="V45" s="2521" t="s">
        <v>1473</v>
      </c>
      <c r="W45" s="2521" t="s">
        <v>3714</v>
      </c>
      <c r="X45" s="2521" t="s">
        <v>1473</v>
      </c>
      <c r="Y45" s="2521" t="s">
        <v>3714</v>
      </c>
      <c r="Z45" s="2524" t="s">
        <v>1479</v>
      </c>
      <c r="AA45" s="2520">
        <v>5</v>
      </c>
      <c r="AB45" s="2520">
        <v>7</v>
      </c>
      <c r="AC45" s="2520">
        <v>7</v>
      </c>
      <c r="AD45" s="2520">
        <v>1</v>
      </c>
      <c r="AE45" s="2521">
        <v>0</v>
      </c>
      <c r="AF45" s="2521">
        <v>20</v>
      </c>
      <c r="AG45" s="2525"/>
    </row>
    <row r="46" spans="1:33" s="2526" customFormat="1" ht="28.8">
      <c r="A46" s="2520">
        <v>3</v>
      </c>
      <c r="B46" s="2520"/>
      <c r="C46" s="2520">
        <v>3</v>
      </c>
      <c r="D46" s="2520">
        <f t="shared" si="0"/>
        <v>3</v>
      </c>
      <c r="E46" s="2521">
        <v>31853</v>
      </c>
      <c r="F46" s="2521" t="s">
        <v>259</v>
      </c>
      <c r="G46" s="2521">
        <v>181</v>
      </c>
      <c r="H46" s="2521" t="s">
        <v>1</v>
      </c>
      <c r="I46" s="2521" t="s">
        <v>433</v>
      </c>
      <c r="J46" s="2521">
        <v>1</v>
      </c>
      <c r="K46" s="2522">
        <f t="shared" si="1"/>
        <v>3</v>
      </c>
      <c r="L46" s="2523" t="s">
        <v>2484</v>
      </c>
      <c r="M46" s="2521">
        <v>5111002</v>
      </c>
      <c r="N46" s="2521" t="s">
        <v>2535</v>
      </c>
      <c r="O46" s="2521">
        <v>20</v>
      </c>
      <c r="P46" s="2521" t="s">
        <v>2497</v>
      </c>
      <c r="Q46" s="2521" t="s">
        <v>2623</v>
      </c>
      <c r="R46" s="2521"/>
      <c r="S46" s="2521"/>
      <c r="T46" s="2521"/>
      <c r="U46" s="2521"/>
      <c r="V46" s="2521"/>
      <c r="W46" s="2521"/>
      <c r="X46" s="2521"/>
      <c r="Y46" s="2521"/>
      <c r="Z46" s="2524" t="s">
        <v>2494</v>
      </c>
      <c r="AA46" s="2520">
        <v>0</v>
      </c>
      <c r="AB46" s="2520">
        <v>2</v>
      </c>
      <c r="AC46" s="2520">
        <v>2</v>
      </c>
      <c r="AD46" s="2520">
        <v>4</v>
      </c>
      <c r="AE46" s="2521">
        <v>2</v>
      </c>
      <c r="AF46" s="2521">
        <v>8</v>
      </c>
      <c r="AG46" s="2525"/>
    </row>
    <row r="47" spans="1:33" s="2526" customFormat="1" ht="28.8">
      <c r="A47" s="2520">
        <v>3</v>
      </c>
      <c r="B47" s="2520"/>
      <c r="C47" s="2520">
        <v>3</v>
      </c>
      <c r="D47" s="2520">
        <f t="shared" si="0"/>
        <v>3</v>
      </c>
      <c r="E47" s="2521">
        <v>31853</v>
      </c>
      <c r="F47" s="2521" t="s">
        <v>259</v>
      </c>
      <c r="G47" s="2521">
        <v>181</v>
      </c>
      <c r="H47" s="2521" t="s">
        <v>1</v>
      </c>
      <c r="I47" s="2521" t="s">
        <v>433</v>
      </c>
      <c r="J47" s="2521">
        <v>1</v>
      </c>
      <c r="K47" s="2522">
        <f t="shared" si="1"/>
        <v>3</v>
      </c>
      <c r="L47" s="2523" t="s">
        <v>2484</v>
      </c>
      <c r="M47" s="2521">
        <v>5111002</v>
      </c>
      <c r="N47" s="2521" t="s">
        <v>2625</v>
      </c>
      <c r="O47" s="2521">
        <v>25</v>
      </c>
      <c r="P47" s="2521"/>
      <c r="Q47" s="2521"/>
      <c r="R47" s="2521"/>
      <c r="S47" s="2521"/>
      <c r="T47" s="2521"/>
      <c r="U47" s="2521"/>
      <c r="V47" s="2521"/>
      <c r="W47" s="2521"/>
      <c r="X47" s="2521" t="s">
        <v>1464</v>
      </c>
      <c r="Y47" s="2521" t="s">
        <v>2623</v>
      </c>
      <c r="Z47" s="2524" t="s">
        <v>2494</v>
      </c>
      <c r="AA47" s="2520">
        <v>1</v>
      </c>
      <c r="AB47" s="2520">
        <v>4</v>
      </c>
      <c r="AC47" s="2520">
        <v>11</v>
      </c>
      <c r="AD47" s="2520">
        <v>9</v>
      </c>
      <c r="AE47" s="2521">
        <v>1</v>
      </c>
      <c r="AF47" s="2521">
        <v>25</v>
      </c>
      <c r="AG47" s="2525"/>
    </row>
    <row r="48" spans="1:33" s="2526" customFormat="1">
      <c r="A48" s="2520">
        <v>7</v>
      </c>
      <c r="B48" s="2520">
        <v>2.5</v>
      </c>
      <c r="C48" s="2520">
        <v>2</v>
      </c>
      <c r="D48" s="2520">
        <f t="shared" si="0"/>
        <v>4.5</v>
      </c>
      <c r="E48" s="2521">
        <v>28181</v>
      </c>
      <c r="F48" s="2521" t="s">
        <v>261</v>
      </c>
      <c r="G48" s="2521">
        <v>181</v>
      </c>
      <c r="H48" s="2521" t="s">
        <v>1</v>
      </c>
      <c r="I48" s="2521" t="s">
        <v>433</v>
      </c>
      <c r="J48" s="2521">
        <v>1</v>
      </c>
      <c r="K48" s="2522">
        <f t="shared" si="1"/>
        <v>4.5</v>
      </c>
      <c r="L48" s="2523" t="s">
        <v>434</v>
      </c>
      <c r="M48" s="2521">
        <v>5111004</v>
      </c>
      <c r="N48" s="2521" t="s">
        <v>2546</v>
      </c>
      <c r="O48" s="2521">
        <v>40</v>
      </c>
      <c r="P48" s="2521" t="s">
        <v>1475</v>
      </c>
      <c r="Q48" s="2521" t="s">
        <v>3715</v>
      </c>
      <c r="R48" s="2521"/>
      <c r="S48" s="2521"/>
      <c r="T48" s="2521" t="s">
        <v>1475</v>
      </c>
      <c r="U48" s="2521" t="s">
        <v>3715</v>
      </c>
      <c r="V48" s="2521"/>
      <c r="W48" s="2521"/>
      <c r="X48" s="2521" t="s">
        <v>1475</v>
      </c>
      <c r="Y48" s="2521" t="s">
        <v>3715</v>
      </c>
      <c r="Z48" s="2524" t="s">
        <v>1478</v>
      </c>
      <c r="AA48" s="2520">
        <v>0</v>
      </c>
      <c r="AB48" s="2520">
        <v>1</v>
      </c>
      <c r="AC48" s="2520">
        <v>11</v>
      </c>
      <c r="AD48" s="2520">
        <v>17</v>
      </c>
      <c r="AE48" s="2521">
        <v>4</v>
      </c>
      <c r="AF48" s="2521">
        <v>29</v>
      </c>
      <c r="AG48" s="2525"/>
    </row>
    <row r="49" spans="1:33" s="2526" customFormat="1" ht="43.2">
      <c r="A49" s="2520">
        <v>7</v>
      </c>
      <c r="B49" s="2520">
        <v>2.5</v>
      </c>
      <c r="C49" s="2520">
        <v>2</v>
      </c>
      <c r="D49" s="2520">
        <f t="shared" si="0"/>
        <v>4.5</v>
      </c>
      <c r="E49" s="2521">
        <v>41298</v>
      </c>
      <c r="F49" s="2521" t="s">
        <v>259</v>
      </c>
      <c r="G49" s="2521">
        <v>181</v>
      </c>
      <c r="H49" s="2521" t="s">
        <v>1</v>
      </c>
      <c r="I49" s="2521" t="s">
        <v>429</v>
      </c>
      <c r="J49" s="2521">
        <v>1</v>
      </c>
      <c r="K49" s="2522">
        <f t="shared" si="1"/>
        <v>4.5</v>
      </c>
      <c r="L49" s="2523" t="s">
        <v>2538</v>
      </c>
      <c r="M49" s="2521">
        <v>5111005</v>
      </c>
      <c r="N49" s="2521" t="s">
        <v>2537</v>
      </c>
      <c r="O49" s="2521">
        <v>32</v>
      </c>
      <c r="P49" s="2521" t="s">
        <v>1475</v>
      </c>
      <c r="Q49" s="2521" t="s">
        <v>3711</v>
      </c>
      <c r="R49" s="2521"/>
      <c r="S49" s="2521"/>
      <c r="T49" s="2521" t="s">
        <v>1475</v>
      </c>
      <c r="U49" s="2521" t="s">
        <v>3711</v>
      </c>
      <c r="V49" s="2521"/>
      <c r="W49" s="2521"/>
      <c r="X49" s="2521" t="s">
        <v>1475</v>
      </c>
      <c r="Y49" s="2521" t="s">
        <v>3711</v>
      </c>
      <c r="Z49" s="2524" t="s">
        <v>2514</v>
      </c>
      <c r="AA49" s="2520">
        <v>3</v>
      </c>
      <c r="AB49" s="2520">
        <v>2</v>
      </c>
      <c r="AC49" s="2520">
        <v>3</v>
      </c>
      <c r="AD49" s="2520">
        <v>0</v>
      </c>
      <c r="AE49" s="2521">
        <v>0</v>
      </c>
      <c r="AF49" s="2521">
        <v>8</v>
      </c>
      <c r="AG49" s="2525"/>
    </row>
    <row r="50" spans="1:33" s="2526" customFormat="1" ht="28.8">
      <c r="A50" s="2520">
        <v>7</v>
      </c>
      <c r="B50" s="2520">
        <v>2.5</v>
      </c>
      <c r="C50" s="2520">
        <v>2</v>
      </c>
      <c r="D50" s="2520">
        <f t="shared" si="0"/>
        <v>4.5</v>
      </c>
      <c r="E50" s="2521">
        <v>41298</v>
      </c>
      <c r="F50" s="2521" t="s">
        <v>259</v>
      </c>
      <c r="G50" s="2521">
        <v>181</v>
      </c>
      <c r="H50" s="2521" t="s">
        <v>1</v>
      </c>
      <c r="I50" s="2521" t="s">
        <v>429</v>
      </c>
      <c r="J50" s="2521">
        <v>1</v>
      </c>
      <c r="K50" s="2522">
        <f t="shared" si="1"/>
        <v>4.5</v>
      </c>
      <c r="L50" s="2523" t="s">
        <v>2538</v>
      </c>
      <c r="M50" s="2521">
        <v>5111006</v>
      </c>
      <c r="N50" s="2521" t="s">
        <v>2537</v>
      </c>
      <c r="O50" s="2521">
        <v>20</v>
      </c>
      <c r="P50" s="2521"/>
      <c r="Q50" s="2521"/>
      <c r="R50" s="2521" t="s">
        <v>1469</v>
      </c>
      <c r="S50" s="2521" t="s">
        <v>3713</v>
      </c>
      <c r="T50" s="2521"/>
      <c r="U50" s="2521"/>
      <c r="V50" s="2521" t="s">
        <v>1469</v>
      </c>
      <c r="W50" s="2521" t="s">
        <v>3713</v>
      </c>
      <c r="X50" s="2521"/>
      <c r="Y50" s="2521"/>
      <c r="Z50" s="2524" t="s">
        <v>1492</v>
      </c>
      <c r="AA50" s="2520">
        <v>4</v>
      </c>
      <c r="AB50" s="2520">
        <v>6</v>
      </c>
      <c r="AC50" s="2520">
        <v>2</v>
      </c>
      <c r="AD50" s="2520">
        <v>0</v>
      </c>
      <c r="AE50" s="2521">
        <v>0</v>
      </c>
      <c r="AF50" s="2521">
        <v>12</v>
      </c>
      <c r="AG50" s="2525"/>
    </row>
    <row r="51" spans="1:33" s="2526" customFormat="1">
      <c r="A51" s="2520">
        <v>6</v>
      </c>
      <c r="B51" s="2520">
        <v>3</v>
      </c>
      <c r="C51" s="2520"/>
      <c r="D51" s="2520">
        <f t="shared" si="0"/>
        <v>3</v>
      </c>
      <c r="E51" s="2521">
        <v>17114</v>
      </c>
      <c r="F51" s="2521" t="s">
        <v>260</v>
      </c>
      <c r="G51" s="2521">
        <v>181</v>
      </c>
      <c r="H51" s="2521" t="s">
        <v>1</v>
      </c>
      <c r="I51" s="2521" t="s">
        <v>429</v>
      </c>
      <c r="J51" s="2521">
        <v>1</v>
      </c>
      <c r="K51" s="2522">
        <f t="shared" si="1"/>
        <v>3</v>
      </c>
      <c r="L51" s="2523" t="s">
        <v>960</v>
      </c>
      <c r="M51" s="2521">
        <v>5111007</v>
      </c>
      <c r="N51" s="2521" t="s">
        <v>3716</v>
      </c>
      <c r="O51" s="2521">
        <v>25</v>
      </c>
      <c r="P51" s="2521" t="s">
        <v>1469</v>
      </c>
      <c r="Q51" s="2521" t="s">
        <v>3707</v>
      </c>
      <c r="R51" s="2521"/>
      <c r="S51" s="2521"/>
      <c r="T51" s="2521" t="s">
        <v>1469</v>
      </c>
      <c r="U51" s="2521" t="s">
        <v>3707</v>
      </c>
      <c r="V51" s="2521"/>
      <c r="W51" s="2521"/>
      <c r="X51" s="2521"/>
      <c r="Y51" s="2521"/>
      <c r="Z51" s="2524" t="s">
        <v>1491</v>
      </c>
      <c r="AA51" s="2520">
        <v>1</v>
      </c>
      <c r="AB51" s="2520">
        <v>3</v>
      </c>
      <c r="AC51" s="2520">
        <v>4</v>
      </c>
      <c r="AD51" s="2520">
        <v>1</v>
      </c>
      <c r="AE51" s="2521">
        <v>0</v>
      </c>
      <c r="AF51" s="2521">
        <v>9</v>
      </c>
      <c r="AG51" s="2525"/>
    </row>
    <row r="52" spans="1:33" s="2526" customFormat="1">
      <c r="A52" s="2520">
        <v>6</v>
      </c>
      <c r="B52" s="2520">
        <v>1.5</v>
      </c>
      <c r="C52" s="2520">
        <v>3</v>
      </c>
      <c r="D52" s="2520">
        <f t="shared" si="0"/>
        <v>4.5</v>
      </c>
      <c r="E52" s="2521">
        <v>41260</v>
      </c>
      <c r="F52" s="2521" t="s">
        <v>261</v>
      </c>
      <c r="G52" s="2521">
        <v>181</v>
      </c>
      <c r="H52" s="2521" t="s">
        <v>1</v>
      </c>
      <c r="I52" s="2521" t="s">
        <v>433</v>
      </c>
      <c r="J52" s="2521">
        <v>1</v>
      </c>
      <c r="K52" s="2522">
        <f t="shared" si="1"/>
        <v>4.5</v>
      </c>
      <c r="L52" s="2523" t="s">
        <v>2539</v>
      </c>
      <c r="M52" s="2521">
        <v>5121001</v>
      </c>
      <c r="N52" s="2521" t="s">
        <v>2541</v>
      </c>
      <c r="O52" s="2521">
        <v>20</v>
      </c>
      <c r="P52" s="2521" t="s">
        <v>1472</v>
      </c>
      <c r="Q52" s="2521" t="s">
        <v>3713</v>
      </c>
      <c r="R52" s="2521"/>
      <c r="S52" s="2521"/>
      <c r="T52" s="2521" t="s">
        <v>1472</v>
      </c>
      <c r="U52" s="2521" t="s">
        <v>3714</v>
      </c>
      <c r="V52" s="2521"/>
      <c r="W52" s="2521"/>
      <c r="X52" s="2521" t="s">
        <v>1472</v>
      </c>
      <c r="Y52" s="2521" t="s">
        <v>3713</v>
      </c>
      <c r="Z52" s="2523" t="s">
        <v>1487</v>
      </c>
      <c r="AA52" s="2520">
        <v>0</v>
      </c>
      <c r="AB52" s="2520">
        <v>2</v>
      </c>
      <c r="AC52" s="2520">
        <v>3</v>
      </c>
      <c r="AD52" s="2520">
        <v>6</v>
      </c>
      <c r="AE52" s="2521">
        <v>0</v>
      </c>
      <c r="AF52" s="2521">
        <v>11</v>
      </c>
      <c r="AG52" s="2525"/>
    </row>
    <row r="53" spans="1:33" s="2526" customFormat="1">
      <c r="A53" s="2520">
        <v>9</v>
      </c>
      <c r="B53" s="2520">
        <v>3</v>
      </c>
      <c r="C53" s="2520">
        <v>3</v>
      </c>
      <c r="D53" s="2520">
        <f t="shared" si="0"/>
        <v>6</v>
      </c>
      <c r="E53" s="2521">
        <v>31780</v>
      </c>
      <c r="F53" s="2521" t="s">
        <v>261</v>
      </c>
      <c r="G53" s="2521">
        <v>181</v>
      </c>
      <c r="H53" s="2521" t="s">
        <v>1</v>
      </c>
      <c r="I53" s="2521" t="s">
        <v>433</v>
      </c>
      <c r="J53" s="2521">
        <v>1</v>
      </c>
      <c r="K53" s="2522">
        <f t="shared" si="1"/>
        <v>6</v>
      </c>
      <c r="L53" s="2523" t="s">
        <v>3717</v>
      </c>
      <c r="M53" s="2521">
        <v>5121002</v>
      </c>
      <c r="N53" s="2521" t="s">
        <v>2541</v>
      </c>
      <c r="O53" s="2521">
        <v>20</v>
      </c>
      <c r="P53" s="2521" t="s">
        <v>1472</v>
      </c>
      <c r="Q53" s="2521" t="s">
        <v>3714</v>
      </c>
      <c r="R53" s="2521"/>
      <c r="S53" s="2521"/>
      <c r="T53" s="2521" t="s">
        <v>2497</v>
      </c>
      <c r="U53" s="2521" t="s">
        <v>3713</v>
      </c>
      <c r="V53" s="2521"/>
      <c r="W53" s="2521"/>
      <c r="X53" s="2521" t="s">
        <v>1472</v>
      </c>
      <c r="Y53" s="2521" t="s">
        <v>3714</v>
      </c>
      <c r="Z53" s="2524" t="s">
        <v>2542</v>
      </c>
      <c r="AA53" s="2520">
        <v>2</v>
      </c>
      <c r="AB53" s="2520">
        <v>3</v>
      </c>
      <c r="AC53" s="2520">
        <v>4</v>
      </c>
      <c r="AD53" s="2520">
        <v>7</v>
      </c>
      <c r="AE53" s="2521">
        <v>1</v>
      </c>
      <c r="AF53" s="2521">
        <v>16</v>
      </c>
      <c r="AG53" s="2525"/>
    </row>
    <row r="54" spans="1:33" s="2526" customFormat="1">
      <c r="A54" s="2520">
        <v>9</v>
      </c>
      <c r="B54" s="2520">
        <v>3</v>
      </c>
      <c r="C54" s="2520">
        <v>3</v>
      </c>
      <c r="D54" s="2520">
        <f t="shared" si="0"/>
        <v>6</v>
      </c>
      <c r="E54" s="2521">
        <v>35716</v>
      </c>
      <c r="F54" s="2521" t="s">
        <v>261</v>
      </c>
      <c r="G54" s="2521">
        <v>181</v>
      </c>
      <c r="H54" s="2521" t="s">
        <v>1</v>
      </c>
      <c r="I54" s="2521" t="s">
        <v>429</v>
      </c>
      <c r="J54" s="2521">
        <v>1</v>
      </c>
      <c r="K54" s="2522">
        <f t="shared" si="1"/>
        <v>6</v>
      </c>
      <c r="L54" s="2523" t="s">
        <v>2478</v>
      </c>
      <c r="M54" s="2521">
        <v>5121003</v>
      </c>
      <c r="N54" s="2521" t="s">
        <v>2541</v>
      </c>
      <c r="O54" s="2521">
        <v>20</v>
      </c>
      <c r="P54" s="2521" t="s">
        <v>1475</v>
      </c>
      <c r="Q54" s="2521" t="s">
        <v>3714</v>
      </c>
      <c r="R54" s="2521" t="s">
        <v>1472</v>
      </c>
      <c r="S54" s="2521" t="s">
        <v>3714</v>
      </c>
      <c r="T54" s="2521"/>
      <c r="U54" s="2521"/>
      <c r="V54" s="2521" t="s">
        <v>1472</v>
      </c>
      <c r="W54" s="2521" t="s">
        <v>3714</v>
      </c>
      <c r="X54" s="2521" t="s">
        <v>1475</v>
      </c>
      <c r="Y54" s="2521" t="s">
        <v>3714</v>
      </c>
      <c r="Z54" s="2524" t="s">
        <v>2480</v>
      </c>
      <c r="AA54" s="2520">
        <v>4</v>
      </c>
      <c r="AB54" s="2520">
        <v>1</v>
      </c>
      <c r="AC54" s="2520">
        <v>9</v>
      </c>
      <c r="AD54" s="2520">
        <v>6</v>
      </c>
      <c r="AE54" s="2521">
        <v>0</v>
      </c>
      <c r="AF54" s="2521">
        <v>20</v>
      </c>
      <c r="AG54" s="2525"/>
    </row>
    <row r="55" spans="1:33" s="2526" customFormat="1">
      <c r="A55" s="2520">
        <v>9</v>
      </c>
      <c r="B55" s="2520">
        <v>3</v>
      </c>
      <c r="C55" s="2520">
        <v>3</v>
      </c>
      <c r="D55" s="2520">
        <f t="shared" si="0"/>
        <v>6</v>
      </c>
      <c r="E55" s="2521">
        <v>31780</v>
      </c>
      <c r="F55" s="2521" t="s">
        <v>261</v>
      </c>
      <c r="G55" s="2521">
        <v>181</v>
      </c>
      <c r="H55" s="2521" t="s">
        <v>1</v>
      </c>
      <c r="I55" s="2521" t="s">
        <v>433</v>
      </c>
      <c r="J55" s="2521">
        <v>1</v>
      </c>
      <c r="K55" s="2522">
        <f t="shared" si="1"/>
        <v>6</v>
      </c>
      <c r="L55" s="2523" t="s">
        <v>3717</v>
      </c>
      <c r="M55" s="2521">
        <v>5121003</v>
      </c>
      <c r="N55" s="2521" t="s">
        <v>2608</v>
      </c>
      <c r="O55" s="2521">
        <v>20</v>
      </c>
      <c r="P55" s="2521" t="s">
        <v>1475</v>
      </c>
      <c r="Q55" s="2521" t="s">
        <v>3707</v>
      </c>
      <c r="R55" s="2521" t="s">
        <v>1475</v>
      </c>
      <c r="S55" s="2521" t="s">
        <v>3715</v>
      </c>
      <c r="T55" s="2521" t="s">
        <v>1475</v>
      </c>
      <c r="U55" s="2521" t="s">
        <v>3707</v>
      </c>
      <c r="V55" s="2521" t="s">
        <v>1475</v>
      </c>
      <c r="W55" s="2521" t="s">
        <v>3715</v>
      </c>
      <c r="X55" s="2521"/>
      <c r="Y55" s="2521"/>
      <c r="Z55" s="2524" t="s">
        <v>2480</v>
      </c>
      <c r="AA55" s="2520">
        <v>2</v>
      </c>
      <c r="AB55" s="2520">
        <v>2</v>
      </c>
      <c r="AC55" s="2520">
        <v>2</v>
      </c>
      <c r="AD55" s="2520">
        <v>1</v>
      </c>
      <c r="AE55" s="2521">
        <v>0</v>
      </c>
      <c r="AF55" s="2521">
        <v>7</v>
      </c>
      <c r="AG55" s="2525"/>
    </row>
    <row r="56" spans="1:33" s="2526" customFormat="1">
      <c r="A56" s="2520">
        <v>9</v>
      </c>
      <c r="B56" s="2520">
        <v>3</v>
      </c>
      <c r="C56" s="2520">
        <v>3</v>
      </c>
      <c r="D56" s="2520">
        <f t="shared" si="0"/>
        <v>6</v>
      </c>
      <c r="E56" s="2521">
        <v>40667</v>
      </c>
      <c r="F56" s="2521" t="s">
        <v>260</v>
      </c>
      <c r="G56" s="2521">
        <v>181</v>
      </c>
      <c r="H56" s="2521" t="s">
        <v>1</v>
      </c>
      <c r="I56" s="2521" t="s">
        <v>433</v>
      </c>
      <c r="J56" s="2521">
        <v>1</v>
      </c>
      <c r="K56" s="2522">
        <f t="shared" si="1"/>
        <v>6</v>
      </c>
      <c r="L56" s="2524" t="s">
        <v>2486</v>
      </c>
      <c r="M56" s="2521">
        <v>5121004</v>
      </c>
      <c r="N56" s="2521" t="s">
        <v>2541</v>
      </c>
      <c r="O56" s="2521">
        <v>40</v>
      </c>
      <c r="P56" s="2521" t="s">
        <v>1469</v>
      </c>
      <c r="Q56" s="2521" t="s">
        <v>3715</v>
      </c>
      <c r="R56" s="2521" t="s">
        <v>1469</v>
      </c>
      <c r="S56" s="2521" t="s">
        <v>3715</v>
      </c>
      <c r="T56" s="2521" t="s">
        <v>1469</v>
      </c>
      <c r="U56" s="2521" t="s">
        <v>3715</v>
      </c>
      <c r="V56" s="2521" t="s">
        <v>1469</v>
      </c>
      <c r="W56" s="2521" t="s">
        <v>3715</v>
      </c>
      <c r="X56" s="2521"/>
      <c r="Y56" s="2521"/>
      <c r="Z56" s="2524" t="s">
        <v>2482</v>
      </c>
      <c r="AA56" s="2520">
        <v>3</v>
      </c>
      <c r="AB56" s="2520">
        <v>15</v>
      </c>
      <c r="AC56" s="2520">
        <v>5</v>
      </c>
      <c r="AD56" s="2520">
        <v>13</v>
      </c>
      <c r="AE56" s="2521">
        <v>1</v>
      </c>
      <c r="AF56" s="2521">
        <v>36</v>
      </c>
      <c r="AG56" s="2525"/>
    </row>
    <row r="57" spans="1:33" s="2526" customFormat="1">
      <c r="A57" s="2520">
        <v>6</v>
      </c>
      <c r="B57" s="2520">
        <v>3</v>
      </c>
      <c r="C57" s="2520"/>
      <c r="D57" s="2520">
        <f t="shared" si="0"/>
        <v>3</v>
      </c>
      <c r="E57" s="2521">
        <v>35091</v>
      </c>
      <c r="F57" s="2521" t="s">
        <v>261</v>
      </c>
      <c r="G57" s="2521">
        <v>181</v>
      </c>
      <c r="H57" s="2521" t="s">
        <v>1</v>
      </c>
      <c r="I57" s="2521" t="s">
        <v>429</v>
      </c>
      <c r="J57" s="2521">
        <v>1</v>
      </c>
      <c r="K57" s="2522">
        <f t="shared" si="1"/>
        <v>3</v>
      </c>
      <c r="L57" s="2523" t="s">
        <v>2483</v>
      </c>
      <c r="M57" s="2521">
        <v>5121006</v>
      </c>
      <c r="N57" s="2521" t="s">
        <v>2541</v>
      </c>
      <c r="O57" s="2521">
        <v>40</v>
      </c>
      <c r="P57" s="2521"/>
      <c r="Q57" s="2521"/>
      <c r="R57" s="2521" t="s">
        <v>1472</v>
      </c>
      <c r="S57" s="2521" t="s">
        <v>3715</v>
      </c>
      <c r="T57" s="2521"/>
      <c r="U57" s="2521"/>
      <c r="V57" s="2521" t="s">
        <v>1472</v>
      </c>
      <c r="W57" s="2521" t="s">
        <v>3715</v>
      </c>
      <c r="X57" s="2521"/>
      <c r="Y57" s="2521"/>
      <c r="Z57" s="2524" t="s">
        <v>2543</v>
      </c>
      <c r="AA57" s="2520">
        <v>0</v>
      </c>
      <c r="AB57" s="2520">
        <v>2</v>
      </c>
      <c r="AC57" s="2520">
        <v>5</v>
      </c>
      <c r="AD57" s="2520">
        <v>19</v>
      </c>
      <c r="AE57" s="2521">
        <v>4</v>
      </c>
      <c r="AF57" s="2521">
        <v>26</v>
      </c>
      <c r="AG57" s="2525"/>
    </row>
    <row r="58" spans="1:33" s="2526" customFormat="1">
      <c r="A58" s="2520">
        <v>6</v>
      </c>
      <c r="B58" s="2520">
        <v>3</v>
      </c>
      <c r="C58" s="2520"/>
      <c r="D58" s="2520">
        <f t="shared" si="0"/>
        <v>3</v>
      </c>
      <c r="E58" s="2521">
        <v>35091</v>
      </c>
      <c r="F58" s="2521" t="s">
        <v>261</v>
      </c>
      <c r="G58" s="2521">
        <v>181</v>
      </c>
      <c r="H58" s="2521" t="s">
        <v>1</v>
      </c>
      <c r="I58" s="2521" t="s">
        <v>429</v>
      </c>
      <c r="J58" s="2521">
        <v>1</v>
      </c>
      <c r="K58" s="2522">
        <f t="shared" si="1"/>
        <v>3</v>
      </c>
      <c r="L58" s="2523" t="s">
        <v>2483</v>
      </c>
      <c r="M58" s="2521">
        <v>5121006</v>
      </c>
      <c r="N58" s="2521" t="s">
        <v>2540</v>
      </c>
      <c r="O58" s="2521">
        <v>32</v>
      </c>
      <c r="P58" s="2521"/>
      <c r="Q58" s="2521"/>
      <c r="R58" s="2521"/>
      <c r="S58" s="2521"/>
      <c r="T58" s="2521" t="s">
        <v>1471</v>
      </c>
      <c r="U58" s="2521" t="s">
        <v>3711</v>
      </c>
      <c r="V58" s="2521"/>
      <c r="W58" s="2521"/>
      <c r="X58" s="2521"/>
      <c r="Y58" s="2521"/>
      <c r="Z58" s="2524" t="s">
        <v>2543</v>
      </c>
      <c r="AA58" s="2520">
        <v>0</v>
      </c>
      <c r="AB58" s="2520">
        <v>1</v>
      </c>
      <c r="AC58" s="2520">
        <v>2</v>
      </c>
      <c r="AD58" s="2520">
        <v>15</v>
      </c>
      <c r="AE58" s="2521">
        <v>0</v>
      </c>
      <c r="AF58" s="2521">
        <v>18</v>
      </c>
      <c r="AG58" s="2525"/>
    </row>
    <row r="59" spans="1:33" s="2526" customFormat="1">
      <c r="A59" s="2520">
        <v>9</v>
      </c>
      <c r="B59" s="2520">
        <v>3</v>
      </c>
      <c r="C59" s="2520">
        <v>3</v>
      </c>
      <c r="D59" s="2520">
        <f t="shared" si="0"/>
        <v>6</v>
      </c>
      <c r="E59" s="2521">
        <v>41852</v>
      </c>
      <c r="F59" s="2521" t="s">
        <v>260</v>
      </c>
      <c r="G59" s="2521">
        <v>181</v>
      </c>
      <c r="H59" s="2521" t="s">
        <v>1</v>
      </c>
      <c r="I59" s="2521" t="s">
        <v>433</v>
      </c>
      <c r="J59" s="2521">
        <v>1</v>
      </c>
      <c r="K59" s="2522">
        <f t="shared" si="1"/>
        <v>6</v>
      </c>
      <c r="L59" s="2523" t="s">
        <v>3718</v>
      </c>
      <c r="M59" s="2521">
        <v>5121007</v>
      </c>
      <c r="N59" s="2521" t="s">
        <v>2625</v>
      </c>
      <c r="O59" s="2521">
        <v>20</v>
      </c>
      <c r="P59" s="2521" t="s">
        <v>1473</v>
      </c>
      <c r="Q59" s="2521" t="s">
        <v>3715</v>
      </c>
      <c r="R59" s="2521" t="s">
        <v>1473</v>
      </c>
      <c r="S59" s="2521" t="s">
        <v>3713</v>
      </c>
      <c r="T59" s="2521" t="s">
        <v>1473</v>
      </c>
      <c r="U59" s="2521" t="s">
        <v>3715</v>
      </c>
      <c r="V59" s="2521" t="s">
        <v>1473</v>
      </c>
      <c r="W59" s="2521" t="s">
        <v>3713</v>
      </c>
      <c r="X59" s="2521"/>
      <c r="Y59" s="2521"/>
      <c r="Z59" s="2524" t="s">
        <v>1480</v>
      </c>
      <c r="AA59" s="2520">
        <v>2</v>
      </c>
      <c r="AB59" s="2520">
        <v>2</v>
      </c>
      <c r="AC59" s="2520">
        <v>4</v>
      </c>
      <c r="AD59" s="2520">
        <v>3</v>
      </c>
      <c r="AE59" s="2521">
        <v>2</v>
      </c>
      <c r="AF59" s="2521">
        <v>11</v>
      </c>
      <c r="AG59" s="2525"/>
    </row>
    <row r="60" spans="1:33" s="2526" customFormat="1">
      <c r="A60" s="2520">
        <v>9</v>
      </c>
      <c r="B60" s="2520">
        <v>3</v>
      </c>
      <c r="C60" s="2520">
        <v>3</v>
      </c>
      <c r="D60" s="2520">
        <f t="shared" si="0"/>
        <v>6</v>
      </c>
      <c r="E60" s="2521">
        <v>32841</v>
      </c>
      <c r="F60" s="2521" t="s">
        <v>261</v>
      </c>
      <c r="G60" s="2521">
        <v>181</v>
      </c>
      <c r="H60" s="2521" t="s">
        <v>1</v>
      </c>
      <c r="I60" s="2521" t="s">
        <v>429</v>
      </c>
      <c r="J60" s="2521">
        <v>1</v>
      </c>
      <c r="K60" s="2522">
        <f t="shared" si="1"/>
        <v>6</v>
      </c>
      <c r="L60" s="2523" t="s">
        <v>2510</v>
      </c>
      <c r="M60" s="2521">
        <v>5121007</v>
      </c>
      <c r="N60" s="2521" t="s">
        <v>2546</v>
      </c>
      <c r="O60" s="2521">
        <v>25</v>
      </c>
      <c r="P60" s="2521" t="s">
        <v>1474</v>
      </c>
      <c r="Q60" s="2521" t="s">
        <v>3711</v>
      </c>
      <c r="R60" s="2521" t="s">
        <v>1474</v>
      </c>
      <c r="S60" s="2521" t="s">
        <v>3707</v>
      </c>
      <c r="T60" s="2521" t="s">
        <v>1474</v>
      </c>
      <c r="U60" s="2521" t="s">
        <v>3711</v>
      </c>
      <c r="V60" s="2521" t="s">
        <v>1474</v>
      </c>
      <c r="W60" s="2521" t="s">
        <v>3707</v>
      </c>
      <c r="X60" s="2521"/>
      <c r="Y60" s="2521"/>
      <c r="Z60" s="2524" t="s">
        <v>1480</v>
      </c>
      <c r="AA60" s="2520">
        <v>10</v>
      </c>
      <c r="AB60" s="2520">
        <v>4</v>
      </c>
      <c r="AC60" s="2520">
        <v>5</v>
      </c>
      <c r="AD60" s="2520">
        <v>4</v>
      </c>
      <c r="AE60" s="2521">
        <v>0</v>
      </c>
      <c r="AF60" s="2521">
        <v>23</v>
      </c>
      <c r="AG60" s="2525"/>
    </row>
    <row r="61" spans="1:33" s="2526" customFormat="1">
      <c r="A61" s="2520">
        <v>7</v>
      </c>
      <c r="B61" s="2520">
        <v>2.5</v>
      </c>
      <c r="C61" s="2520">
        <v>2</v>
      </c>
      <c r="D61" s="2520">
        <f t="shared" si="0"/>
        <v>4.5</v>
      </c>
      <c r="E61" s="2521">
        <v>31092</v>
      </c>
      <c r="F61" s="2521" t="s">
        <v>261</v>
      </c>
      <c r="G61" s="2521">
        <v>181</v>
      </c>
      <c r="H61" s="2521" t="s">
        <v>1</v>
      </c>
      <c r="I61" s="2521" t="s">
        <v>429</v>
      </c>
      <c r="J61" s="2521">
        <v>0.5</v>
      </c>
      <c r="K61" s="2522">
        <f t="shared" si="1"/>
        <v>2.25</v>
      </c>
      <c r="L61" s="2523" t="s">
        <v>2515</v>
      </c>
      <c r="M61" s="2521">
        <v>5121009</v>
      </c>
      <c r="N61" s="2521" t="s">
        <v>2546</v>
      </c>
      <c r="O61" s="2521">
        <v>40</v>
      </c>
      <c r="P61" s="2521" t="s">
        <v>1472</v>
      </c>
      <c r="Q61" s="2521" t="s">
        <v>3715</v>
      </c>
      <c r="R61" s="2521"/>
      <c r="S61" s="2521"/>
      <c r="T61" s="2521" t="s">
        <v>1472</v>
      </c>
      <c r="U61" s="2521" t="s">
        <v>3715</v>
      </c>
      <c r="V61" s="2521"/>
      <c r="W61" s="2521"/>
      <c r="X61" s="2521" t="s">
        <v>1472</v>
      </c>
      <c r="Y61" s="2521" t="s">
        <v>3715</v>
      </c>
      <c r="Z61" s="2524" t="s">
        <v>1482</v>
      </c>
      <c r="AA61" s="2520">
        <v>0</v>
      </c>
      <c r="AB61" s="2520">
        <v>2</v>
      </c>
      <c r="AC61" s="2520">
        <v>2</v>
      </c>
      <c r="AD61" s="2520">
        <v>9</v>
      </c>
      <c r="AE61" s="2521">
        <v>3</v>
      </c>
      <c r="AF61" s="2521">
        <v>13</v>
      </c>
      <c r="AG61" s="2525"/>
    </row>
    <row r="62" spans="1:33" s="2526" customFormat="1">
      <c r="A62" s="2520">
        <v>7</v>
      </c>
      <c r="B62" s="2520">
        <v>2.5</v>
      </c>
      <c r="C62" s="2520">
        <v>2</v>
      </c>
      <c r="D62" s="2520">
        <f t="shared" si="0"/>
        <v>4.5</v>
      </c>
      <c r="E62" s="2521">
        <v>21359</v>
      </c>
      <c r="F62" s="2521" t="s">
        <v>261</v>
      </c>
      <c r="G62" s="2521">
        <v>181</v>
      </c>
      <c r="H62" s="2521" t="s">
        <v>1</v>
      </c>
      <c r="I62" s="2521" t="s">
        <v>429</v>
      </c>
      <c r="J62" s="2521">
        <v>0.5</v>
      </c>
      <c r="K62" s="2522">
        <f t="shared" si="1"/>
        <v>2.25</v>
      </c>
      <c r="L62" s="2523" t="s">
        <v>2509</v>
      </c>
      <c r="M62" s="2521">
        <v>5121009</v>
      </c>
      <c r="N62" s="2521" t="s">
        <v>2546</v>
      </c>
      <c r="O62" s="2521">
        <v>40</v>
      </c>
      <c r="P62" s="2521" t="s">
        <v>1472</v>
      </c>
      <c r="Q62" s="2521" t="s">
        <v>3715</v>
      </c>
      <c r="R62" s="2521"/>
      <c r="S62" s="2521"/>
      <c r="T62" s="2521" t="s">
        <v>1472</v>
      </c>
      <c r="U62" s="2521" t="s">
        <v>3715</v>
      </c>
      <c r="V62" s="2521"/>
      <c r="W62" s="2521"/>
      <c r="X62" s="2521" t="s">
        <v>1472</v>
      </c>
      <c r="Y62" s="2521" t="s">
        <v>3715</v>
      </c>
      <c r="Z62" s="2524" t="s">
        <v>1482</v>
      </c>
      <c r="AA62" s="2520">
        <v>0</v>
      </c>
      <c r="AB62" s="2520">
        <v>2</v>
      </c>
      <c r="AC62" s="2520">
        <v>2</v>
      </c>
      <c r="AD62" s="2520">
        <v>9</v>
      </c>
      <c r="AE62" s="2521">
        <v>3</v>
      </c>
      <c r="AF62" s="2521">
        <v>13</v>
      </c>
      <c r="AG62" s="2525"/>
    </row>
    <row r="63" spans="1:33" s="2526" customFormat="1">
      <c r="A63" s="2520">
        <v>7</v>
      </c>
      <c r="B63" s="2520">
        <v>2.5</v>
      </c>
      <c r="C63" s="2520">
        <v>2</v>
      </c>
      <c r="D63" s="2520">
        <f t="shared" si="0"/>
        <v>4.5</v>
      </c>
      <c r="E63" s="2521">
        <v>36019</v>
      </c>
      <c r="F63" s="2521" t="s">
        <v>261</v>
      </c>
      <c r="G63" s="2521">
        <v>181</v>
      </c>
      <c r="H63" s="2521" t="s">
        <v>1</v>
      </c>
      <c r="I63" s="2521" t="s">
        <v>429</v>
      </c>
      <c r="J63" s="2521">
        <v>1</v>
      </c>
      <c r="K63" s="2522">
        <f t="shared" si="1"/>
        <v>4.5</v>
      </c>
      <c r="L63" s="2523" t="s">
        <v>2508</v>
      </c>
      <c r="M63" s="2521">
        <v>5121009</v>
      </c>
      <c r="N63" s="2521" t="s">
        <v>2628</v>
      </c>
      <c r="O63" s="2521">
        <v>32</v>
      </c>
      <c r="P63" s="2521"/>
      <c r="Q63" s="2521"/>
      <c r="R63" s="2521" t="s">
        <v>1473</v>
      </c>
      <c r="S63" s="2521" t="s">
        <v>3711</v>
      </c>
      <c r="T63" s="2521" t="s">
        <v>1473</v>
      </c>
      <c r="U63" s="2521" t="s">
        <v>3711</v>
      </c>
      <c r="V63" s="2521" t="s">
        <v>1473</v>
      </c>
      <c r="W63" s="2521" t="s">
        <v>3711</v>
      </c>
      <c r="X63" s="2521"/>
      <c r="Y63" s="2521"/>
      <c r="Z63" s="2524" t="s">
        <v>1482</v>
      </c>
      <c r="AA63" s="2520">
        <v>1</v>
      </c>
      <c r="AB63" s="2520">
        <v>1</v>
      </c>
      <c r="AC63" s="2520">
        <v>5</v>
      </c>
      <c r="AD63" s="2520">
        <v>16</v>
      </c>
      <c r="AE63" s="2521">
        <v>9</v>
      </c>
      <c r="AF63" s="2521">
        <v>23</v>
      </c>
      <c r="AG63" s="2525"/>
    </row>
    <row r="64" spans="1:33" s="2526" customFormat="1">
      <c r="A64" s="2520">
        <v>7</v>
      </c>
      <c r="B64" s="2520">
        <v>2.5</v>
      </c>
      <c r="C64" s="2520">
        <v>2</v>
      </c>
      <c r="D64" s="2520">
        <f t="shared" si="0"/>
        <v>4.5</v>
      </c>
      <c r="E64" s="2521">
        <v>28181</v>
      </c>
      <c r="F64" s="2521" t="s">
        <v>261</v>
      </c>
      <c r="G64" s="2521">
        <v>181</v>
      </c>
      <c r="H64" s="2521" t="s">
        <v>1</v>
      </c>
      <c r="I64" s="2521" t="s">
        <v>433</v>
      </c>
      <c r="J64" s="2521">
        <v>1</v>
      </c>
      <c r="K64" s="2522">
        <f t="shared" si="1"/>
        <v>4.5</v>
      </c>
      <c r="L64" s="2523" t="s">
        <v>434</v>
      </c>
      <c r="M64" s="2521">
        <v>5121010</v>
      </c>
      <c r="N64" s="2521" t="s">
        <v>2546</v>
      </c>
      <c r="O64" s="2521">
        <v>32</v>
      </c>
      <c r="P64" s="2521" t="s">
        <v>1472</v>
      </c>
      <c r="Q64" s="2521" t="s">
        <v>3711</v>
      </c>
      <c r="R64" s="2521"/>
      <c r="S64" s="2521"/>
      <c r="T64" s="2521" t="s">
        <v>1472</v>
      </c>
      <c r="U64" s="2521" t="s">
        <v>3711</v>
      </c>
      <c r="V64" s="2521"/>
      <c r="W64" s="2521"/>
      <c r="X64" s="2521" t="s">
        <v>1472</v>
      </c>
      <c r="Y64" s="2521" t="s">
        <v>3711</v>
      </c>
      <c r="Z64" s="2524" t="s">
        <v>1481</v>
      </c>
      <c r="AA64" s="2520">
        <v>0</v>
      </c>
      <c r="AB64" s="2520">
        <v>2</v>
      </c>
      <c r="AC64" s="2520">
        <v>7</v>
      </c>
      <c r="AD64" s="2520">
        <v>15</v>
      </c>
      <c r="AE64" s="2521">
        <v>8</v>
      </c>
      <c r="AF64" s="2521">
        <v>24</v>
      </c>
      <c r="AG64" s="2525"/>
    </row>
    <row r="65" spans="1:33" s="2526" customFormat="1">
      <c r="A65" s="2520">
        <v>7</v>
      </c>
      <c r="B65" s="2520">
        <v>2.5</v>
      </c>
      <c r="C65" s="2520">
        <v>2</v>
      </c>
      <c r="D65" s="2520">
        <f t="shared" si="0"/>
        <v>4.5</v>
      </c>
      <c r="E65" s="2521">
        <v>36019</v>
      </c>
      <c r="F65" s="2521" t="s">
        <v>261</v>
      </c>
      <c r="G65" s="2521">
        <v>181</v>
      </c>
      <c r="H65" s="2521" t="s">
        <v>1</v>
      </c>
      <c r="I65" s="2521" t="s">
        <v>429</v>
      </c>
      <c r="J65" s="2521">
        <v>1</v>
      </c>
      <c r="K65" s="2522">
        <f t="shared" si="1"/>
        <v>4.5</v>
      </c>
      <c r="L65" s="2523" t="s">
        <v>2508</v>
      </c>
      <c r="M65" s="2521">
        <v>5121010</v>
      </c>
      <c r="N65" s="2521" t="s">
        <v>2626</v>
      </c>
      <c r="O65" s="2521">
        <v>40</v>
      </c>
      <c r="P65" s="2521"/>
      <c r="Q65" s="2521"/>
      <c r="R65" s="2521" t="s">
        <v>1467</v>
      </c>
      <c r="S65" s="2521" t="s">
        <v>3715</v>
      </c>
      <c r="T65" s="2521"/>
      <c r="U65" s="2521"/>
      <c r="V65" s="2521" t="s">
        <v>1467</v>
      </c>
      <c r="W65" s="2521" t="s">
        <v>3715</v>
      </c>
      <c r="X65" s="2521" t="s">
        <v>1469</v>
      </c>
      <c r="Y65" s="2521" t="s">
        <v>3715</v>
      </c>
      <c r="Z65" s="2524" t="s">
        <v>1481</v>
      </c>
      <c r="AA65" s="2520">
        <v>0</v>
      </c>
      <c r="AB65" s="2520">
        <v>1</v>
      </c>
      <c r="AC65" s="2520">
        <v>0</v>
      </c>
      <c r="AD65" s="2520">
        <v>9</v>
      </c>
      <c r="AE65" s="2521">
        <v>6</v>
      </c>
      <c r="AF65" s="2521">
        <v>10</v>
      </c>
      <c r="AG65" s="2525"/>
    </row>
    <row r="66" spans="1:33" s="2526" customFormat="1" ht="28.8">
      <c r="A66" s="2520">
        <v>9</v>
      </c>
      <c r="B66" s="2520">
        <v>3</v>
      </c>
      <c r="C66" s="2520">
        <v>3</v>
      </c>
      <c r="D66" s="2520">
        <f t="shared" si="0"/>
        <v>6</v>
      </c>
      <c r="E66" s="2521">
        <v>41804</v>
      </c>
      <c r="F66" s="2521" t="s">
        <v>261</v>
      </c>
      <c r="G66" s="2521">
        <v>181</v>
      </c>
      <c r="H66" s="2521" t="s">
        <v>1</v>
      </c>
      <c r="I66" s="2521" t="s">
        <v>433</v>
      </c>
      <c r="J66" s="2521">
        <v>1</v>
      </c>
      <c r="K66" s="2522">
        <f t="shared" si="1"/>
        <v>6</v>
      </c>
      <c r="L66" s="2523" t="s">
        <v>3719</v>
      </c>
      <c r="M66" s="2521">
        <v>5121011</v>
      </c>
      <c r="N66" s="2521" t="s">
        <v>2541</v>
      </c>
      <c r="O66" s="2521">
        <v>36</v>
      </c>
      <c r="P66" s="2521" t="s">
        <v>1474</v>
      </c>
      <c r="Q66" s="2521" t="s">
        <v>1484</v>
      </c>
      <c r="R66" s="2521" t="s">
        <v>1474</v>
      </c>
      <c r="S66" s="2521" t="s">
        <v>3711</v>
      </c>
      <c r="T66" s="2521"/>
      <c r="U66" s="2521"/>
      <c r="V66" s="2521" t="s">
        <v>1474</v>
      </c>
      <c r="W66" s="2521" t="s">
        <v>3711</v>
      </c>
      <c r="X66" s="2521" t="s">
        <v>1469</v>
      </c>
      <c r="Y66" s="2521" t="s">
        <v>1484</v>
      </c>
      <c r="Z66" s="2524" t="s">
        <v>1489</v>
      </c>
      <c r="AA66" s="2520">
        <v>2</v>
      </c>
      <c r="AB66" s="2520">
        <v>6</v>
      </c>
      <c r="AC66" s="2520">
        <v>10</v>
      </c>
      <c r="AD66" s="2520">
        <v>10</v>
      </c>
      <c r="AE66" s="2521">
        <v>7</v>
      </c>
      <c r="AF66" s="2521">
        <v>28</v>
      </c>
      <c r="AG66" s="2525"/>
    </row>
    <row r="67" spans="1:33" s="2526" customFormat="1">
      <c r="A67" s="2520">
        <v>6</v>
      </c>
      <c r="B67" s="2520">
        <v>3</v>
      </c>
      <c r="C67" s="2520"/>
      <c r="D67" s="2520">
        <f t="shared" si="0"/>
        <v>3</v>
      </c>
      <c r="E67" s="2521">
        <v>32841</v>
      </c>
      <c r="F67" s="2521" t="s">
        <v>261</v>
      </c>
      <c r="G67" s="2521">
        <v>181</v>
      </c>
      <c r="H67" s="2521" t="s">
        <v>1</v>
      </c>
      <c r="I67" s="2521" t="s">
        <v>429</v>
      </c>
      <c r="J67" s="2521">
        <v>1</v>
      </c>
      <c r="K67" s="2522">
        <f t="shared" si="1"/>
        <v>3</v>
      </c>
      <c r="L67" s="2523" t="s">
        <v>2510</v>
      </c>
      <c r="M67" s="2521">
        <v>5121012</v>
      </c>
      <c r="N67" s="2521" t="s">
        <v>2541</v>
      </c>
      <c r="O67" s="2521">
        <v>25</v>
      </c>
      <c r="P67" s="2521"/>
      <c r="Q67" s="2521"/>
      <c r="R67" s="2521" t="s">
        <v>1473</v>
      </c>
      <c r="S67" s="2521" t="s">
        <v>3715</v>
      </c>
      <c r="T67" s="2521"/>
      <c r="U67" s="2521"/>
      <c r="V67" s="2521" t="s">
        <v>1473</v>
      </c>
      <c r="W67" s="2521" t="s">
        <v>3715</v>
      </c>
      <c r="X67" s="2521"/>
      <c r="Y67" s="2521"/>
      <c r="Z67" s="2524" t="s">
        <v>2517</v>
      </c>
      <c r="AA67" s="2520">
        <v>5</v>
      </c>
      <c r="AB67" s="2520">
        <v>3</v>
      </c>
      <c r="AC67" s="2520">
        <v>7</v>
      </c>
      <c r="AD67" s="2520">
        <v>7</v>
      </c>
      <c r="AE67" s="2521">
        <v>0</v>
      </c>
      <c r="AF67" s="2521">
        <v>22</v>
      </c>
      <c r="AG67" s="2525"/>
    </row>
    <row r="68" spans="1:33" s="2526" customFormat="1">
      <c r="A68" s="2520">
        <v>6</v>
      </c>
      <c r="B68" s="2520">
        <v>3</v>
      </c>
      <c r="C68" s="2520"/>
      <c r="D68" s="2520">
        <f t="shared" ref="D68:D131" si="2">SUM(B68+C68)</f>
        <v>3</v>
      </c>
      <c r="E68" s="2521">
        <v>31780</v>
      </c>
      <c r="F68" s="2521" t="s">
        <v>261</v>
      </c>
      <c r="G68" s="2521">
        <v>181</v>
      </c>
      <c r="H68" s="2521" t="s">
        <v>1</v>
      </c>
      <c r="I68" s="2521" t="s">
        <v>433</v>
      </c>
      <c r="J68" s="2521">
        <v>1</v>
      </c>
      <c r="K68" s="2522">
        <f t="shared" ref="K68:K131" si="3">D68*J68</f>
        <v>3</v>
      </c>
      <c r="L68" s="2523" t="s">
        <v>3717</v>
      </c>
      <c r="M68" s="2521">
        <v>5121014</v>
      </c>
      <c r="N68" s="2521" t="s">
        <v>3720</v>
      </c>
      <c r="O68" s="2521">
        <v>45</v>
      </c>
      <c r="P68" s="2521" t="s">
        <v>1467</v>
      </c>
      <c r="Q68" s="2521" t="s">
        <v>3715</v>
      </c>
      <c r="R68" s="2521"/>
      <c r="S68" s="2521"/>
      <c r="T68" s="2521"/>
      <c r="U68" s="2521"/>
      <c r="V68" s="2521"/>
      <c r="W68" s="2521"/>
      <c r="X68" s="2521"/>
      <c r="Y68" s="2521"/>
      <c r="Z68" s="2524" t="s">
        <v>1486</v>
      </c>
      <c r="AA68" s="2520">
        <v>6</v>
      </c>
      <c r="AB68" s="2520">
        <v>18</v>
      </c>
      <c r="AC68" s="2520">
        <v>5</v>
      </c>
      <c r="AD68" s="2520">
        <v>9</v>
      </c>
      <c r="AE68" s="2521">
        <v>0</v>
      </c>
      <c r="AF68" s="2521">
        <v>38</v>
      </c>
      <c r="AG68" s="2525"/>
    </row>
    <row r="69" spans="1:33" s="2526" customFormat="1">
      <c r="A69" s="2520">
        <v>7</v>
      </c>
      <c r="B69" s="2520">
        <v>2.5</v>
      </c>
      <c r="C69" s="2520">
        <v>2</v>
      </c>
      <c r="D69" s="2520">
        <f t="shared" si="2"/>
        <v>4.5</v>
      </c>
      <c r="E69" s="2521">
        <v>41804</v>
      </c>
      <c r="F69" s="2521" t="s">
        <v>261</v>
      </c>
      <c r="G69" s="2521">
        <v>181</v>
      </c>
      <c r="H69" s="2521" t="s">
        <v>1</v>
      </c>
      <c r="I69" s="2521" t="s">
        <v>433</v>
      </c>
      <c r="J69" s="2521">
        <v>1</v>
      </c>
      <c r="K69" s="2522">
        <f t="shared" si="3"/>
        <v>4.5</v>
      </c>
      <c r="L69" s="2523" t="s">
        <v>3719</v>
      </c>
      <c r="M69" s="2521">
        <v>5121016</v>
      </c>
      <c r="N69" s="2521" t="s">
        <v>2541</v>
      </c>
      <c r="O69" s="2521">
        <v>25</v>
      </c>
      <c r="P69" s="2521" t="s">
        <v>1473</v>
      </c>
      <c r="Q69" s="2521" t="s">
        <v>3711</v>
      </c>
      <c r="R69" s="2521"/>
      <c r="S69" s="2521"/>
      <c r="T69" s="2521" t="s">
        <v>1474</v>
      </c>
      <c r="U69" s="2521" t="s">
        <v>3707</v>
      </c>
      <c r="V69" s="2521"/>
      <c r="W69" s="2521"/>
      <c r="X69" s="2521" t="s">
        <v>1474</v>
      </c>
      <c r="Y69" s="2521" t="s">
        <v>3711</v>
      </c>
      <c r="Z69" s="2524" t="s">
        <v>1488</v>
      </c>
      <c r="AA69" s="2520">
        <v>3</v>
      </c>
      <c r="AB69" s="2520">
        <v>14</v>
      </c>
      <c r="AC69" s="2520">
        <v>6</v>
      </c>
      <c r="AD69" s="2520">
        <v>2</v>
      </c>
      <c r="AE69" s="2521">
        <v>0</v>
      </c>
      <c r="AF69" s="2521">
        <v>25</v>
      </c>
      <c r="AG69" s="2525"/>
    </row>
    <row r="70" spans="1:33" s="2526" customFormat="1">
      <c r="A70" s="2520">
        <v>9</v>
      </c>
      <c r="B70" s="2520">
        <v>3</v>
      </c>
      <c r="C70" s="2520">
        <v>3</v>
      </c>
      <c r="D70" s="2520">
        <f t="shared" si="2"/>
        <v>6</v>
      </c>
      <c r="E70" s="2521">
        <v>37350</v>
      </c>
      <c r="F70" s="2521" t="s">
        <v>261</v>
      </c>
      <c r="G70" s="2521">
        <v>181</v>
      </c>
      <c r="H70" s="2521" t="s">
        <v>1</v>
      </c>
      <c r="I70" s="2521" t="s">
        <v>433</v>
      </c>
      <c r="J70" s="2521">
        <v>1</v>
      </c>
      <c r="K70" s="2522">
        <f t="shared" si="3"/>
        <v>6</v>
      </c>
      <c r="L70" s="2523" t="s">
        <v>435</v>
      </c>
      <c r="M70" s="2521">
        <v>5121019</v>
      </c>
      <c r="N70" s="2521" t="s">
        <v>2548</v>
      </c>
      <c r="O70" s="2521">
        <v>20</v>
      </c>
      <c r="P70" s="2521" t="s">
        <v>1474</v>
      </c>
      <c r="Q70" s="2521" t="s">
        <v>3714</v>
      </c>
      <c r="R70" s="2521" t="s">
        <v>1474</v>
      </c>
      <c r="S70" s="2521" t="s">
        <v>3714</v>
      </c>
      <c r="T70" s="2521" t="s">
        <v>1474</v>
      </c>
      <c r="U70" s="2521" t="s">
        <v>3714</v>
      </c>
      <c r="V70" s="2521" t="s">
        <v>1474</v>
      </c>
      <c r="W70" s="2521" t="s">
        <v>3714</v>
      </c>
      <c r="X70" s="2521"/>
      <c r="Y70" s="2521"/>
      <c r="Z70" s="2524" t="s">
        <v>1496</v>
      </c>
      <c r="AA70" s="2520">
        <v>2</v>
      </c>
      <c r="AB70" s="2520">
        <v>4</v>
      </c>
      <c r="AC70" s="2520">
        <v>2</v>
      </c>
      <c r="AD70" s="2520">
        <v>0</v>
      </c>
      <c r="AE70" s="2521">
        <v>0</v>
      </c>
      <c r="AF70" s="2521">
        <v>8</v>
      </c>
      <c r="AG70" s="2525"/>
    </row>
    <row r="71" spans="1:33" s="2526" customFormat="1" ht="28.8">
      <c r="A71" s="2520">
        <v>12</v>
      </c>
      <c r="B71" s="2520">
        <v>4.5</v>
      </c>
      <c r="C71" s="2520">
        <v>3</v>
      </c>
      <c r="D71" s="2520">
        <f t="shared" si="2"/>
        <v>7.5</v>
      </c>
      <c r="E71" s="2521">
        <v>39425</v>
      </c>
      <c r="F71" s="2521" t="s">
        <v>261</v>
      </c>
      <c r="G71" s="2521">
        <v>181</v>
      </c>
      <c r="H71" s="2521" t="s">
        <v>1</v>
      </c>
      <c r="I71" s="2521" t="s">
        <v>429</v>
      </c>
      <c r="J71" s="2521">
        <v>1</v>
      </c>
      <c r="K71" s="2522">
        <f t="shared" si="3"/>
        <v>7.5</v>
      </c>
      <c r="L71" s="2523" t="s">
        <v>2473</v>
      </c>
      <c r="M71" s="2521" t="s">
        <v>2550</v>
      </c>
      <c r="N71" s="2521" t="s">
        <v>2551</v>
      </c>
      <c r="O71" s="2521">
        <v>20</v>
      </c>
      <c r="P71" s="2521" t="s">
        <v>1464</v>
      </c>
      <c r="Q71" s="2521" t="s">
        <v>3721</v>
      </c>
      <c r="R71" s="2521"/>
      <c r="S71" s="2521"/>
      <c r="T71" s="2521" t="s">
        <v>1474</v>
      </c>
      <c r="U71" s="2521" t="s">
        <v>3721</v>
      </c>
      <c r="V71" s="2521"/>
      <c r="W71" s="2521"/>
      <c r="X71" s="2521"/>
      <c r="Y71" s="2521"/>
      <c r="Z71" s="2524" t="s">
        <v>3722</v>
      </c>
      <c r="AA71" s="2520">
        <v>1</v>
      </c>
      <c r="AB71" s="2520">
        <v>1</v>
      </c>
      <c r="AC71" s="2520">
        <v>1</v>
      </c>
      <c r="AD71" s="2520">
        <v>0</v>
      </c>
      <c r="AE71" s="2521">
        <v>1</v>
      </c>
      <c r="AF71" s="2521">
        <v>3</v>
      </c>
      <c r="AG71" s="2525"/>
    </row>
    <row r="72" spans="1:33" s="2526" customFormat="1">
      <c r="A72" s="2520">
        <v>9</v>
      </c>
      <c r="B72" s="2520">
        <v>3</v>
      </c>
      <c r="C72" s="2520">
        <v>3</v>
      </c>
      <c r="D72" s="2520">
        <f t="shared" si="2"/>
        <v>6</v>
      </c>
      <c r="E72" s="2521">
        <v>41260</v>
      </c>
      <c r="F72" s="2521" t="s">
        <v>261</v>
      </c>
      <c r="G72" s="2521">
        <v>181</v>
      </c>
      <c r="H72" s="2521" t="s">
        <v>1</v>
      </c>
      <c r="I72" s="2521" t="s">
        <v>433</v>
      </c>
      <c r="J72" s="2521">
        <v>1</v>
      </c>
      <c r="K72" s="2522">
        <f t="shared" si="3"/>
        <v>6</v>
      </c>
      <c r="L72" s="2523" t="s">
        <v>2539</v>
      </c>
      <c r="M72" s="2521" t="s">
        <v>2550</v>
      </c>
      <c r="N72" s="2521" t="s">
        <v>2635</v>
      </c>
      <c r="O72" s="2521">
        <v>20</v>
      </c>
      <c r="P72" s="2521" t="s">
        <v>1467</v>
      </c>
      <c r="Q72" s="2521" t="s">
        <v>3714</v>
      </c>
      <c r="R72" s="2521" t="s">
        <v>1467</v>
      </c>
      <c r="S72" s="2521" t="s">
        <v>3714</v>
      </c>
      <c r="T72" s="2521" t="s">
        <v>1467</v>
      </c>
      <c r="U72" s="2521" t="s">
        <v>3714</v>
      </c>
      <c r="V72" s="2521" t="s">
        <v>1467</v>
      </c>
      <c r="W72" s="2521" t="s">
        <v>3714</v>
      </c>
      <c r="X72" s="2521"/>
      <c r="Y72" s="2521"/>
      <c r="Z72" s="2524" t="s">
        <v>2516</v>
      </c>
      <c r="AA72" s="2520">
        <v>4</v>
      </c>
      <c r="AB72" s="2520">
        <v>8</v>
      </c>
      <c r="AC72" s="2520">
        <v>0</v>
      </c>
      <c r="AD72" s="2520">
        <v>0</v>
      </c>
      <c r="AE72" s="2521">
        <v>2</v>
      </c>
      <c r="AF72" s="2521">
        <v>12</v>
      </c>
      <c r="AG72" s="2525"/>
    </row>
    <row r="73" spans="1:33" s="2526" customFormat="1" ht="28.8">
      <c r="A73" s="2520">
        <v>12</v>
      </c>
      <c r="B73" s="2520">
        <v>4.5</v>
      </c>
      <c r="C73" s="2520">
        <v>3</v>
      </c>
      <c r="D73" s="2520">
        <f t="shared" si="2"/>
        <v>7.5</v>
      </c>
      <c r="E73" s="2521">
        <v>37016</v>
      </c>
      <c r="F73" s="2521" t="s">
        <v>261</v>
      </c>
      <c r="G73" s="2521">
        <v>181</v>
      </c>
      <c r="H73" s="2521" t="s">
        <v>1</v>
      </c>
      <c r="I73" s="2521" t="s">
        <v>429</v>
      </c>
      <c r="J73" s="2522">
        <v>1</v>
      </c>
      <c r="K73" s="2522">
        <f t="shared" si="3"/>
        <v>7.5</v>
      </c>
      <c r="L73" s="2523" t="s">
        <v>432</v>
      </c>
      <c r="M73" s="2521" t="s">
        <v>2550</v>
      </c>
      <c r="N73" s="2521" t="s">
        <v>2634</v>
      </c>
      <c r="O73" s="2521">
        <v>20</v>
      </c>
      <c r="P73" s="2521" t="s">
        <v>1471</v>
      </c>
      <c r="Q73" s="2521" t="s">
        <v>3711</v>
      </c>
      <c r="R73" s="2521" t="s">
        <v>1467</v>
      </c>
      <c r="S73" s="2521" t="s">
        <v>3707</v>
      </c>
      <c r="T73" s="2521"/>
      <c r="U73" s="2521"/>
      <c r="V73" s="2521"/>
      <c r="W73" s="2521"/>
      <c r="X73" s="2521"/>
      <c r="Y73" s="2521"/>
      <c r="Z73" s="2524" t="s">
        <v>3723</v>
      </c>
      <c r="AA73" s="2520">
        <v>2</v>
      </c>
      <c r="AB73" s="2520">
        <v>0</v>
      </c>
      <c r="AC73" s="2520">
        <v>0</v>
      </c>
      <c r="AD73" s="2520">
        <v>0</v>
      </c>
      <c r="AE73" s="2521">
        <v>0</v>
      </c>
      <c r="AF73" s="2521">
        <v>2</v>
      </c>
      <c r="AG73" s="2525"/>
    </row>
    <row r="74" spans="1:33" s="2526" customFormat="1">
      <c r="A74" s="2520">
        <v>7</v>
      </c>
      <c r="B74" s="2520">
        <v>2.5</v>
      </c>
      <c r="C74" s="2520">
        <v>2</v>
      </c>
      <c r="D74" s="2520">
        <f t="shared" si="2"/>
        <v>4.5</v>
      </c>
      <c r="E74" s="2521">
        <v>37866</v>
      </c>
      <c r="F74" s="2521" t="s">
        <v>261</v>
      </c>
      <c r="G74" s="2521">
        <v>181</v>
      </c>
      <c r="H74" s="2521" t="s">
        <v>1</v>
      </c>
      <c r="I74" s="2521" t="s">
        <v>429</v>
      </c>
      <c r="J74" s="2521">
        <v>1</v>
      </c>
      <c r="K74" s="2522">
        <f t="shared" si="3"/>
        <v>4.5</v>
      </c>
      <c r="L74" s="2523" t="s">
        <v>2476</v>
      </c>
      <c r="M74" s="2521">
        <v>5121050</v>
      </c>
      <c r="N74" s="2521" t="s">
        <v>2541</v>
      </c>
      <c r="O74" s="2521">
        <v>25</v>
      </c>
      <c r="P74" s="2521" t="s">
        <v>1472</v>
      </c>
      <c r="Q74" s="2521" t="s">
        <v>3707</v>
      </c>
      <c r="R74" s="2521"/>
      <c r="S74" s="2521"/>
      <c r="T74" s="2521" t="s">
        <v>1472</v>
      </c>
      <c r="U74" s="2521" t="s">
        <v>3707</v>
      </c>
      <c r="V74" s="2521"/>
      <c r="W74" s="2521"/>
      <c r="X74" s="2521" t="s">
        <v>1472</v>
      </c>
      <c r="Y74" s="2521" t="s">
        <v>3707</v>
      </c>
      <c r="Z74" s="2524" t="s">
        <v>2553</v>
      </c>
      <c r="AA74" s="2520">
        <v>0</v>
      </c>
      <c r="AB74" s="2520">
        <v>1</v>
      </c>
      <c r="AC74" s="2520">
        <v>2</v>
      </c>
      <c r="AD74" s="2520">
        <v>3</v>
      </c>
      <c r="AE74" s="2521">
        <v>0</v>
      </c>
      <c r="AF74" s="2521">
        <v>6</v>
      </c>
      <c r="AG74" s="2525"/>
    </row>
    <row r="75" spans="1:33" s="2526" customFormat="1">
      <c r="A75" s="2520">
        <v>6</v>
      </c>
      <c r="B75" s="2520">
        <v>1.5</v>
      </c>
      <c r="C75" s="2520">
        <v>3</v>
      </c>
      <c r="D75" s="2520">
        <f t="shared" si="2"/>
        <v>4.5</v>
      </c>
      <c r="E75" s="2521">
        <v>40664</v>
      </c>
      <c r="F75" s="2521" t="s">
        <v>259</v>
      </c>
      <c r="G75" s="2521">
        <v>181</v>
      </c>
      <c r="H75" s="2521" t="s">
        <v>1</v>
      </c>
      <c r="I75" s="2521" t="s">
        <v>433</v>
      </c>
      <c r="J75" s="2522">
        <v>1</v>
      </c>
      <c r="K75" s="2522">
        <f t="shared" si="3"/>
        <v>4.5</v>
      </c>
      <c r="L75" s="2523" t="s">
        <v>2481</v>
      </c>
      <c r="M75" s="2521">
        <v>5131001</v>
      </c>
      <c r="N75" s="2521" t="s">
        <v>2535</v>
      </c>
      <c r="O75" s="2521">
        <v>32</v>
      </c>
      <c r="P75" s="2521"/>
      <c r="Q75" s="2521"/>
      <c r="R75" s="2521" t="s">
        <v>1473</v>
      </c>
      <c r="S75" s="2521" t="s">
        <v>3707</v>
      </c>
      <c r="T75" s="2521"/>
      <c r="U75" s="2521"/>
      <c r="V75" s="2521" t="s">
        <v>1473</v>
      </c>
      <c r="W75" s="2521" t="s">
        <v>3707</v>
      </c>
      <c r="X75" s="2521" t="s">
        <v>1473</v>
      </c>
      <c r="Y75" s="2521" t="s">
        <v>3707</v>
      </c>
      <c r="Z75" s="2524" t="s">
        <v>2555</v>
      </c>
      <c r="AA75" s="2520">
        <v>0</v>
      </c>
      <c r="AB75" s="2520">
        <v>2</v>
      </c>
      <c r="AC75" s="2520">
        <v>17</v>
      </c>
      <c r="AD75" s="2520">
        <v>3</v>
      </c>
      <c r="AE75" s="2521">
        <v>4</v>
      </c>
      <c r="AF75" s="2521">
        <v>22</v>
      </c>
      <c r="AG75" s="2525"/>
    </row>
    <row r="76" spans="1:33" s="2526" customFormat="1">
      <c r="A76" s="2520">
        <v>3</v>
      </c>
      <c r="B76" s="2520"/>
      <c r="C76" s="2520">
        <v>3</v>
      </c>
      <c r="D76" s="2520">
        <f t="shared" si="2"/>
        <v>3</v>
      </c>
      <c r="E76" s="2521">
        <v>31853</v>
      </c>
      <c r="F76" s="2521" t="s">
        <v>259</v>
      </c>
      <c r="G76" s="2521">
        <v>181</v>
      </c>
      <c r="H76" s="2521" t="s">
        <v>1</v>
      </c>
      <c r="I76" s="2521" t="s">
        <v>433</v>
      </c>
      <c r="J76" s="2521">
        <v>1</v>
      </c>
      <c r="K76" s="2522">
        <f t="shared" si="3"/>
        <v>3</v>
      </c>
      <c r="L76" s="2523" t="s">
        <v>2484</v>
      </c>
      <c r="M76" s="2521">
        <v>5131002</v>
      </c>
      <c r="N76" s="2521" t="s">
        <v>2535</v>
      </c>
      <c r="O76" s="2521">
        <v>25</v>
      </c>
      <c r="P76" s="2521"/>
      <c r="Q76" s="2521"/>
      <c r="R76" s="2521" t="s">
        <v>1469</v>
      </c>
      <c r="S76" s="2521" t="s">
        <v>2623</v>
      </c>
      <c r="T76" s="2521"/>
      <c r="U76" s="2521"/>
      <c r="V76" s="2521" t="s">
        <v>1469</v>
      </c>
      <c r="W76" s="2521" t="s">
        <v>2623</v>
      </c>
      <c r="X76" s="2521"/>
      <c r="Y76" s="2521"/>
      <c r="Z76" s="2524" t="s">
        <v>3724</v>
      </c>
      <c r="AA76" s="2520">
        <v>9</v>
      </c>
      <c r="AB76" s="2520">
        <v>11</v>
      </c>
      <c r="AC76" s="2520">
        <v>1</v>
      </c>
      <c r="AD76" s="2520">
        <v>1</v>
      </c>
      <c r="AE76" s="2521">
        <v>1</v>
      </c>
      <c r="AF76" s="2521">
        <v>22</v>
      </c>
      <c r="AG76" s="2525"/>
    </row>
    <row r="77" spans="1:33" s="2526" customFormat="1">
      <c r="A77" s="2520">
        <v>3</v>
      </c>
      <c r="B77" s="2520"/>
      <c r="C77" s="2520">
        <v>3</v>
      </c>
      <c r="D77" s="2520">
        <f t="shared" si="2"/>
        <v>3</v>
      </c>
      <c r="E77" s="2521">
        <v>40664</v>
      </c>
      <c r="F77" s="2521" t="s">
        <v>259</v>
      </c>
      <c r="G77" s="2521">
        <v>181</v>
      </c>
      <c r="H77" s="2521" t="s">
        <v>1</v>
      </c>
      <c r="I77" s="2521" t="s">
        <v>433</v>
      </c>
      <c r="J77" s="2522">
        <v>1</v>
      </c>
      <c r="K77" s="2522">
        <f t="shared" si="3"/>
        <v>3</v>
      </c>
      <c r="L77" s="2525" t="s">
        <v>2481</v>
      </c>
      <c r="M77" s="2521">
        <v>5131002</v>
      </c>
      <c r="N77" s="2521" t="s">
        <v>2544</v>
      </c>
      <c r="O77" s="2521">
        <v>25</v>
      </c>
      <c r="P77" s="2521"/>
      <c r="Q77" s="2521"/>
      <c r="R77" s="2521"/>
      <c r="S77" s="2521"/>
      <c r="T77" s="2521" t="s">
        <v>1470</v>
      </c>
      <c r="U77" s="2521" t="s">
        <v>2623</v>
      </c>
      <c r="V77" s="2521"/>
      <c r="W77" s="2521"/>
      <c r="X77" s="2521"/>
      <c r="Y77" s="2521"/>
      <c r="Z77" s="2524" t="s">
        <v>3724</v>
      </c>
      <c r="AA77" s="2520">
        <v>2</v>
      </c>
      <c r="AB77" s="2520">
        <v>1</v>
      </c>
      <c r="AC77" s="2520">
        <v>0</v>
      </c>
      <c r="AD77" s="2520">
        <v>1</v>
      </c>
      <c r="AE77" s="2521">
        <v>0</v>
      </c>
      <c r="AF77" s="2521">
        <v>4</v>
      </c>
      <c r="AG77" s="2525"/>
    </row>
    <row r="78" spans="1:33" s="2526" customFormat="1">
      <c r="A78" s="2520">
        <v>7</v>
      </c>
      <c r="B78" s="2520">
        <v>2.5</v>
      </c>
      <c r="C78" s="2520">
        <v>2</v>
      </c>
      <c r="D78" s="2520">
        <f t="shared" si="2"/>
        <v>4.5</v>
      </c>
      <c r="E78" s="2521">
        <v>23524</v>
      </c>
      <c r="F78" s="2521" t="s">
        <v>260</v>
      </c>
      <c r="G78" s="2521">
        <v>181</v>
      </c>
      <c r="H78" s="2521" t="s">
        <v>1</v>
      </c>
      <c r="I78" s="2521" t="s">
        <v>429</v>
      </c>
      <c r="J78" s="2521">
        <v>1</v>
      </c>
      <c r="K78" s="2522">
        <f t="shared" si="3"/>
        <v>4.5</v>
      </c>
      <c r="L78" s="2523" t="s">
        <v>2512</v>
      </c>
      <c r="M78" s="2521">
        <v>5131003</v>
      </c>
      <c r="N78" s="2521" t="s">
        <v>2554</v>
      </c>
      <c r="O78" s="2521">
        <v>40</v>
      </c>
      <c r="P78" s="2521" t="s">
        <v>1474</v>
      </c>
      <c r="Q78" s="2521" t="s">
        <v>3715</v>
      </c>
      <c r="R78" s="2521" t="s">
        <v>1474</v>
      </c>
      <c r="S78" s="2521" t="s">
        <v>3715</v>
      </c>
      <c r="T78" s="2521"/>
      <c r="U78" s="2521"/>
      <c r="V78" s="2521" t="s">
        <v>1474</v>
      </c>
      <c r="W78" s="2521" t="s">
        <v>3715</v>
      </c>
      <c r="X78" s="2521"/>
      <c r="Y78" s="2521"/>
      <c r="Z78" s="2524" t="s">
        <v>1483</v>
      </c>
      <c r="AA78" s="2520">
        <v>0</v>
      </c>
      <c r="AB78" s="2520">
        <v>1</v>
      </c>
      <c r="AC78" s="2520">
        <v>6</v>
      </c>
      <c r="AD78" s="2520">
        <v>31</v>
      </c>
      <c r="AE78" s="2521">
        <v>0</v>
      </c>
      <c r="AF78" s="2521">
        <v>38</v>
      </c>
      <c r="AG78" s="2525"/>
    </row>
    <row r="79" spans="1:33" s="2526" customFormat="1">
      <c r="A79" s="2520">
        <v>9</v>
      </c>
      <c r="B79" s="2520">
        <v>3</v>
      </c>
      <c r="C79" s="2520">
        <v>3</v>
      </c>
      <c r="D79" s="2520">
        <f t="shared" si="2"/>
        <v>6</v>
      </c>
      <c r="E79" s="2521">
        <v>40664</v>
      </c>
      <c r="F79" s="2521" t="s">
        <v>259</v>
      </c>
      <c r="G79" s="2521">
        <v>181</v>
      </c>
      <c r="H79" s="2521" t="s">
        <v>1</v>
      </c>
      <c r="I79" s="2521" t="s">
        <v>433</v>
      </c>
      <c r="J79" s="2522">
        <v>1</v>
      </c>
      <c r="K79" s="2522">
        <f t="shared" si="3"/>
        <v>6</v>
      </c>
      <c r="L79" s="2523" t="s">
        <v>2481</v>
      </c>
      <c r="M79" s="2521">
        <v>5131004</v>
      </c>
      <c r="N79" s="2521" t="s">
        <v>2537</v>
      </c>
      <c r="O79" s="2521">
        <v>25</v>
      </c>
      <c r="P79" s="2521"/>
      <c r="Q79" s="2521"/>
      <c r="R79" s="2521" t="s">
        <v>1470</v>
      </c>
      <c r="S79" s="2521" t="s">
        <v>2623</v>
      </c>
      <c r="T79" s="2521"/>
      <c r="U79" s="2521"/>
      <c r="V79" s="2521" t="s">
        <v>1470</v>
      </c>
      <c r="W79" s="2521" t="s">
        <v>2623</v>
      </c>
      <c r="X79" s="2521"/>
      <c r="Y79" s="2521"/>
      <c r="Z79" s="2524" t="s">
        <v>2556</v>
      </c>
      <c r="AA79" s="2520">
        <v>1</v>
      </c>
      <c r="AB79" s="2520">
        <v>7</v>
      </c>
      <c r="AC79" s="2520">
        <v>4</v>
      </c>
      <c r="AD79" s="2520">
        <v>1</v>
      </c>
      <c r="AE79" s="2521">
        <v>1</v>
      </c>
      <c r="AF79" s="2521">
        <v>13</v>
      </c>
      <c r="AG79" s="2525"/>
    </row>
    <row r="80" spans="1:33" s="2526" customFormat="1">
      <c r="A80" s="2520">
        <v>9</v>
      </c>
      <c r="B80" s="2520">
        <v>3</v>
      </c>
      <c r="C80" s="2520">
        <v>3</v>
      </c>
      <c r="D80" s="2520">
        <f t="shared" si="2"/>
        <v>6</v>
      </c>
      <c r="E80" s="2521">
        <v>17060</v>
      </c>
      <c r="F80" s="2521" t="s">
        <v>2489</v>
      </c>
      <c r="G80" s="2521">
        <v>181</v>
      </c>
      <c r="H80" s="2521" t="s">
        <v>1</v>
      </c>
      <c r="I80" s="2521" t="s">
        <v>433</v>
      </c>
      <c r="J80" s="2521">
        <v>0.5</v>
      </c>
      <c r="K80" s="2522">
        <f t="shared" si="3"/>
        <v>3</v>
      </c>
      <c r="L80" s="2523" t="s">
        <v>3725</v>
      </c>
      <c r="M80" s="2521">
        <v>5131005</v>
      </c>
      <c r="N80" s="2521" t="s">
        <v>3726</v>
      </c>
      <c r="O80" s="2521">
        <v>30</v>
      </c>
      <c r="P80" s="2521"/>
      <c r="Q80" s="2521"/>
      <c r="R80" s="2521"/>
      <c r="S80" s="2521"/>
      <c r="T80" s="2521"/>
      <c r="U80" s="2521"/>
      <c r="V80" s="2521" t="s">
        <v>1500</v>
      </c>
      <c r="W80" s="2521" t="s">
        <v>3711</v>
      </c>
      <c r="X80" s="2521"/>
      <c r="Y80" s="2521"/>
      <c r="Z80" s="2524" t="s">
        <v>1490</v>
      </c>
      <c r="AA80" s="2520">
        <v>2</v>
      </c>
      <c r="AB80" s="2520">
        <v>4</v>
      </c>
      <c r="AC80" s="2520">
        <v>2</v>
      </c>
      <c r="AD80" s="2520">
        <v>2</v>
      </c>
      <c r="AE80" s="2521">
        <v>1</v>
      </c>
      <c r="AF80" s="2521">
        <v>10</v>
      </c>
      <c r="AG80" s="2525"/>
    </row>
    <row r="81" spans="1:33" s="2526" customFormat="1">
      <c r="A81" s="2520">
        <v>9</v>
      </c>
      <c r="B81" s="2520">
        <v>3</v>
      </c>
      <c r="C81" s="2520">
        <v>3</v>
      </c>
      <c r="D81" s="2520">
        <f t="shared" si="2"/>
        <v>6</v>
      </c>
      <c r="E81" s="2521">
        <v>17114</v>
      </c>
      <c r="F81" s="2521" t="s">
        <v>260</v>
      </c>
      <c r="G81" s="2521">
        <v>181</v>
      </c>
      <c r="H81" s="2521" t="s">
        <v>1</v>
      </c>
      <c r="I81" s="2521" t="s">
        <v>429</v>
      </c>
      <c r="J81" s="2521">
        <v>0.5</v>
      </c>
      <c r="K81" s="2522">
        <f t="shared" si="3"/>
        <v>3</v>
      </c>
      <c r="L81" s="2523" t="s">
        <v>960</v>
      </c>
      <c r="M81" s="2521">
        <v>5131005</v>
      </c>
      <c r="N81" s="2521" t="s">
        <v>3726</v>
      </c>
      <c r="O81" s="2521">
        <v>30</v>
      </c>
      <c r="P81" s="2521"/>
      <c r="Q81" s="2521"/>
      <c r="R81" s="2521"/>
      <c r="S81" s="2521"/>
      <c r="T81" s="2521"/>
      <c r="U81" s="2521"/>
      <c r="V81" s="2521" t="s">
        <v>1500</v>
      </c>
      <c r="W81" s="2521" t="s">
        <v>3711</v>
      </c>
      <c r="X81" s="2521"/>
      <c r="Y81" s="2521"/>
      <c r="Z81" s="2524" t="s">
        <v>1490</v>
      </c>
      <c r="AA81" s="2520">
        <v>2</v>
      </c>
      <c r="AB81" s="2520">
        <v>4</v>
      </c>
      <c r="AC81" s="2520">
        <v>2</v>
      </c>
      <c r="AD81" s="2520">
        <v>2</v>
      </c>
      <c r="AE81" s="2521">
        <v>1</v>
      </c>
      <c r="AF81" s="2521">
        <v>10</v>
      </c>
      <c r="AG81" s="2525"/>
    </row>
    <row r="82" spans="1:33" s="2526" customFormat="1" ht="28.8">
      <c r="A82" s="2520">
        <v>9</v>
      </c>
      <c r="B82" s="2520">
        <v>3</v>
      </c>
      <c r="C82" s="2520">
        <v>3</v>
      </c>
      <c r="D82" s="2520">
        <f t="shared" si="2"/>
        <v>6</v>
      </c>
      <c r="E82" s="2521">
        <v>37016</v>
      </c>
      <c r="F82" s="2521" t="s">
        <v>261</v>
      </c>
      <c r="G82" s="2521">
        <v>181</v>
      </c>
      <c r="H82" s="2521" t="s">
        <v>1</v>
      </c>
      <c r="I82" s="2521" t="s">
        <v>429</v>
      </c>
      <c r="J82" s="2522">
        <v>1</v>
      </c>
      <c r="K82" s="2522">
        <f t="shared" si="3"/>
        <v>6</v>
      </c>
      <c r="L82" s="2523" t="s">
        <v>432</v>
      </c>
      <c r="M82" s="2521">
        <v>5131006</v>
      </c>
      <c r="N82" s="2521" t="s">
        <v>2536</v>
      </c>
      <c r="O82" s="2521">
        <v>25</v>
      </c>
      <c r="P82" s="2521"/>
      <c r="Q82" s="2521"/>
      <c r="R82" s="2521" t="s">
        <v>1472</v>
      </c>
      <c r="S82" s="2521" t="s">
        <v>3711</v>
      </c>
      <c r="T82" s="2521" t="s">
        <v>1473</v>
      </c>
      <c r="U82" s="2521" t="s">
        <v>3707</v>
      </c>
      <c r="V82" s="2521" t="s">
        <v>1472</v>
      </c>
      <c r="W82" s="2521" t="s">
        <v>3711</v>
      </c>
      <c r="X82" s="2521" t="s">
        <v>1473</v>
      </c>
      <c r="Y82" s="2521" t="s">
        <v>3711</v>
      </c>
      <c r="Z82" s="2524" t="s">
        <v>1499</v>
      </c>
      <c r="AA82" s="2520">
        <v>8</v>
      </c>
      <c r="AB82" s="2520">
        <v>9</v>
      </c>
      <c r="AC82" s="2520">
        <v>0</v>
      </c>
      <c r="AD82" s="2520">
        <v>3</v>
      </c>
      <c r="AE82" s="2521">
        <v>0</v>
      </c>
      <c r="AF82" s="2521">
        <v>20</v>
      </c>
      <c r="AG82" s="2525"/>
    </row>
    <row r="83" spans="1:33" s="2526" customFormat="1">
      <c r="A83" s="2520">
        <v>9</v>
      </c>
      <c r="B83" s="2520">
        <v>3</v>
      </c>
      <c r="C83" s="2520">
        <v>3</v>
      </c>
      <c r="D83" s="2520">
        <f t="shared" si="2"/>
        <v>6</v>
      </c>
      <c r="E83" s="2521">
        <v>34371</v>
      </c>
      <c r="F83" s="2521" t="s">
        <v>260</v>
      </c>
      <c r="G83" s="2521">
        <v>181</v>
      </c>
      <c r="H83" s="2521" t="s">
        <v>1</v>
      </c>
      <c r="I83" s="2521" t="s">
        <v>429</v>
      </c>
      <c r="J83" s="2521">
        <v>0.5</v>
      </c>
      <c r="K83" s="2522">
        <f t="shared" si="3"/>
        <v>3</v>
      </c>
      <c r="L83" s="2523" t="s">
        <v>3727</v>
      </c>
      <c r="M83" s="2521">
        <v>5131018</v>
      </c>
      <c r="N83" s="2521" t="s">
        <v>3728</v>
      </c>
      <c r="O83" s="2521">
        <v>25</v>
      </c>
      <c r="P83" s="2521" t="s">
        <v>1466</v>
      </c>
      <c r="Q83" s="2521" t="s">
        <v>2623</v>
      </c>
      <c r="R83" s="2521" t="s">
        <v>1469</v>
      </c>
      <c r="S83" s="2521" t="s">
        <v>3711</v>
      </c>
      <c r="T83" s="2521"/>
      <c r="U83" s="2521"/>
      <c r="V83" s="2521" t="s">
        <v>1469</v>
      </c>
      <c r="W83" s="2521" t="s">
        <v>3711</v>
      </c>
      <c r="X83" s="2521"/>
      <c r="Y83" s="2521"/>
      <c r="Z83" s="2524" t="s">
        <v>2636</v>
      </c>
      <c r="AA83" s="2520">
        <v>0</v>
      </c>
      <c r="AB83" s="2520">
        <v>10</v>
      </c>
      <c r="AC83" s="2520">
        <v>7</v>
      </c>
      <c r="AD83" s="2520">
        <v>8</v>
      </c>
      <c r="AE83" s="2521">
        <v>6</v>
      </c>
      <c r="AF83" s="2521">
        <v>25</v>
      </c>
      <c r="AG83" s="2525"/>
    </row>
    <row r="84" spans="1:33" s="2526" customFormat="1">
      <c r="A84" s="2520">
        <v>9</v>
      </c>
      <c r="B84" s="2520">
        <v>3</v>
      </c>
      <c r="C84" s="2520">
        <v>3</v>
      </c>
      <c r="D84" s="2520">
        <f t="shared" si="2"/>
        <v>6</v>
      </c>
      <c r="E84" s="2521">
        <v>33754</v>
      </c>
      <c r="F84" s="2521" t="s">
        <v>260</v>
      </c>
      <c r="G84" s="2521">
        <v>181</v>
      </c>
      <c r="H84" s="2521" t="s">
        <v>1</v>
      </c>
      <c r="I84" s="2521" t="s">
        <v>429</v>
      </c>
      <c r="J84" s="2521">
        <v>0.5</v>
      </c>
      <c r="K84" s="2522">
        <f t="shared" si="3"/>
        <v>3</v>
      </c>
      <c r="L84" s="2523" t="s">
        <v>3729</v>
      </c>
      <c r="M84" s="2521">
        <v>5131018</v>
      </c>
      <c r="N84" s="2521" t="s">
        <v>3728</v>
      </c>
      <c r="O84" s="2521">
        <v>25</v>
      </c>
      <c r="P84" s="2521" t="s">
        <v>1466</v>
      </c>
      <c r="Q84" s="2521" t="s">
        <v>2623</v>
      </c>
      <c r="R84" s="2521" t="s">
        <v>1469</v>
      </c>
      <c r="S84" s="2521" t="s">
        <v>3711</v>
      </c>
      <c r="T84" s="2521"/>
      <c r="U84" s="2521"/>
      <c r="V84" s="2521" t="s">
        <v>1469</v>
      </c>
      <c r="W84" s="2521" t="s">
        <v>3711</v>
      </c>
      <c r="X84" s="2521"/>
      <c r="Y84" s="2521"/>
      <c r="Z84" s="2524" t="s">
        <v>2636</v>
      </c>
      <c r="AA84" s="2520">
        <v>0</v>
      </c>
      <c r="AB84" s="2520">
        <v>10</v>
      </c>
      <c r="AC84" s="2520">
        <v>7</v>
      </c>
      <c r="AD84" s="2520">
        <v>8</v>
      </c>
      <c r="AE84" s="2521">
        <v>6</v>
      </c>
      <c r="AF84" s="2521">
        <v>25</v>
      </c>
      <c r="AG84" s="2525"/>
    </row>
    <row r="85" spans="1:33" s="2526" customFormat="1">
      <c r="A85" s="2520">
        <v>9</v>
      </c>
      <c r="B85" s="2520">
        <v>4.5</v>
      </c>
      <c r="C85" s="2520"/>
      <c r="D85" s="2520">
        <f t="shared" si="2"/>
        <v>4.5</v>
      </c>
      <c r="E85" s="2521">
        <v>17114</v>
      </c>
      <c r="F85" s="2521" t="s">
        <v>260</v>
      </c>
      <c r="G85" s="2521">
        <v>181</v>
      </c>
      <c r="H85" s="2521" t="s">
        <v>1</v>
      </c>
      <c r="I85" s="2521" t="s">
        <v>429</v>
      </c>
      <c r="J85" s="2521">
        <v>1</v>
      </c>
      <c r="K85" s="2522">
        <f t="shared" si="3"/>
        <v>4.5</v>
      </c>
      <c r="L85" s="2523" t="s">
        <v>960</v>
      </c>
      <c r="M85" s="2521">
        <v>5131019</v>
      </c>
      <c r="N85" s="2521" t="s">
        <v>3728</v>
      </c>
      <c r="O85" s="2521">
        <v>25</v>
      </c>
      <c r="P85" s="2521"/>
      <c r="Q85" s="2521"/>
      <c r="R85" s="2521" t="s">
        <v>1472</v>
      </c>
      <c r="S85" s="2521" t="s">
        <v>3707</v>
      </c>
      <c r="T85" s="2521"/>
      <c r="U85" s="2521"/>
      <c r="V85" s="2521" t="s">
        <v>1472</v>
      </c>
      <c r="W85" s="2521" t="s">
        <v>3707</v>
      </c>
      <c r="X85" s="2521" t="s">
        <v>1475</v>
      </c>
      <c r="Y85" s="2521" t="s">
        <v>3707</v>
      </c>
      <c r="Z85" s="2524" t="s">
        <v>2637</v>
      </c>
      <c r="AA85" s="2520">
        <v>2</v>
      </c>
      <c r="AB85" s="2520">
        <v>1</v>
      </c>
      <c r="AC85" s="2520">
        <v>4</v>
      </c>
      <c r="AD85" s="2520">
        <v>18</v>
      </c>
      <c r="AE85" s="2521">
        <v>0</v>
      </c>
      <c r="AF85" s="2521">
        <v>25</v>
      </c>
      <c r="AG85" s="2525"/>
    </row>
    <row r="86" spans="1:33" s="2526" customFormat="1">
      <c r="A86" s="2520">
        <v>7</v>
      </c>
      <c r="B86" s="2520">
        <v>2.5</v>
      </c>
      <c r="C86" s="2520">
        <v>2</v>
      </c>
      <c r="D86" s="2520">
        <f t="shared" si="2"/>
        <v>4.5</v>
      </c>
      <c r="E86" s="2521">
        <v>36702</v>
      </c>
      <c r="F86" s="2521" t="s">
        <v>260</v>
      </c>
      <c r="G86" s="2521">
        <v>181</v>
      </c>
      <c r="H86" s="2521" t="s">
        <v>1</v>
      </c>
      <c r="I86" s="2521" t="s">
        <v>429</v>
      </c>
      <c r="J86" s="2521">
        <v>1</v>
      </c>
      <c r="K86" s="2522">
        <f t="shared" si="3"/>
        <v>4.5</v>
      </c>
      <c r="L86" s="2523" t="s">
        <v>2493</v>
      </c>
      <c r="M86" s="2521">
        <v>5131020</v>
      </c>
      <c r="N86" s="2521" t="s">
        <v>3728</v>
      </c>
      <c r="O86" s="2521">
        <v>20</v>
      </c>
      <c r="P86" s="2521" t="s">
        <v>1473</v>
      </c>
      <c r="Q86" s="2521" t="s">
        <v>3713</v>
      </c>
      <c r="R86" s="2521" t="s">
        <v>1472</v>
      </c>
      <c r="S86" s="2521" t="s">
        <v>3713</v>
      </c>
      <c r="T86" s="2521"/>
      <c r="U86" s="2521"/>
      <c r="V86" s="2521" t="s">
        <v>1472</v>
      </c>
      <c r="W86" s="2521" t="s">
        <v>3713</v>
      </c>
      <c r="X86" s="2521"/>
      <c r="Y86" s="2521"/>
      <c r="Z86" s="2524" t="s">
        <v>3730</v>
      </c>
      <c r="AA86" s="2520">
        <v>0</v>
      </c>
      <c r="AB86" s="2520">
        <v>3</v>
      </c>
      <c r="AC86" s="2520">
        <v>2</v>
      </c>
      <c r="AD86" s="2520">
        <v>9</v>
      </c>
      <c r="AE86" s="2521">
        <v>0</v>
      </c>
      <c r="AF86" s="2521">
        <v>14</v>
      </c>
      <c r="AG86" s="2525"/>
    </row>
    <row r="87" spans="1:33" s="2526" customFormat="1">
      <c r="A87" s="2520">
        <v>9</v>
      </c>
      <c r="B87" s="2520">
        <v>3</v>
      </c>
      <c r="C87" s="2520">
        <v>3</v>
      </c>
      <c r="D87" s="2520">
        <f t="shared" si="2"/>
        <v>6</v>
      </c>
      <c r="E87" s="2521">
        <v>34371</v>
      </c>
      <c r="F87" s="2521" t="s">
        <v>260</v>
      </c>
      <c r="G87" s="2521">
        <v>181</v>
      </c>
      <c r="H87" s="2521" t="s">
        <v>1</v>
      </c>
      <c r="I87" s="2521" t="s">
        <v>429</v>
      </c>
      <c r="J87" s="2521">
        <v>0.5</v>
      </c>
      <c r="K87" s="2522">
        <f t="shared" si="3"/>
        <v>3</v>
      </c>
      <c r="L87" s="2523" t="s">
        <v>2513</v>
      </c>
      <c r="M87" s="2521">
        <v>5131021</v>
      </c>
      <c r="N87" s="2521" t="s">
        <v>3728</v>
      </c>
      <c r="O87" s="2521">
        <v>25</v>
      </c>
      <c r="P87" s="2521" t="s">
        <v>1474</v>
      </c>
      <c r="Q87" s="2521" t="s">
        <v>3707</v>
      </c>
      <c r="R87" s="2521"/>
      <c r="S87" s="2521"/>
      <c r="T87" s="2521" t="s">
        <v>1464</v>
      </c>
      <c r="U87" s="2521" t="s">
        <v>2623</v>
      </c>
      <c r="V87" s="2521"/>
      <c r="W87" s="2521"/>
      <c r="X87" s="2521" t="s">
        <v>1474</v>
      </c>
      <c r="Y87" s="2521" t="s">
        <v>3707</v>
      </c>
      <c r="Z87" s="2524" t="s">
        <v>3731</v>
      </c>
      <c r="AA87" s="2520">
        <v>0</v>
      </c>
      <c r="AB87" s="2520">
        <v>2</v>
      </c>
      <c r="AC87" s="2520">
        <v>3</v>
      </c>
      <c r="AD87" s="2520">
        <v>0</v>
      </c>
      <c r="AE87" s="2521">
        <v>0</v>
      </c>
      <c r="AF87" s="2521">
        <v>5</v>
      </c>
      <c r="AG87" s="2525"/>
    </row>
    <row r="88" spans="1:33" s="2526" customFormat="1">
      <c r="A88" s="2520">
        <v>9</v>
      </c>
      <c r="B88" s="2520">
        <v>3</v>
      </c>
      <c r="C88" s="2520">
        <v>3</v>
      </c>
      <c r="D88" s="2520">
        <f t="shared" si="2"/>
        <v>6</v>
      </c>
      <c r="E88" s="2521">
        <v>33754</v>
      </c>
      <c r="F88" s="2521" t="s">
        <v>260</v>
      </c>
      <c r="G88" s="2521">
        <v>181</v>
      </c>
      <c r="H88" s="2521" t="s">
        <v>1</v>
      </c>
      <c r="I88" s="2521" t="s">
        <v>429</v>
      </c>
      <c r="J88" s="2521">
        <v>0.5</v>
      </c>
      <c r="K88" s="2522">
        <f t="shared" si="3"/>
        <v>3</v>
      </c>
      <c r="L88" s="2523" t="s">
        <v>3729</v>
      </c>
      <c r="M88" s="2521">
        <v>5131021</v>
      </c>
      <c r="N88" s="2521" t="s">
        <v>3728</v>
      </c>
      <c r="O88" s="2521">
        <v>25</v>
      </c>
      <c r="P88" s="2521" t="s">
        <v>1474</v>
      </c>
      <c r="Q88" s="2521" t="s">
        <v>3707</v>
      </c>
      <c r="R88" s="2521"/>
      <c r="S88" s="2521"/>
      <c r="T88" s="2521" t="s">
        <v>1464</v>
      </c>
      <c r="U88" s="2521" t="s">
        <v>2623</v>
      </c>
      <c r="V88" s="2521"/>
      <c r="W88" s="2521"/>
      <c r="X88" s="2521" t="s">
        <v>1474</v>
      </c>
      <c r="Y88" s="2521" t="s">
        <v>3707</v>
      </c>
      <c r="Z88" s="2524" t="s">
        <v>3731</v>
      </c>
      <c r="AA88" s="2520">
        <v>0</v>
      </c>
      <c r="AB88" s="2520">
        <v>2</v>
      </c>
      <c r="AC88" s="2520">
        <v>3</v>
      </c>
      <c r="AD88" s="2520">
        <v>0</v>
      </c>
      <c r="AE88" s="2521">
        <v>0</v>
      </c>
      <c r="AF88" s="2521">
        <v>5</v>
      </c>
      <c r="AG88" s="2525"/>
    </row>
    <row r="89" spans="1:33" s="2526" customFormat="1" ht="28.8">
      <c r="A89" s="2520">
        <v>36</v>
      </c>
      <c r="B89" s="2520">
        <v>15</v>
      </c>
      <c r="C89" s="2520">
        <v>6</v>
      </c>
      <c r="D89" s="2520">
        <f t="shared" si="2"/>
        <v>21</v>
      </c>
      <c r="E89" s="2521">
        <v>32206</v>
      </c>
      <c r="F89" s="2521" t="s">
        <v>267</v>
      </c>
      <c r="G89" s="2521">
        <v>181</v>
      </c>
      <c r="H89" s="2521" t="s">
        <v>2</v>
      </c>
      <c r="I89" s="2521" t="s">
        <v>429</v>
      </c>
      <c r="J89" s="2521">
        <v>0.14000000000000001</v>
      </c>
      <c r="K89" s="2522">
        <f t="shared" si="3"/>
        <v>2.9400000000000004</v>
      </c>
      <c r="L89" s="2523" t="s">
        <v>2460</v>
      </c>
      <c r="M89" s="2521">
        <v>5210001</v>
      </c>
      <c r="N89" s="2521" t="s">
        <v>2561</v>
      </c>
      <c r="O89" s="2521">
        <v>38</v>
      </c>
      <c r="P89" s="2521" t="s">
        <v>3732</v>
      </c>
      <c r="Q89" s="2521" t="s">
        <v>3681</v>
      </c>
      <c r="R89" s="2521" t="s">
        <v>3733</v>
      </c>
      <c r="S89" s="2521" t="s">
        <v>3681</v>
      </c>
      <c r="T89" s="2521"/>
      <c r="U89" s="2521"/>
      <c r="V89" s="2521" t="s">
        <v>3734</v>
      </c>
      <c r="W89" s="2521" t="s">
        <v>3681</v>
      </c>
      <c r="X89" s="2521" t="s">
        <v>1513</v>
      </c>
      <c r="Y89" s="2521" t="s">
        <v>3681</v>
      </c>
      <c r="Z89" s="2524" t="s">
        <v>437</v>
      </c>
      <c r="AA89" s="2520">
        <v>0</v>
      </c>
      <c r="AB89" s="2520">
        <v>2</v>
      </c>
      <c r="AC89" s="2520">
        <v>19</v>
      </c>
      <c r="AD89" s="2520">
        <v>3</v>
      </c>
      <c r="AE89" s="2521">
        <v>1</v>
      </c>
      <c r="AF89" s="2521">
        <v>24</v>
      </c>
      <c r="AG89" s="2525"/>
    </row>
    <row r="90" spans="1:33" s="2526" customFormat="1" ht="28.8">
      <c r="A90" s="2520">
        <v>36</v>
      </c>
      <c r="B90" s="2520">
        <v>15</v>
      </c>
      <c r="C90" s="2520">
        <v>6</v>
      </c>
      <c r="D90" s="2520">
        <f t="shared" si="2"/>
        <v>21</v>
      </c>
      <c r="E90" s="2521">
        <v>36007</v>
      </c>
      <c r="F90" s="2521" t="s">
        <v>267</v>
      </c>
      <c r="G90" s="2521">
        <v>181</v>
      </c>
      <c r="H90" s="2521" t="s">
        <v>2</v>
      </c>
      <c r="I90" s="2521" t="s">
        <v>429</v>
      </c>
      <c r="J90" s="2521">
        <v>0.33</v>
      </c>
      <c r="K90" s="2522">
        <f t="shared" si="3"/>
        <v>6.9300000000000006</v>
      </c>
      <c r="L90" s="2523" t="s">
        <v>2532</v>
      </c>
      <c r="M90" s="2521">
        <v>5210001</v>
      </c>
      <c r="N90" s="2521" t="s">
        <v>2561</v>
      </c>
      <c r="O90" s="2521">
        <v>38</v>
      </c>
      <c r="P90" s="2521" t="s">
        <v>3732</v>
      </c>
      <c r="Q90" s="2521" t="s">
        <v>3681</v>
      </c>
      <c r="R90" s="2521" t="s">
        <v>3733</v>
      </c>
      <c r="S90" s="2521" t="s">
        <v>3681</v>
      </c>
      <c r="T90" s="2521"/>
      <c r="U90" s="2521"/>
      <c r="V90" s="2521" t="s">
        <v>3734</v>
      </c>
      <c r="W90" s="2521" t="s">
        <v>3681</v>
      </c>
      <c r="X90" s="2521" t="s">
        <v>1513</v>
      </c>
      <c r="Y90" s="2521" t="s">
        <v>3681</v>
      </c>
      <c r="Z90" s="2524" t="s">
        <v>437</v>
      </c>
      <c r="AA90" s="2520">
        <v>0</v>
      </c>
      <c r="AB90" s="2520">
        <v>2</v>
      </c>
      <c r="AC90" s="2520">
        <v>19</v>
      </c>
      <c r="AD90" s="2520">
        <v>3</v>
      </c>
      <c r="AE90" s="2521">
        <v>1</v>
      </c>
      <c r="AF90" s="2521">
        <v>24</v>
      </c>
      <c r="AG90" s="2525"/>
    </row>
    <row r="91" spans="1:33" s="2526" customFormat="1" ht="28.8">
      <c r="A91" s="2520">
        <v>36</v>
      </c>
      <c r="B91" s="2520">
        <v>15</v>
      </c>
      <c r="C91" s="2520">
        <v>6</v>
      </c>
      <c r="D91" s="2520">
        <f t="shared" si="2"/>
        <v>21</v>
      </c>
      <c r="E91" s="2521">
        <v>37911</v>
      </c>
      <c r="F91" s="2521" t="s">
        <v>267</v>
      </c>
      <c r="G91" s="2521">
        <v>181</v>
      </c>
      <c r="H91" s="2521" t="s">
        <v>2</v>
      </c>
      <c r="I91" s="2521" t="s">
        <v>429</v>
      </c>
      <c r="J91" s="2521">
        <v>0.24</v>
      </c>
      <c r="K91" s="2522">
        <f t="shared" si="3"/>
        <v>5.04</v>
      </c>
      <c r="L91" s="2523" t="s">
        <v>3735</v>
      </c>
      <c r="M91" s="2521">
        <v>5210001</v>
      </c>
      <c r="N91" s="2521" t="s">
        <v>2561</v>
      </c>
      <c r="O91" s="2521">
        <v>38</v>
      </c>
      <c r="P91" s="2521" t="s">
        <v>3732</v>
      </c>
      <c r="Q91" s="2521" t="s">
        <v>3681</v>
      </c>
      <c r="R91" s="2521" t="s">
        <v>3733</v>
      </c>
      <c r="S91" s="2521" t="s">
        <v>3681</v>
      </c>
      <c r="T91" s="2521"/>
      <c r="U91" s="2521"/>
      <c r="V91" s="2521" t="s">
        <v>3734</v>
      </c>
      <c r="W91" s="2521" t="s">
        <v>3681</v>
      </c>
      <c r="X91" s="2521" t="s">
        <v>1513</v>
      </c>
      <c r="Y91" s="2521" t="s">
        <v>3681</v>
      </c>
      <c r="Z91" s="2524" t="s">
        <v>437</v>
      </c>
      <c r="AA91" s="2520">
        <v>0</v>
      </c>
      <c r="AB91" s="2520">
        <v>2</v>
      </c>
      <c r="AC91" s="2520">
        <v>19</v>
      </c>
      <c r="AD91" s="2520">
        <v>3</v>
      </c>
      <c r="AE91" s="2521">
        <v>1</v>
      </c>
      <c r="AF91" s="2521">
        <v>24</v>
      </c>
      <c r="AG91" s="2525"/>
    </row>
    <row r="92" spans="1:33" s="2526" customFormat="1" ht="28.8">
      <c r="A92" s="2520">
        <v>36</v>
      </c>
      <c r="B92" s="2520">
        <v>15</v>
      </c>
      <c r="C92" s="2520">
        <v>6</v>
      </c>
      <c r="D92" s="2520">
        <f t="shared" si="2"/>
        <v>21</v>
      </c>
      <c r="E92" s="2521">
        <v>26192</v>
      </c>
      <c r="F92" s="2521" t="s">
        <v>267</v>
      </c>
      <c r="G92" s="2521">
        <v>181</v>
      </c>
      <c r="H92" s="2521" t="s">
        <v>2</v>
      </c>
      <c r="I92" s="2521" t="s">
        <v>429</v>
      </c>
      <c r="J92" s="2521">
        <v>0.28999999999999998</v>
      </c>
      <c r="K92" s="2522">
        <f t="shared" si="3"/>
        <v>6.09</v>
      </c>
      <c r="L92" s="2523" t="s">
        <v>3736</v>
      </c>
      <c r="M92" s="2521">
        <v>5210001</v>
      </c>
      <c r="N92" s="2521" t="s">
        <v>2561</v>
      </c>
      <c r="O92" s="2521">
        <v>38</v>
      </c>
      <c r="P92" s="2521" t="s">
        <v>3732</v>
      </c>
      <c r="Q92" s="2521" t="s">
        <v>3681</v>
      </c>
      <c r="R92" s="2521" t="s">
        <v>3733</v>
      </c>
      <c r="S92" s="2521" t="s">
        <v>3681</v>
      </c>
      <c r="T92" s="2521"/>
      <c r="U92" s="2521"/>
      <c r="V92" s="2521" t="s">
        <v>3734</v>
      </c>
      <c r="W92" s="2521" t="s">
        <v>3681</v>
      </c>
      <c r="X92" s="2521" t="s">
        <v>1513</v>
      </c>
      <c r="Y92" s="2521" t="s">
        <v>3681</v>
      </c>
      <c r="Z92" s="2524" t="s">
        <v>437</v>
      </c>
      <c r="AA92" s="2520">
        <v>0</v>
      </c>
      <c r="AB92" s="2520">
        <v>2</v>
      </c>
      <c r="AC92" s="2520">
        <v>19</v>
      </c>
      <c r="AD92" s="2520">
        <v>3</v>
      </c>
      <c r="AE92" s="2521">
        <v>1</v>
      </c>
      <c r="AF92" s="2521">
        <v>24</v>
      </c>
      <c r="AG92" s="2525"/>
    </row>
    <row r="93" spans="1:33" s="2526" customFormat="1" ht="28.8">
      <c r="A93" s="2520">
        <v>35</v>
      </c>
      <c r="B93" s="2520">
        <v>15</v>
      </c>
      <c r="C93" s="2520">
        <v>5</v>
      </c>
      <c r="D93" s="2520">
        <f t="shared" si="2"/>
        <v>20</v>
      </c>
      <c r="E93" s="2521">
        <v>32206</v>
      </c>
      <c r="F93" s="2521" t="s">
        <v>267</v>
      </c>
      <c r="G93" s="2521">
        <v>181</v>
      </c>
      <c r="H93" s="2521" t="s">
        <v>2</v>
      </c>
      <c r="I93" s="2521" t="s">
        <v>429</v>
      </c>
      <c r="J93" s="2521">
        <v>0.15</v>
      </c>
      <c r="K93" s="2522">
        <f t="shared" si="3"/>
        <v>3</v>
      </c>
      <c r="L93" s="2523" t="s">
        <v>2460</v>
      </c>
      <c r="M93" s="2521">
        <v>5210002</v>
      </c>
      <c r="N93" s="2521" t="s">
        <v>2561</v>
      </c>
      <c r="O93" s="2521">
        <v>35</v>
      </c>
      <c r="P93" s="2521" t="s">
        <v>2643</v>
      </c>
      <c r="Q93" s="2521" t="s">
        <v>3662</v>
      </c>
      <c r="R93" s="2521" t="s">
        <v>3734</v>
      </c>
      <c r="S93" s="2521" t="s">
        <v>3662</v>
      </c>
      <c r="T93" s="2521"/>
      <c r="U93" s="2521"/>
      <c r="V93" s="2521" t="s">
        <v>2643</v>
      </c>
      <c r="W93" s="2521" t="s">
        <v>3662</v>
      </c>
      <c r="X93" s="2521" t="s">
        <v>3737</v>
      </c>
      <c r="Y93" s="2521" t="s">
        <v>3662</v>
      </c>
      <c r="Z93" s="2524" t="s">
        <v>448</v>
      </c>
      <c r="AA93" s="2520">
        <v>0</v>
      </c>
      <c r="AB93" s="2520">
        <v>4</v>
      </c>
      <c r="AC93" s="2520">
        <v>3</v>
      </c>
      <c r="AD93" s="2520">
        <v>1</v>
      </c>
      <c r="AE93" s="2521">
        <v>0</v>
      </c>
      <c r="AF93" s="2521">
        <v>8</v>
      </c>
      <c r="AG93" s="2525"/>
    </row>
    <row r="94" spans="1:33" s="2526" customFormat="1" ht="28.8">
      <c r="A94" s="2520">
        <v>35</v>
      </c>
      <c r="B94" s="2520">
        <v>15</v>
      </c>
      <c r="C94" s="2520">
        <v>5</v>
      </c>
      <c r="D94" s="2520">
        <f t="shared" si="2"/>
        <v>20</v>
      </c>
      <c r="E94" s="2521">
        <v>38204</v>
      </c>
      <c r="F94" s="2521" t="s">
        <v>267</v>
      </c>
      <c r="G94" s="2521">
        <v>181</v>
      </c>
      <c r="H94" s="2521" t="s">
        <v>2</v>
      </c>
      <c r="I94" s="2521" t="s">
        <v>429</v>
      </c>
      <c r="J94" s="2521">
        <v>0.25</v>
      </c>
      <c r="K94" s="2522">
        <f t="shared" si="3"/>
        <v>5</v>
      </c>
      <c r="L94" s="2523" t="s">
        <v>2462</v>
      </c>
      <c r="M94" s="2521">
        <v>5210002</v>
      </c>
      <c r="N94" s="2521" t="s">
        <v>2561</v>
      </c>
      <c r="O94" s="2521">
        <v>35</v>
      </c>
      <c r="P94" s="2521" t="s">
        <v>2643</v>
      </c>
      <c r="Q94" s="2521" t="s">
        <v>3662</v>
      </c>
      <c r="R94" s="2521" t="s">
        <v>3734</v>
      </c>
      <c r="S94" s="2521" t="s">
        <v>3662</v>
      </c>
      <c r="T94" s="2521"/>
      <c r="U94" s="2521"/>
      <c r="V94" s="2521" t="s">
        <v>2643</v>
      </c>
      <c r="W94" s="2521" t="s">
        <v>3662</v>
      </c>
      <c r="X94" s="2521" t="s">
        <v>3737</v>
      </c>
      <c r="Y94" s="2521" t="s">
        <v>3662</v>
      </c>
      <c r="Z94" s="2524" t="s">
        <v>448</v>
      </c>
      <c r="AA94" s="2520">
        <v>0</v>
      </c>
      <c r="AB94" s="2520">
        <v>4</v>
      </c>
      <c r="AC94" s="2520">
        <v>3</v>
      </c>
      <c r="AD94" s="2520">
        <v>1</v>
      </c>
      <c r="AE94" s="2521">
        <v>0</v>
      </c>
      <c r="AF94" s="2521">
        <v>8</v>
      </c>
      <c r="AG94" s="2525"/>
    </row>
    <row r="95" spans="1:33" s="2526" customFormat="1" ht="28.8">
      <c r="A95" s="2520">
        <v>35</v>
      </c>
      <c r="B95" s="2520">
        <v>15</v>
      </c>
      <c r="C95" s="2520">
        <v>5</v>
      </c>
      <c r="D95" s="2520">
        <f t="shared" si="2"/>
        <v>20</v>
      </c>
      <c r="E95" s="2521">
        <v>40130</v>
      </c>
      <c r="F95" s="2521" t="s">
        <v>267</v>
      </c>
      <c r="G95" s="2521">
        <v>181</v>
      </c>
      <c r="H95" s="2521" t="s">
        <v>2</v>
      </c>
      <c r="I95" s="2521" t="s">
        <v>429</v>
      </c>
      <c r="J95" s="2521">
        <v>0.25</v>
      </c>
      <c r="K95" s="2522">
        <f t="shared" si="3"/>
        <v>5</v>
      </c>
      <c r="L95" s="2523" t="s">
        <v>3679</v>
      </c>
      <c r="M95" s="2521">
        <v>5210002</v>
      </c>
      <c r="N95" s="2521" t="s">
        <v>2561</v>
      </c>
      <c r="O95" s="2521">
        <v>35</v>
      </c>
      <c r="P95" s="2521" t="s">
        <v>2643</v>
      </c>
      <c r="Q95" s="2521" t="s">
        <v>3662</v>
      </c>
      <c r="R95" s="2521" t="s">
        <v>3734</v>
      </c>
      <c r="S95" s="2521" t="s">
        <v>3662</v>
      </c>
      <c r="T95" s="2521"/>
      <c r="U95" s="2521"/>
      <c r="V95" s="2521" t="s">
        <v>2643</v>
      </c>
      <c r="W95" s="2521" t="s">
        <v>3662</v>
      </c>
      <c r="X95" s="2521" t="s">
        <v>3737</v>
      </c>
      <c r="Y95" s="2521" t="s">
        <v>3662</v>
      </c>
      <c r="Z95" s="2524" t="s">
        <v>448</v>
      </c>
      <c r="AA95" s="2520">
        <v>0</v>
      </c>
      <c r="AB95" s="2520">
        <v>4</v>
      </c>
      <c r="AC95" s="2520">
        <v>3</v>
      </c>
      <c r="AD95" s="2520">
        <v>1</v>
      </c>
      <c r="AE95" s="2521">
        <v>0</v>
      </c>
      <c r="AF95" s="2521">
        <v>8</v>
      </c>
      <c r="AG95" s="2525"/>
    </row>
    <row r="96" spans="1:33" s="2526" customFormat="1" ht="28.8">
      <c r="A96" s="2520">
        <v>35</v>
      </c>
      <c r="B96" s="2520">
        <v>15</v>
      </c>
      <c r="C96" s="2520">
        <v>5</v>
      </c>
      <c r="D96" s="2520">
        <f t="shared" si="2"/>
        <v>20</v>
      </c>
      <c r="E96" s="2521">
        <v>37044</v>
      </c>
      <c r="F96" s="2521" t="s">
        <v>267</v>
      </c>
      <c r="G96" s="2521">
        <v>181</v>
      </c>
      <c r="H96" s="2521" t="s">
        <v>2</v>
      </c>
      <c r="I96" s="2521" t="s">
        <v>429</v>
      </c>
      <c r="J96" s="2521">
        <v>0.15</v>
      </c>
      <c r="K96" s="2522">
        <f t="shared" si="3"/>
        <v>3</v>
      </c>
      <c r="L96" s="2523" t="s">
        <v>2496</v>
      </c>
      <c r="M96" s="2521">
        <v>5210004</v>
      </c>
      <c r="N96" s="2521" t="s">
        <v>2526</v>
      </c>
      <c r="O96" s="2521">
        <v>25</v>
      </c>
      <c r="P96" s="2521" t="s">
        <v>2642</v>
      </c>
      <c r="Q96" s="2521" t="s">
        <v>3647</v>
      </c>
      <c r="R96" s="2521" t="s">
        <v>3738</v>
      </c>
      <c r="S96" s="2521" t="s">
        <v>3739</v>
      </c>
      <c r="T96" s="2521"/>
      <c r="U96" s="2521"/>
      <c r="V96" s="2521" t="s">
        <v>2642</v>
      </c>
      <c r="W96" s="2521" t="s">
        <v>3739</v>
      </c>
      <c r="X96" s="2521" t="s">
        <v>3740</v>
      </c>
      <c r="Y96" s="2521" t="s">
        <v>3741</v>
      </c>
      <c r="Z96" s="2524" t="s">
        <v>438</v>
      </c>
      <c r="AA96" s="2520">
        <v>1</v>
      </c>
      <c r="AB96" s="2520">
        <v>8</v>
      </c>
      <c r="AC96" s="2520">
        <v>6</v>
      </c>
      <c r="AD96" s="2520">
        <v>3</v>
      </c>
      <c r="AE96" s="2521">
        <v>1</v>
      </c>
      <c r="AF96" s="2521">
        <v>18</v>
      </c>
      <c r="AG96" s="2525"/>
    </row>
    <row r="97" spans="1:33" s="2526" customFormat="1" ht="28.8">
      <c r="A97" s="2520">
        <v>35</v>
      </c>
      <c r="B97" s="2520">
        <v>15</v>
      </c>
      <c r="C97" s="2520">
        <v>5</v>
      </c>
      <c r="D97" s="2520">
        <f t="shared" si="2"/>
        <v>20</v>
      </c>
      <c r="E97" s="2521">
        <v>37911</v>
      </c>
      <c r="F97" s="2521" t="s">
        <v>267</v>
      </c>
      <c r="G97" s="2521">
        <v>181</v>
      </c>
      <c r="H97" s="2521" t="s">
        <v>2</v>
      </c>
      <c r="I97" s="2521" t="s">
        <v>429</v>
      </c>
      <c r="J97" s="2521">
        <v>0.25</v>
      </c>
      <c r="K97" s="2522">
        <f t="shared" si="3"/>
        <v>5</v>
      </c>
      <c r="L97" s="2523" t="s">
        <v>2461</v>
      </c>
      <c r="M97" s="2521">
        <v>5210004</v>
      </c>
      <c r="N97" s="2521" t="s">
        <v>2526</v>
      </c>
      <c r="O97" s="2521">
        <v>25</v>
      </c>
      <c r="P97" s="2521" t="s">
        <v>2642</v>
      </c>
      <c r="Q97" s="2521" t="s">
        <v>3647</v>
      </c>
      <c r="R97" s="2521" t="s">
        <v>3738</v>
      </c>
      <c r="S97" s="2521" t="s">
        <v>3739</v>
      </c>
      <c r="T97" s="2521"/>
      <c r="U97" s="2521"/>
      <c r="V97" s="2521" t="s">
        <v>2642</v>
      </c>
      <c r="W97" s="2521" t="s">
        <v>3739</v>
      </c>
      <c r="X97" s="2521" t="s">
        <v>3740</v>
      </c>
      <c r="Y97" s="2521" t="s">
        <v>3741</v>
      </c>
      <c r="Z97" s="2524" t="s">
        <v>438</v>
      </c>
      <c r="AA97" s="2520">
        <v>1</v>
      </c>
      <c r="AB97" s="2520">
        <v>8</v>
      </c>
      <c r="AC97" s="2520">
        <v>6</v>
      </c>
      <c r="AD97" s="2520">
        <v>3</v>
      </c>
      <c r="AE97" s="2521">
        <v>1</v>
      </c>
      <c r="AF97" s="2521">
        <v>18</v>
      </c>
      <c r="AG97" s="2525"/>
    </row>
    <row r="98" spans="1:33" s="2526" customFormat="1" ht="28.8">
      <c r="A98" s="2520">
        <v>35</v>
      </c>
      <c r="B98" s="2520">
        <v>15</v>
      </c>
      <c r="C98" s="2520">
        <v>5</v>
      </c>
      <c r="D98" s="2520">
        <f t="shared" si="2"/>
        <v>20</v>
      </c>
      <c r="E98" s="2521">
        <v>26192</v>
      </c>
      <c r="F98" s="2521" t="s">
        <v>267</v>
      </c>
      <c r="G98" s="2521">
        <v>181</v>
      </c>
      <c r="H98" s="2521" t="s">
        <v>2</v>
      </c>
      <c r="I98" s="2521" t="s">
        <v>429</v>
      </c>
      <c r="J98" s="2521">
        <v>0.25</v>
      </c>
      <c r="K98" s="2522">
        <f t="shared" si="3"/>
        <v>5</v>
      </c>
      <c r="L98" s="2523" t="s">
        <v>3742</v>
      </c>
      <c r="M98" s="2521">
        <v>5210004</v>
      </c>
      <c r="N98" s="2521" t="s">
        <v>2526</v>
      </c>
      <c r="O98" s="2521">
        <v>25</v>
      </c>
      <c r="P98" s="2521" t="s">
        <v>2642</v>
      </c>
      <c r="Q98" s="2521" t="s">
        <v>3647</v>
      </c>
      <c r="R98" s="2521" t="s">
        <v>3738</v>
      </c>
      <c r="S98" s="2521" t="s">
        <v>3739</v>
      </c>
      <c r="T98" s="2521"/>
      <c r="U98" s="2521"/>
      <c r="V98" s="2521" t="s">
        <v>2642</v>
      </c>
      <c r="W98" s="2521" t="s">
        <v>3739</v>
      </c>
      <c r="X98" s="2521" t="s">
        <v>3740</v>
      </c>
      <c r="Y98" s="2521" t="s">
        <v>3741</v>
      </c>
      <c r="Z98" s="2524" t="s">
        <v>438</v>
      </c>
      <c r="AA98" s="2520">
        <v>1</v>
      </c>
      <c r="AB98" s="2520">
        <v>8</v>
      </c>
      <c r="AC98" s="2520">
        <v>6</v>
      </c>
      <c r="AD98" s="2520">
        <v>3</v>
      </c>
      <c r="AE98" s="2521">
        <v>1</v>
      </c>
      <c r="AF98" s="2521">
        <v>18</v>
      </c>
      <c r="AG98" s="2525"/>
    </row>
    <row r="99" spans="1:33" s="2526" customFormat="1" ht="28.8">
      <c r="A99" s="2520">
        <v>35</v>
      </c>
      <c r="B99" s="2520">
        <v>15</v>
      </c>
      <c r="C99" s="2520">
        <v>5</v>
      </c>
      <c r="D99" s="2520">
        <f t="shared" si="2"/>
        <v>20</v>
      </c>
      <c r="E99" s="2521">
        <v>40160</v>
      </c>
      <c r="F99" s="2521" t="s">
        <v>267</v>
      </c>
      <c r="G99" s="2521">
        <v>181</v>
      </c>
      <c r="H99" s="2521" t="s">
        <v>2</v>
      </c>
      <c r="I99" s="2521" t="s">
        <v>433</v>
      </c>
      <c r="J99" s="2521">
        <v>0.35</v>
      </c>
      <c r="K99" s="2522">
        <f t="shared" si="3"/>
        <v>7</v>
      </c>
      <c r="L99" s="2523" t="s">
        <v>3743</v>
      </c>
      <c r="M99" s="2521">
        <v>5210004</v>
      </c>
      <c r="N99" s="2521" t="s">
        <v>2526</v>
      </c>
      <c r="O99" s="2521">
        <v>25</v>
      </c>
      <c r="P99" s="2521" t="s">
        <v>2642</v>
      </c>
      <c r="Q99" s="2521" t="s">
        <v>3647</v>
      </c>
      <c r="R99" s="2521" t="s">
        <v>3738</v>
      </c>
      <c r="S99" s="2521" t="s">
        <v>3739</v>
      </c>
      <c r="T99" s="2521"/>
      <c r="U99" s="2521"/>
      <c r="V99" s="2521" t="s">
        <v>2642</v>
      </c>
      <c r="W99" s="2521" t="s">
        <v>3739</v>
      </c>
      <c r="X99" s="2521" t="s">
        <v>3740</v>
      </c>
      <c r="Y99" s="2521" t="s">
        <v>3741</v>
      </c>
      <c r="Z99" s="2524" t="s">
        <v>438</v>
      </c>
      <c r="AA99" s="2520">
        <v>1</v>
      </c>
      <c r="AB99" s="2520">
        <v>8</v>
      </c>
      <c r="AC99" s="2520">
        <v>6</v>
      </c>
      <c r="AD99" s="2520">
        <v>3</v>
      </c>
      <c r="AE99" s="2521">
        <v>1</v>
      </c>
      <c r="AF99" s="2521">
        <v>18</v>
      </c>
      <c r="AG99" s="2525"/>
    </row>
    <row r="100" spans="1:33" s="2526" customFormat="1" ht="28.8">
      <c r="A100" s="2520">
        <v>36</v>
      </c>
      <c r="B100" s="2520">
        <v>15</v>
      </c>
      <c r="C100" s="2520">
        <v>6</v>
      </c>
      <c r="D100" s="2520">
        <f t="shared" si="2"/>
        <v>21</v>
      </c>
      <c r="E100" s="2521">
        <v>20178</v>
      </c>
      <c r="F100" s="2521" t="s">
        <v>267</v>
      </c>
      <c r="G100" s="2521">
        <v>181</v>
      </c>
      <c r="H100" s="2521" t="s">
        <v>2</v>
      </c>
      <c r="I100" s="2521" t="s">
        <v>429</v>
      </c>
      <c r="J100" s="2521">
        <v>0.38</v>
      </c>
      <c r="K100" s="2522">
        <f t="shared" si="3"/>
        <v>7.98</v>
      </c>
      <c r="L100" s="2523" t="s">
        <v>2300</v>
      </c>
      <c r="M100" s="2521">
        <v>5210006</v>
      </c>
      <c r="N100" s="2521" t="s">
        <v>2526</v>
      </c>
      <c r="O100" s="2521">
        <v>18</v>
      </c>
      <c r="P100" s="2521" t="s">
        <v>3732</v>
      </c>
      <c r="Q100" s="2521" t="s">
        <v>3744</v>
      </c>
      <c r="R100" s="2521" t="s">
        <v>3745</v>
      </c>
      <c r="S100" s="2521" t="s">
        <v>3655</v>
      </c>
      <c r="T100" s="2521"/>
      <c r="U100" s="2521"/>
      <c r="V100" s="2521" t="s">
        <v>3745</v>
      </c>
      <c r="W100" s="2521" t="s">
        <v>3746</v>
      </c>
      <c r="X100" s="2521" t="s">
        <v>3747</v>
      </c>
      <c r="Y100" s="2521" t="s">
        <v>3748</v>
      </c>
      <c r="Z100" s="2524" t="s">
        <v>1515</v>
      </c>
      <c r="AA100" s="2520">
        <v>1</v>
      </c>
      <c r="AB100" s="2520">
        <v>6</v>
      </c>
      <c r="AC100" s="2520">
        <v>1</v>
      </c>
      <c r="AD100" s="2520">
        <v>1</v>
      </c>
      <c r="AE100" s="2521">
        <v>0</v>
      </c>
      <c r="AF100" s="2521">
        <v>9</v>
      </c>
      <c r="AG100" s="2525"/>
    </row>
    <row r="101" spans="1:33" s="2526" customFormat="1" ht="28.8">
      <c r="A101" s="2520">
        <v>36</v>
      </c>
      <c r="B101" s="2520">
        <v>15</v>
      </c>
      <c r="C101" s="2520">
        <v>6</v>
      </c>
      <c r="D101" s="2520">
        <f t="shared" si="2"/>
        <v>21</v>
      </c>
      <c r="E101" s="2521">
        <v>37044</v>
      </c>
      <c r="F101" s="2521" t="s">
        <v>267</v>
      </c>
      <c r="G101" s="2521">
        <v>181</v>
      </c>
      <c r="H101" s="2521" t="s">
        <v>2</v>
      </c>
      <c r="I101" s="2521" t="s">
        <v>429</v>
      </c>
      <c r="J101" s="2521">
        <v>0.38</v>
      </c>
      <c r="K101" s="2522">
        <f t="shared" si="3"/>
        <v>7.98</v>
      </c>
      <c r="L101" s="2523" t="s">
        <v>2496</v>
      </c>
      <c r="M101" s="2521">
        <v>5210006</v>
      </c>
      <c r="N101" s="2521" t="s">
        <v>2526</v>
      </c>
      <c r="O101" s="2521">
        <v>18</v>
      </c>
      <c r="P101" s="2521" t="s">
        <v>3732</v>
      </c>
      <c r="Q101" s="2521" t="s">
        <v>3744</v>
      </c>
      <c r="R101" s="2521" t="s">
        <v>3745</v>
      </c>
      <c r="S101" s="2521" t="s">
        <v>3655</v>
      </c>
      <c r="T101" s="2521"/>
      <c r="U101" s="2521"/>
      <c r="V101" s="2521" t="s">
        <v>3745</v>
      </c>
      <c r="W101" s="2521" t="s">
        <v>3746</v>
      </c>
      <c r="X101" s="2521" t="s">
        <v>3747</v>
      </c>
      <c r="Y101" s="2521" t="s">
        <v>3748</v>
      </c>
      <c r="Z101" s="2524" t="s">
        <v>1515</v>
      </c>
      <c r="AA101" s="2520">
        <v>1</v>
      </c>
      <c r="AB101" s="2520">
        <v>6</v>
      </c>
      <c r="AC101" s="2520">
        <v>1</v>
      </c>
      <c r="AD101" s="2520">
        <v>1</v>
      </c>
      <c r="AE101" s="2521">
        <v>0</v>
      </c>
      <c r="AF101" s="2521">
        <v>9</v>
      </c>
      <c r="AG101" s="2525"/>
    </row>
    <row r="102" spans="1:33" s="2526" customFormat="1" ht="28.8">
      <c r="A102" s="2520">
        <v>36</v>
      </c>
      <c r="B102" s="2520">
        <v>15</v>
      </c>
      <c r="C102" s="2520">
        <v>6</v>
      </c>
      <c r="D102" s="2520">
        <f t="shared" si="2"/>
        <v>21</v>
      </c>
      <c r="E102" s="2521">
        <v>37911</v>
      </c>
      <c r="F102" s="2521" t="s">
        <v>267</v>
      </c>
      <c r="G102" s="2521">
        <v>181</v>
      </c>
      <c r="H102" s="2521" t="s">
        <v>2</v>
      </c>
      <c r="I102" s="2521" t="s">
        <v>429</v>
      </c>
      <c r="J102" s="2521">
        <v>0.24</v>
      </c>
      <c r="K102" s="2522">
        <f t="shared" si="3"/>
        <v>5.04</v>
      </c>
      <c r="L102" s="2523" t="s">
        <v>2461</v>
      </c>
      <c r="M102" s="2521">
        <v>5210006</v>
      </c>
      <c r="N102" s="2521" t="s">
        <v>2526</v>
      </c>
      <c r="O102" s="2521">
        <v>18</v>
      </c>
      <c r="P102" s="2521" t="s">
        <v>3732</v>
      </c>
      <c r="Q102" s="2521" t="s">
        <v>3744</v>
      </c>
      <c r="R102" s="2521" t="s">
        <v>3745</v>
      </c>
      <c r="S102" s="2521" t="s">
        <v>3655</v>
      </c>
      <c r="T102" s="2521"/>
      <c r="U102" s="2521"/>
      <c r="V102" s="2521" t="s">
        <v>3745</v>
      </c>
      <c r="W102" s="2521" t="s">
        <v>3746</v>
      </c>
      <c r="X102" s="2521" t="s">
        <v>3747</v>
      </c>
      <c r="Y102" s="2521" t="s">
        <v>3748</v>
      </c>
      <c r="Z102" s="2524" t="s">
        <v>1515</v>
      </c>
      <c r="AA102" s="2520">
        <v>1</v>
      </c>
      <c r="AB102" s="2520">
        <v>6</v>
      </c>
      <c r="AC102" s="2520">
        <v>1</v>
      </c>
      <c r="AD102" s="2520">
        <v>1</v>
      </c>
      <c r="AE102" s="2521">
        <v>0</v>
      </c>
      <c r="AF102" s="2521">
        <v>9</v>
      </c>
      <c r="AG102" s="2525"/>
    </row>
    <row r="103" spans="1:33" s="2526" customFormat="1" ht="28.8">
      <c r="A103" s="2520">
        <v>30</v>
      </c>
      <c r="B103" s="2520">
        <v>10</v>
      </c>
      <c r="C103" s="2520">
        <v>10</v>
      </c>
      <c r="D103" s="2520">
        <f t="shared" si="2"/>
        <v>20</v>
      </c>
      <c r="E103" s="2521">
        <v>26107</v>
      </c>
      <c r="F103" s="2521" t="s">
        <v>265</v>
      </c>
      <c r="G103" s="2521">
        <v>181</v>
      </c>
      <c r="H103" s="2521" t="s">
        <v>2</v>
      </c>
      <c r="I103" s="2521" t="s">
        <v>429</v>
      </c>
      <c r="J103" s="2521">
        <v>0.35</v>
      </c>
      <c r="K103" s="2522">
        <f t="shared" si="3"/>
        <v>7</v>
      </c>
      <c r="L103" s="2523" t="s">
        <v>2614</v>
      </c>
      <c r="M103" s="2521">
        <v>5211001</v>
      </c>
      <c r="N103" s="2521" t="s">
        <v>2563</v>
      </c>
      <c r="O103" s="2521">
        <v>32</v>
      </c>
      <c r="P103" s="2521" t="s">
        <v>1513</v>
      </c>
      <c r="Q103" s="2521" t="s">
        <v>2619</v>
      </c>
      <c r="R103" s="2521" t="s">
        <v>3749</v>
      </c>
      <c r="S103" s="2521" t="s">
        <v>2619</v>
      </c>
      <c r="T103" s="2521"/>
      <c r="U103" s="2521"/>
      <c r="V103" s="2521" t="s">
        <v>1513</v>
      </c>
      <c r="W103" s="2521" t="s">
        <v>2619</v>
      </c>
      <c r="X103" s="2521" t="s">
        <v>3749</v>
      </c>
      <c r="Y103" s="2521" t="s">
        <v>2619</v>
      </c>
      <c r="Z103" s="2524" t="s">
        <v>1511</v>
      </c>
      <c r="AA103" s="2520">
        <v>9</v>
      </c>
      <c r="AB103" s="2520">
        <v>18</v>
      </c>
      <c r="AC103" s="2520">
        <v>1</v>
      </c>
      <c r="AD103" s="2520">
        <v>3</v>
      </c>
      <c r="AE103" s="2521">
        <v>0</v>
      </c>
      <c r="AF103" s="2521">
        <v>31</v>
      </c>
      <c r="AG103" s="2525"/>
    </row>
    <row r="104" spans="1:33" s="2526" customFormat="1" ht="28.8">
      <c r="A104" s="2520">
        <v>30</v>
      </c>
      <c r="B104" s="2520">
        <v>10</v>
      </c>
      <c r="C104" s="2520">
        <v>10</v>
      </c>
      <c r="D104" s="2520">
        <f t="shared" si="2"/>
        <v>20</v>
      </c>
      <c r="E104" s="2521">
        <v>38518</v>
      </c>
      <c r="F104" s="2521" t="s">
        <v>265</v>
      </c>
      <c r="G104" s="2521">
        <v>181</v>
      </c>
      <c r="H104" s="2521" t="s">
        <v>2</v>
      </c>
      <c r="I104" s="2521" t="s">
        <v>429</v>
      </c>
      <c r="J104" s="2521">
        <v>0.35</v>
      </c>
      <c r="K104" s="2522">
        <f t="shared" si="3"/>
        <v>7</v>
      </c>
      <c r="L104" s="2523" t="s">
        <v>2503</v>
      </c>
      <c r="M104" s="2521">
        <v>5211001</v>
      </c>
      <c r="N104" s="2521" t="s">
        <v>2563</v>
      </c>
      <c r="O104" s="2521">
        <v>32</v>
      </c>
      <c r="P104" s="2521" t="s">
        <v>1513</v>
      </c>
      <c r="Q104" s="2521" t="s">
        <v>2619</v>
      </c>
      <c r="R104" s="2521" t="s">
        <v>3749</v>
      </c>
      <c r="S104" s="2521" t="s">
        <v>2619</v>
      </c>
      <c r="T104" s="2521"/>
      <c r="U104" s="2521"/>
      <c r="V104" s="2521" t="s">
        <v>1513</v>
      </c>
      <c r="W104" s="2521" t="s">
        <v>2619</v>
      </c>
      <c r="X104" s="2521" t="s">
        <v>3749</v>
      </c>
      <c r="Y104" s="2521" t="s">
        <v>2619</v>
      </c>
      <c r="Z104" s="2524" t="s">
        <v>1511</v>
      </c>
      <c r="AA104" s="2520">
        <v>9</v>
      </c>
      <c r="AB104" s="2520">
        <v>18</v>
      </c>
      <c r="AC104" s="2520">
        <v>1</v>
      </c>
      <c r="AD104" s="2520">
        <v>3</v>
      </c>
      <c r="AE104" s="2521">
        <v>0</v>
      </c>
      <c r="AF104" s="2521">
        <v>31</v>
      </c>
      <c r="AG104" s="2525"/>
    </row>
    <row r="105" spans="1:33" s="2526" customFormat="1" ht="28.8">
      <c r="A105" s="2520">
        <v>30</v>
      </c>
      <c r="B105" s="2520">
        <v>10</v>
      </c>
      <c r="C105" s="2520">
        <v>10</v>
      </c>
      <c r="D105" s="2520">
        <f t="shared" si="2"/>
        <v>20</v>
      </c>
      <c r="E105" s="2521">
        <v>41043</v>
      </c>
      <c r="F105" s="2521" t="s">
        <v>265</v>
      </c>
      <c r="G105" s="2521">
        <v>181</v>
      </c>
      <c r="H105" s="2521" t="s">
        <v>2</v>
      </c>
      <c r="I105" s="2521" t="s">
        <v>429</v>
      </c>
      <c r="J105" s="2521">
        <v>0.3</v>
      </c>
      <c r="K105" s="2522">
        <f t="shared" si="3"/>
        <v>6</v>
      </c>
      <c r="L105" s="2523" t="s">
        <v>2296</v>
      </c>
      <c r="M105" s="2521">
        <v>5211001</v>
      </c>
      <c r="N105" s="2521" t="s">
        <v>2563</v>
      </c>
      <c r="O105" s="2521">
        <v>32</v>
      </c>
      <c r="P105" s="2521" t="s">
        <v>1513</v>
      </c>
      <c r="Q105" s="2521" t="s">
        <v>2619</v>
      </c>
      <c r="R105" s="2521" t="s">
        <v>3749</v>
      </c>
      <c r="S105" s="2521" t="s">
        <v>2619</v>
      </c>
      <c r="T105" s="2521"/>
      <c r="U105" s="2521"/>
      <c r="V105" s="2521" t="s">
        <v>1513</v>
      </c>
      <c r="W105" s="2521" t="s">
        <v>2619</v>
      </c>
      <c r="X105" s="2521" t="s">
        <v>3749</v>
      </c>
      <c r="Y105" s="2521" t="s">
        <v>2619</v>
      </c>
      <c r="Z105" s="2524" t="s">
        <v>1511</v>
      </c>
      <c r="AA105" s="2520">
        <v>9</v>
      </c>
      <c r="AB105" s="2520">
        <v>18</v>
      </c>
      <c r="AC105" s="2520">
        <v>1</v>
      </c>
      <c r="AD105" s="2520">
        <v>3</v>
      </c>
      <c r="AE105" s="2521">
        <v>0</v>
      </c>
      <c r="AF105" s="2521">
        <v>31</v>
      </c>
      <c r="AG105" s="2525"/>
    </row>
    <row r="106" spans="1:33" s="2526" customFormat="1" ht="28.8">
      <c r="A106" s="2520">
        <v>31</v>
      </c>
      <c r="B106" s="2520">
        <v>10</v>
      </c>
      <c r="C106" s="2520">
        <v>11</v>
      </c>
      <c r="D106" s="2520">
        <f t="shared" si="2"/>
        <v>21</v>
      </c>
      <c r="E106" s="2521">
        <v>36929</v>
      </c>
      <c r="F106" s="2521" t="s">
        <v>265</v>
      </c>
      <c r="G106" s="2521">
        <v>181</v>
      </c>
      <c r="H106" s="2521" t="s">
        <v>2</v>
      </c>
      <c r="I106" s="2521" t="s">
        <v>429</v>
      </c>
      <c r="J106" s="2521">
        <v>0.33</v>
      </c>
      <c r="K106" s="2522">
        <f t="shared" si="3"/>
        <v>6.9300000000000006</v>
      </c>
      <c r="L106" s="2523" t="s">
        <v>2504</v>
      </c>
      <c r="M106" s="2521">
        <v>5211006</v>
      </c>
      <c r="N106" s="2521" t="s">
        <v>2564</v>
      </c>
      <c r="O106" s="2521">
        <v>14</v>
      </c>
      <c r="P106" s="2521" t="s">
        <v>3750</v>
      </c>
      <c r="Q106" s="2521" t="s">
        <v>3751</v>
      </c>
      <c r="R106" s="2521" t="s">
        <v>1513</v>
      </c>
      <c r="S106" s="2521" t="s">
        <v>3751</v>
      </c>
      <c r="T106" s="2521"/>
      <c r="U106" s="2521"/>
      <c r="V106" s="2521" t="s">
        <v>3750</v>
      </c>
      <c r="W106" s="2521" t="s">
        <v>3751</v>
      </c>
      <c r="X106" s="2521" t="s">
        <v>1513</v>
      </c>
      <c r="Y106" s="2521" t="s">
        <v>3751</v>
      </c>
      <c r="Z106" s="2524" t="s">
        <v>1514</v>
      </c>
      <c r="AA106" s="2520">
        <v>3</v>
      </c>
      <c r="AB106" s="2520">
        <v>4</v>
      </c>
      <c r="AC106" s="2520">
        <v>1</v>
      </c>
      <c r="AD106" s="2520">
        <v>2</v>
      </c>
      <c r="AE106" s="2521">
        <v>0</v>
      </c>
      <c r="AF106" s="2521">
        <v>10</v>
      </c>
      <c r="AG106" s="2525"/>
    </row>
    <row r="107" spans="1:33" s="2526" customFormat="1" ht="28.8">
      <c r="A107" s="2520">
        <v>31</v>
      </c>
      <c r="B107" s="2520">
        <v>10</v>
      </c>
      <c r="C107" s="2520">
        <v>11</v>
      </c>
      <c r="D107" s="2520">
        <f t="shared" si="2"/>
        <v>21</v>
      </c>
      <c r="E107" s="2521">
        <v>41043</v>
      </c>
      <c r="F107" s="2521" t="s">
        <v>265</v>
      </c>
      <c r="G107" s="2521">
        <v>181</v>
      </c>
      <c r="H107" s="2521" t="s">
        <v>2</v>
      </c>
      <c r="I107" s="2521" t="s">
        <v>429</v>
      </c>
      <c r="J107" s="2521">
        <v>0.33</v>
      </c>
      <c r="K107" s="2522">
        <f t="shared" si="3"/>
        <v>6.9300000000000006</v>
      </c>
      <c r="L107" s="2523" t="s">
        <v>2296</v>
      </c>
      <c r="M107" s="2521">
        <v>5211006</v>
      </c>
      <c r="N107" s="2521" t="s">
        <v>2564</v>
      </c>
      <c r="O107" s="2521">
        <v>14</v>
      </c>
      <c r="P107" s="2521" t="s">
        <v>3750</v>
      </c>
      <c r="Q107" s="2521" t="s">
        <v>3751</v>
      </c>
      <c r="R107" s="2521" t="s">
        <v>1513</v>
      </c>
      <c r="S107" s="2521" t="s">
        <v>3751</v>
      </c>
      <c r="T107" s="2521"/>
      <c r="U107" s="2521"/>
      <c r="V107" s="2521" t="s">
        <v>3750</v>
      </c>
      <c r="W107" s="2521" t="s">
        <v>3751</v>
      </c>
      <c r="X107" s="2521" t="s">
        <v>1513</v>
      </c>
      <c r="Y107" s="2521" t="s">
        <v>3751</v>
      </c>
      <c r="Z107" s="2524" t="s">
        <v>1514</v>
      </c>
      <c r="AA107" s="2520">
        <v>3</v>
      </c>
      <c r="AB107" s="2520">
        <v>4</v>
      </c>
      <c r="AC107" s="2520">
        <v>1</v>
      </c>
      <c r="AD107" s="2520">
        <v>2</v>
      </c>
      <c r="AE107" s="2521">
        <v>0</v>
      </c>
      <c r="AF107" s="2521">
        <v>10</v>
      </c>
      <c r="AG107" s="2525"/>
    </row>
    <row r="108" spans="1:33" s="2526" customFormat="1" ht="28.8">
      <c r="A108" s="2520">
        <v>31</v>
      </c>
      <c r="B108" s="2520">
        <v>10</v>
      </c>
      <c r="C108" s="2520">
        <v>11</v>
      </c>
      <c r="D108" s="2520">
        <f t="shared" si="2"/>
        <v>21</v>
      </c>
      <c r="E108" s="2521">
        <v>41067</v>
      </c>
      <c r="F108" s="2521" t="s">
        <v>265</v>
      </c>
      <c r="G108" s="2521">
        <v>181</v>
      </c>
      <c r="H108" s="2521" t="s">
        <v>2</v>
      </c>
      <c r="I108" s="2521" t="s">
        <v>433</v>
      </c>
      <c r="J108" s="2521">
        <v>0.33</v>
      </c>
      <c r="K108" s="2522">
        <f t="shared" si="3"/>
        <v>6.9300000000000006</v>
      </c>
      <c r="L108" s="2523" t="s">
        <v>2505</v>
      </c>
      <c r="M108" s="2521">
        <v>5211006</v>
      </c>
      <c r="N108" s="2521" t="s">
        <v>2564</v>
      </c>
      <c r="O108" s="2521">
        <v>14</v>
      </c>
      <c r="P108" s="2521" t="s">
        <v>3750</v>
      </c>
      <c r="Q108" s="2521" t="s">
        <v>3751</v>
      </c>
      <c r="R108" s="2521" t="s">
        <v>1513</v>
      </c>
      <c r="S108" s="2521" t="s">
        <v>3751</v>
      </c>
      <c r="T108" s="2521"/>
      <c r="U108" s="2521"/>
      <c r="V108" s="2521" t="s">
        <v>3750</v>
      </c>
      <c r="W108" s="2521" t="s">
        <v>3751</v>
      </c>
      <c r="X108" s="2521" t="s">
        <v>1513</v>
      </c>
      <c r="Y108" s="2521" t="s">
        <v>3751</v>
      </c>
      <c r="Z108" s="2524" t="s">
        <v>1514</v>
      </c>
      <c r="AA108" s="2520">
        <v>3</v>
      </c>
      <c r="AB108" s="2520">
        <v>4</v>
      </c>
      <c r="AC108" s="2520">
        <v>1</v>
      </c>
      <c r="AD108" s="2520">
        <v>2</v>
      </c>
      <c r="AE108" s="2521">
        <v>0</v>
      </c>
      <c r="AF108" s="2521">
        <v>10</v>
      </c>
      <c r="AG108" s="2525"/>
    </row>
    <row r="109" spans="1:33" s="2526" customFormat="1">
      <c r="A109" s="2520">
        <v>8</v>
      </c>
      <c r="B109" s="2520">
        <v>2</v>
      </c>
      <c r="C109" s="2520">
        <v>4</v>
      </c>
      <c r="D109" s="2520">
        <f t="shared" si="2"/>
        <v>6</v>
      </c>
      <c r="E109" s="2521">
        <v>41213</v>
      </c>
      <c r="F109" s="2521" t="s">
        <v>421</v>
      </c>
      <c r="G109" s="2521">
        <v>181</v>
      </c>
      <c r="H109" s="2521" t="s">
        <v>3</v>
      </c>
      <c r="I109" s="2521" t="s">
        <v>433</v>
      </c>
      <c r="J109" s="2521">
        <v>1</v>
      </c>
      <c r="K109" s="2522">
        <f t="shared" si="3"/>
        <v>6</v>
      </c>
      <c r="L109" s="2523" t="s">
        <v>1874</v>
      </c>
      <c r="M109" s="2521">
        <v>5301006</v>
      </c>
      <c r="N109" s="2521" t="s">
        <v>2648</v>
      </c>
      <c r="O109" s="2521">
        <v>50</v>
      </c>
      <c r="P109" s="2521"/>
      <c r="Q109" s="2521"/>
      <c r="R109" s="2521" t="s">
        <v>1464</v>
      </c>
      <c r="S109" s="2521" t="s">
        <v>3752</v>
      </c>
      <c r="T109" s="2521"/>
      <c r="U109" s="2521"/>
      <c r="V109" s="2521" t="s">
        <v>1472</v>
      </c>
      <c r="W109" s="2521" t="s">
        <v>3752</v>
      </c>
      <c r="X109" s="2521"/>
      <c r="Y109" s="2521"/>
      <c r="Z109" s="2524" t="s">
        <v>2649</v>
      </c>
      <c r="AA109" s="2520">
        <v>0</v>
      </c>
      <c r="AB109" s="2520">
        <v>6</v>
      </c>
      <c r="AC109" s="2520">
        <v>15</v>
      </c>
      <c r="AD109" s="2520">
        <v>22</v>
      </c>
      <c r="AE109" s="2521">
        <v>0</v>
      </c>
      <c r="AF109" s="2521">
        <v>43</v>
      </c>
      <c r="AG109" s="2525"/>
    </row>
    <row r="110" spans="1:33" s="2526" customFormat="1">
      <c r="A110" s="2520">
        <v>8</v>
      </c>
      <c r="B110" s="2520">
        <v>2</v>
      </c>
      <c r="C110" s="2520">
        <v>4</v>
      </c>
      <c r="D110" s="2520">
        <f t="shared" si="2"/>
        <v>6</v>
      </c>
      <c r="E110" s="2521">
        <v>36002</v>
      </c>
      <c r="F110" s="2521" t="s">
        <v>957</v>
      </c>
      <c r="G110" s="2521">
        <v>181</v>
      </c>
      <c r="H110" s="2521" t="s">
        <v>3</v>
      </c>
      <c r="I110" s="2521" t="s">
        <v>429</v>
      </c>
      <c r="J110" s="2521">
        <v>1</v>
      </c>
      <c r="K110" s="2522">
        <f t="shared" si="3"/>
        <v>6</v>
      </c>
      <c r="L110" s="2523" t="s">
        <v>2468</v>
      </c>
      <c r="M110" s="2521">
        <v>5301007</v>
      </c>
      <c r="N110" s="2521" t="s">
        <v>2578</v>
      </c>
      <c r="O110" s="2521">
        <v>50</v>
      </c>
      <c r="P110" s="2521"/>
      <c r="Q110" s="2521"/>
      <c r="R110" s="2521" t="s">
        <v>1475</v>
      </c>
      <c r="S110" s="2521" t="s">
        <v>3753</v>
      </c>
      <c r="T110" s="2521"/>
      <c r="U110" s="2521"/>
      <c r="V110" s="2521" t="s">
        <v>1475</v>
      </c>
      <c r="W110" s="2521" t="s">
        <v>3753</v>
      </c>
      <c r="X110" s="2521" t="s">
        <v>1473</v>
      </c>
      <c r="Y110" s="2521" t="s">
        <v>3753</v>
      </c>
      <c r="Z110" s="2524" t="s">
        <v>2651</v>
      </c>
      <c r="AA110" s="2520">
        <v>0</v>
      </c>
      <c r="AB110" s="2520">
        <v>1</v>
      </c>
      <c r="AC110" s="2520">
        <v>10</v>
      </c>
      <c r="AD110" s="2520">
        <v>31</v>
      </c>
      <c r="AE110" s="2521">
        <v>4</v>
      </c>
      <c r="AF110" s="2521">
        <v>42</v>
      </c>
      <c r="AG110" s="2525"/>
    </row>
    <row r="111" spans="1:33" s="2526" customFormat="1">
      <c r="A111" s="2520">
        <v>8</v>
      </c>
      <c r="B111" s="2520">
        <v>2</v>
      </c>
      <c r="C111" s="2520">
        <v>4</v>
      </c>
      <c r="D111" s="2520">
        <f t="shared" si="2"/>
        <v>6</v>
      </c>
      <c r="E111" s="2521">
        <v>35473</v>
      </c>
      <c r="F111" s="2521" t="s">
        <v>957</v>
      </c>
      <c r="G111" s="2521">
        <v>181</v>
      </c>
      <c r="H111" s="2521" t="s">
        <v>3</v>
      </c>
      <c r="I111" s="2521" t="s">
        <v>429</v>
      </c>
      <c r="J111" s="2521">
        <v>1</v>
      </c>
      <c r="K111" s="2522">
        <f t="shared" si="3"/>
        <v>6</v>
      </c>
      <c r="L111" s="2523" t="s">
        <v>2467</v>
      </c>
      <c r="M111" s="2521">
        <v>5301008</v>
      </c>
      <c r="N111" s="2521" t="s">
        <v>2578</v>
      </c>
      <c r="O111" s="2521">
        <v>50</v>
      </c>
      <c r="P111" s="2521" t="s">
        <v>1473</v>
      </c>
      <c r="Q111" s="2521" t="s">
        <v>3753</v>
      </c>
      <c r="R111" s="2521"/>
      <c r="S111" s="2521"/>
      <c r="T111" s="2521"/>
      <c r="U111" s="2521"/>
      <c r="V111" s="2521" t="s">
        <v>1464</v>
      </c>
      <c r="W111" s="2521" t="s">
        <v>3752</v>
      </c>
      <c r="X111" s="2521"/>
      <c r="Y111" s="2521"/>
      <c r="Z111" s="2524" t="s">
        <v>2629</v>
      </c>
      <c r="AA111" s="2520">
        <v>0</v>
      </c>
      <c r="AB111" s="2520">
        <v>0</v>
      </c>
      <c r="AC111" s="2520">
        <v>14</v>
      </c>
      <c r="AD111" s="2520">
        <v>34</v>
      </c>
      <c r="AE111" s="2521">
        <v>0</v>
      </c>
      <c r="AF111" s="2521">
        <v>48</v>
      </c>
      <c r="AG111" s="2525"/>
    </row>
    <row r="112" spans="1:33" s="2526" customFormat="1">
      <c r="A112" s="2520">
        <v>6</v>
      </c>
      <c r="B112" s="2520">
        <v>1.5</v>
      </c>
      <c r="C112" s="2520">
        <v>3</v>
      </c>
      <c r="D112" s="2520">
        <f t="shared" si="2"/>
        <v>4.5</v>
      </c>
      <c r="E112" s="2521">
        <v>41160</v>
      </c>
      <c r="F112" s="2521" t="s">
        <v>959</v>
      </c>
      <c r="G112" s="2521">
        <v>181</v>
      </c>
      <c r="H112" s="2521" t="s">
        <v>3</v>
      </c>
      <c r="I112" s="2521" t="s">
        <v>433</v>
      </c>
      <c r="J112" s="2521">
        <v>1</v>
      </c>
      <c r="K112" s="2522">
        <f t="shared" si="3"/>
        <v>4.5</v>
      </c>
      <c r="L112" s="2523" t="s">
        <v>2571</v>
      </c>
      <c r="M112" s="2521">
        <v>5301009</v>
      </c>
      <c r="N112" s="2521" t="s">
        <v>2574</v>
      </c>
      <c r="O112" s="2521">
        <v>44</v>
      </c>
      <c r="P112" s="2521" t="s">
        <v>1472</v>
      </c>
      <c r="Q112" s="2521" t="s">
        <v>3753</v>
      </c>
      <c r="R112" s="2521"/>
      <c r="S112" s="2521"/>
      <c r="T112" s="2521"/>
      <c r="U112" s="2521"/>
      <c r="V112" s="2521"/>
      <c r="W112" s="2521"/>
      <c r="X112" s="2521" t="s">
        <v>1464</v>
      </c>
      <c r="Y112" s="2521" t="s">
        <v>1465</v>
      </c>
      <c r="Z112" s="2524" t="s">
        <v>2572</v>
      </c>
      <c r="AA112" s="2520">
        <v>9</v>
      </c>
      <c r="AB112" s="2520">
        <v>4</v>
      </c>
      <c r="AC112" s="2520">
        <v>6</v>
      </c>
      <c r="AD112" s="2520">
        <v>5</v>
      </c>
      <c r="AE112" s="2521">
        <v>2</v>
      </c>
      <c r="AF112" s="2521">
        <v>24</v>
      </c>
      <c r="AG112" s="2525"/>
    </row>
    <row r="113" spans="1:33" s="2526" customFormat="1">
      <c r="A113" s="2520">
        <v>6</v>
      </c>
      <c r="B113" s="2520">
        <v>1.5</v>
      </c>
      <c r="C113" s="2520">
        <v>3</v>
      </c>
      <c r="D113" s="2520">
        <f t="shared" si="2"/>
        <v>4.5</v>
      </c>
      <c r="E113" s="2521">
        <v>41160</v>
      </c>
      <c r="F113" s="2521" t="s">
        <v>959</v>
      </c>
      <c r="G113" s="2521">
        <v>181</v>
      </c>
      <c r="H113" s="2521" t="s">
        <v>3</v>
      </c>
      <c r="I113" s="2521" t="s">
        <v>433</v>
      </c>
      <c r="J113" s="2521">
        <v>1</v>
      </c>
      <c r="K113" s="2522">
        <f t="shared" si="3"/>
        <v>4.5</v>
      </c>
      <c r="L113" s="2523" t="s">
        <v>2571</v>
      </c>
      <c r="M113" s="2521">
        <v>5301010</v>
      </c>
      <c r="N113" s="2521" t="s">
        <v>2574</v>
      </c>
      <c r="O113" s="2521">
        <v>40</v>
      </c>
      <c r="P113" s="2521" t="s">
        <v>1474</v>
      </c>
      <c r="Q113" s="2521" t="s">
        <v>3753</v>
      </c>
      <c r="R113" s="2521"/>
      <c r="S113" s="2521"/>
      <c r="T113" s="2521" t="s">
        <v>1464</v>
      </c>
      <c r="U113" s="2521" t="s">
        <v>1465</v>
      </c>
      <c r="V113" s="2521"/>
      <c r="W113" s="2521"/>
      <c r="X113" s="2521"/>
      <c r="Y113" s="2521"/>
      <c r="Z113" s="2524" t="s">
        <v>2652</v>
      </c>
      <c r="AA113" s="2520">
        <v>2</v>
      </c>
      <c r="AB113" s="2520">
        <v>3</v>
      </c>
      <c r="AC113" s="2520">
        <v>18</v>
      </c>
      <c r="AD113" s="2520">
        <v>2</v>
      </c>
      <c r="AE113" s="2521">
        <v>0</v>
      </c>
      <c r="AF113" s="2521">
        <v>25</v>
      </c>
      <c r="AG113" s="2525"/>
    </row>
    <row r="114" spans="1:33" s="2526" customFormat="1">
      <c r="A114" s="2520">
        <v>6</v>
      </c>
      <c r="B114" s="2520">
        <v>1.5</v>
      </c>
      <c r="C114" s="2520">
        <v>3</v>
      </c>
      <c r="D114" s="2520">
        <f t="shared" si="2"/>
        <v>4.5</v>
      </c>
      <c r="E114" s="2521">
        <v>41160</v>
      </c>
      <c r="F114" s="2521" t="s">
        <v>959</v>
      </c>
      <c r="G114" s="2521">
        <v>181</v>
      </c>
      <c r="H114" s="2521" t="s">
        <v>3</v>
      </c>
      <c r="I114" s="2521" t="s">
        <v>433</v>
      </c>
      <c r="J114" s="2521">
        <v>1</v>
      </c>
      <c r="K114" s="2522">
        <f t="shared" si="3"/>
        <v>4.5</v>
      </c>
      <c r="L114" s="2523" t="s">
        <v>2571</v>
      </c>
      <c r="M114" s="2521">
        <v>5301010</v>
      </c>
      <c r="N114" s="2521" t="s">
        <v>2653</v>
      </c>
      <c r="O114" s="2521">
        <v>20</v>
      </c>
      <c r="P114" s="2521" t="s">
        <v>1469</v>
      </c>
      <c r="Q114" s="2521" t="s">
        <v>3754</v>
      </c>
      <c r="R114" s="2521"/>
      <c r="S114" s="2521"/>
      <c r="T114" s="2521"/>
      <c r="U114" s="2521"/>
      <c r="V114" s="2521"/>
      <c r="W114" s="2521"/>
      <c r="X114" s="2521" t="s">
        <v>1466</v>
      </c>
      <c r="Y114" s="2521" t="s">
        <v>1465</v>
      </c>
      <c r="Z114" s="2524" t="s">
        <v>2652</v>
      </c>
      <c r="AA114" s="2520">
        <v>0</v>
      </c>
      <c r="AB114" s="2520">
        <v>5</v>
      </c>
      <c r="AC114" s="2520">
        <v>6</v>
      </c>
      <c r="AD114" s="2520">
        <v>1</v>
      </c>
      <c r="AE114" s="2521">
        <v>0</v>
      </c>
      <c r="AF114" s="2521">
        <v>12</v>
      </c>
      <c r="AG114" s="2525"/>
    </row>
    <row r="115" spans="1:33" s="2526" customFormat="1">
      <c r="A115" s="2520">
        <v>8</v>
      </c>
      <c r="B115" s="2520">
        <v>2</v>
      </c>
      <c r="C115" s="2520">
        <v>4</v>
      </c>
      <c r="D115" s="2520">
        <f t="shared" si="2"/>
        <v>6</v>
      </c>
      <c r="E115" s="2521">
        <v>35722</v>
      </c>
      <c r="F115" s="2521" t="s">
        <v>957</v>
      </c>
      <c r="G115" s="2521">
        <v>181</v>
      </c>
      <c r="H115" s="2521" t="s">
        <v>3</v>
      </c>
      <c r="I115" s="2521" t="s">
        <v>429</v>
      </c>
      <c r="J115" s="2521">
        <v>1</v>
      </c>
      <c r="K115" s="2522">
        <f t="shared" si="3"/>
        <v>6</v>
      </c>
      <c r="L115" s="2523" t="s">
        <v>2360</v>
      </c>
      <c r="M115" s="2521">
        <v>5301011</v>
      </c>
      <c r="N115" s="2521" t="s">
        <v>2578</v>
      </c>
      <c r="O115" s="2521">
        <v>50</v>
      </c>
      <c r="P115" s="2521" t="s">
        <v>1471</v>
      </c>
      <c r="Q115" s="2521" t="s">
        <v>3752</v>
      </c>
      <c r="R115" s="2521"/>
      <c r="S115" s="2521"/>
      <c r="T115" s="2521"/>
      <c r="U115" s="2521"/>
      <c r="V115" s="2521" t="s">
        <v>1473</v>
      </c>
      <c r="W115" s="2521" t="s">
        <v>3753</v>
      </c>
      <c r="X115" s="2521"/>
      <c r="Y115" s="2521"/>
      <c r="Z115" s="2524" t="s">
        <v>2573</v>
      </c>
      <c r="AA115" s="2520">
        <v>6</v>
      </c>
      <c r="AB115" s="2520">
        <v>12</v>
      </c>
      <c r="AC115" s="2520">
        <v>7</v>
      </c>
      <c r="AD115" s="2520">
        <v>7</v>
      </c>
      <c r="AE115" s="2521">
        <v>1</v>
      </c>
      <c r="AF115" s="2521">
        <v>32</v>
      </c>
      <c r="AG115" s="2525"/>
    </row>
    <row r="116" spans="1:33" s="2526" customFormat="1">
      <c r="A116" s="2520">
        <v>6</v>
      </c>
      <c r="B116" s="2520">
        <v>1.5</v>
      </c>
      <c r="C116" s="2520">
        <v>3</v>
      </c>
      <c r="D116" s="2520">
        <f t="shared" si="2"/>
        <v>4.5</v>
      </c>
      <c r="E116" s="2521">
        <v>41160</v>
      </c>
      <c r="F116" s="2521" t="s">
        <v>959</v>
      </c>
      <c r="G116" s="2521">
        <v>181</v>
      </c>
      <c r="H116" s="2521" t="s">
        <v>3</v>
      </c>
      <c r="I116" s="2521" t="s">
        <v>433</v>
      </c>
      <c r="J116" s="2521">
        <v>1</v>
      </c>
      <c r="K116" s="2522">
        <f t="shared" si="3"/>
        <v>4.5</v>
      </c>
      <c r="L116" s="2523" t="s">
        <v>2571</v>
      </c>
      <c r="M116" s="2521">
        <v>5301012</v>
      </c>
      <c r="N116" s="2521" t="s">
        <v>2653</v>
      </c>
      <c r="O116" s="2521">
        <v>20</v>
      </c>
      <c r="P116" s="2521"/>
      <c r="Q116" s="2521"/>
      <c r="R116" s="2521" t="s">
        <v>1469</v>
      </c>
      <c r="S116" s="2521" t="s">
        <v>3754</v>
      </c>
      <c r="T116" s="2521"/>
      <c r="U116" s="2521"/>
      <c r="V116" s="2521"/>
      <c r="W116" s="2521"/>
      <c r="X116" s="2521" t="s">
        <v>1466</v>
      </c>
      <c r="Y116" s="2521" t="s">
        <v>1465</v>
      </c>
      <c r="Z116" s="2524" t="s">
        <v>2575</v>
      </c>
      <c r="AA116" s="2520">
        <v>25</v>
      </c>
      <c r="AB116" s="2520">
        <v>0</v>
      </c>
      <c r="AC116" s="2520">
        <v>0</v>
      </c>
      <c r="AD116" s="2520">
        <v>0</v>
      </c>
      <c r="AE116" s="2521">
        <v>0</v>
      </c>
      <c r="AF116" s="2521">
        <v>25</v>
      </c>
      <c r="AG116" s="2525"/>
    </row>
    <row r="117" spans="1:33" s="2526" customFormat="1">
      <c r="A117" s="2520">
        <v>6</v>
      </c>
      <c r="B117" s="2520">
        <v>1.5</v>
      </c>
      <c r="C117" s="2520">
        <v>3</v>
      </c>
      <c r="D117" s="2520">
        <f t="shared" si="2"/>
        <v>4.5</v>
      </c>
      <c r="E117" s="2521">
        <v>35473</v>
      </c>
      <c r="F117" s="2521" t="s">
        <v>957</v>
      </c>
      <c r="G117" s="2521">
        <v>181</v>
      </c>
      <c r="H117" s="2521" t="s">
        <v>3</v>
      </c>
      <c r="I117" s="2521" t="s">
        <v>429</v>
      </c>
      <c r="J117" s="2521">
        <v>1</v>
      </c>
      <c r="K117" s="2522">
        <f t="shared" si="3"/>
        <v>4.5</v>
      </c>
      <c r="L117" s="2523" t="s">
        <v>2467</v>
      </c>
      <c r="M117" s="2521">
        <v>5301012</v>
      </c>
      <c r="N117" s="2521" t="s">
        <v>2578</v>
      </c>
      <c r="O117" s="2521">
        <v>40</v>
      </c>
      <c r="P117" s="2521"/>
      <c r="Q117" s="2521"/>
      <c r="R117" s="2521" t="s">
        <v>1470</v>
      </c>
      <c r="S117" s="2521" t="s">
        <v>1465</v>
      </c>
      <c r="T117" s="2521"/>
      <c r="U117" s="2521"/>
      <c r="V117" s="2521" t="s">
        <v>1469</v>
      </c>
      <c r="W117" s="2521" t="s">
        <v>3753</v>
      </c>
      <c r="X117" s="2521"/>
      <c r="Y117" s="2521"/>
      <c r="Z117" s="2524" t="s">
        <v>2575</v>
      </c>
      <c r="AA117" s="2520">
        <v>2</v>
      </c>
      <c r="AB117" s="2520">
        <v>4</v>
      </c>
      <c r="AC117" s="2520">
        <v>4</v>
      </c>
      <c r="AD117" s="2520">
        <v>0</v>
      </c>
      <c r="AE117" s="2521">
        <v>0</v>
      </c>
      <c r="AF117" s="2521">
        <v>10</v>
      </c>
      <c r="AG117" s="2525"/>
    </row>
    <row r="118" spans="1:33" s="2526" customFormat="1" ht="28.8">
      <c r="A118" s="2520">
        <v>3</v>
      </c>
      <c r="B118" s="2520">
        <v>1.5</v>
      </c>
      <c r="C118" s="2520"/>
      <c r="D118" s="2520">
        <f t="shared" si="2"/>
        <v>1.5</v>
      </c>
      <c r="E118" s="2521">
        <v>40381</v>
      </c>
      <c r="F118" s="2521" t="s">
        <v>421</v>
      </c>
      <c r="G118" s="2521">
        <v>181</v>
      </c>
      <c r="H118" s="2521" t="s">
        <v>3</v>
      </c>
      <c r="I118" s="2521" t="s">
        <v>433</v>
      </c>
      <c r="J118" s="2521">
        <v>1</v>
      </c>
      <c r="K118" s="2522">
        <f t="shared" si="3"/>
        <v>1.5</v>
      </c>
      <c r="L118" s="2523" t="s">
        <v>2471</v>
      </c>
      <c r="M118" s="2521" t="s">
        <v>1462</v>
      </c>
      <c r="N118" s="2521" t="s">
        <v>3755</v>
      </c>
      <c r="O118" s="2521">
        <v>20</v>
      </c>
      <c r="P118" s="2521"/>
      <c r="Q118" s="2521"/>
      <c r="R118" s="2521"/>
      <c r="S118" s="2521"/>
      <c r="T118" s="2521" t="s">
        <v>1472</v>
      </c>
      <c r="U118" s="2521" t="s">
        <v>3752</v>
      </c>
      <c r="V118" s="2521" t="s">
        <v>1475</v>
      </c>
      <c r="W118" s="2521" t="s">
        <v>3752</v>
      </c>
      <c r="X118" s="2521"/>
      <c r="Y118" s="2521"/>
      <c r="Z118" s="2524" t="s">
        <v>2472</v>
      </c>
      <c r="AA118" s="2520">
        <v>2</v>
      </c>
      <c r="AB118" s="2520">
        <v>0</v>
      </c>
      <c r="AC118" s="2520">
        <v>0</v>
      </c>
      <c r="AD118" s="2520">
        <v>1</v>
      </c>
      <c r="AE118" s="2521">
        <v>0</v>
      </c>
      <c r="AF118" s="2521">
        <v>3</v>
      </c>
      <c r="AG118" s="2525"/>
    </row>
    <row r="119" spans="1:33" s="2526" customFormat="1" ht="28.8">
      <c r="A119" s="2520">
        <v>3</v>
      </c>
      <c r="B119" s="2520">
        <v>1.5</v>
      </c>
      <c r="C119" s="2520"/>
      <c r="D119" s="2520">
        <f t="shared" si="2"/>
        <v>1.5</v>
      </c>
      <c r="E119" s="2521">
        <v>36161</v>
      </c>
      <c r="F119" s="2521" t="s">
        <v>421</v>
      </c>
      <c r="G119" s="2521">
        <v>181</v>
      </c>
      <c r="H119" s="2521" t="s">
        <v>3</v>
      </c>
      <c r="I119" s="2521" t="s">
        <v>429</v>
      </c>
      <c r="J119" s="2521">
        <v>1</v>
      </c>
      <c r="K119" s="2522">
        <f t="shared" si="3"/>
        <v>1.5</v>
      </c>
      <c r="L119" s="2523" t="s">
        <v>2647</v>
      </c>
      <c r="M119" s="2521" t="s">
        <v>1462</v>
      </c>
      <c r="N119" s="2521" t="s">
        <v>3756</v>
      </c>
      <c r="O119" s="2521">
        <v>20</v>
      </c>
      <c r="P119" s="2521"/>
      <c r="Q119" s="2521"/>
      <c r="R119" s="2521"/>
      <c r="S119" s="2521"/>
      <c r="T119" s="2521"/>
      <c r="U119" s="2521"/>
      <c r="V119" s="2521"/>
      <c r="W119" s="2521"/>
      <c r="X119" s="2521" t="s">
        <v>1475</v>
      </c>
      <c r="Y119" s="2521" t="s">
        <v>3752</v>
      </c>
      <c r="Z119" s="2524" t="s">
        <v>3757</v>
      </c>
      <c r="AA119" s="2520">
        <v>1</v>
      </c>
      <c r="AB119" s="2520">
        <v>4</v>
      </c>
      <c r="AC119" s="2520">
        <v>0</v>
      </c>
      <c r="AD119" s="2520">
        <v>0</v>
      </c>
      <c r="AE119" s="2521">
        <v>3</v>
      </c>
      <c r="AF119" s="2521">
        <v>5</v>
      </c>
      <c r="AG119" s="2525"/>
    </row>
    <row r="120" spans="1:33" s="2526" customFormat="1">
      <c r="A120" s="2520">
        <v>8</v>
      </c>
      <c r="B120" s="2520">
        <v>2</v>
      </c>
      <c r="C120" s="2520">
        <v>4</v>
      </c>
      <c r="D120" s="2520">
        <f t="shared" si="2"/>
        <v>6</v>
      </c>
      <c r="E120" s="2521">
        <v>35966</v>
      </c>
      <c r="F120" s="2521" t="s">
        <v>957</v>
      </c>
      <c r="G120" s="2521">
        <v>181</v>
      </c>
      <c r="H120" s="2521" t="s">
        <v>3</v>
      </c>
      <c r="I120" s="2521" t="s">
        <v>429</v>
      </c>
      <c r="J120" s="2521">
        <v>1</v>
      </c>
      <c r="K120" s="2522">
        <f t="shared" si="3"/>
        <v>6</v>
      </c>
      <c r="L120" s="2523" t="s">
        <v>2465</v>
      </c>
      <c r="M120" s="2521">
        <v>5311001</v>
      </c>
      <c r="N120" s="2521" t="s">
        <v>2578</v>
      </c>
      <c r="O120" s="2521">
        <v>35</v>
      </c>
      <c r="P120" s="2521"/>
      <c r="Q120" s="2521"/>
      <c r="R120" s="2521"/>
      <c r="S120" s="2521"/>
      <c r="T120" s="2521" t="s">
        <v>3758</v>
      </c>
      <c r="U120" s="2521" t="s">
        <v>3754</v>
      </c>
      <c r="V120" s="2521"/>
      <c r="W120" s="2521"/>
      <c r="X120" s="2521" t="s">
        <v>1474</v>
      </c>
      <c r="Y120" s="2521" t="s">
        <v>3752</v>
      </c>
      <c r="Z120" s="2524" t="s">
        <v>2654</v>
      </c>
      <c r="AA120" s="2520">
        <v>3</v>
      </c>
      <c r="AB120" s="2520">
        <v>3</v>
      </c>
      <c r="AC120" s="2520">
        <v>9</v>
      </c>
      <c r="AD120" s="2520">
        <v>14</v>
      </c>
      <c r="AE120" s="2521">
        <v>4</v>
      </c>
      <c r="AF120" s="2521">
        <v>29</v>
      </c>
      <c r="AG120" s="2525"/>
    </row>
    <row r="121" spans="1:33" s="2526" customFormat="1">
      <c r="A121" s="2520">
        <v>8</v>
      </c>
      <c r="B121" s="2520">
        <v>2</v>
      </c>
      <c r="C121" s="2520">
        <v>4</v>
      </c>
      <c r="D121" s="2520">
        <f t="shared" si="2"/>
        <v>6</v>
      </c>
      <c r="E121" s="2521">
        <v>22628</v>
      </c>
      <c r="F121" s="2521" t="s">
        <v>959</v>
      </c>
      <c r="G121" s="2521">
        <v>181</v>
      </c>
      <c r="H121" s="2521" t="s">
        <v>3</v>
      </c>
      <c r="I121" s="2521" t="s">
        <v>429</v>
      </c>
      <c r="J121" s="2521">
        <v>1</v>
      </c>
      <c r="K121" s="2522">
        <f t="shared" si="3"/>
        <v>6</v>
      </c>
      <c r="L121" s="2523" t="s">
        <v>2488</v>
      </c>
      <c r="M121" s="2521">
        <v>5311002</v>
      </c>
      <c r="N121" s="2521" t="s">
        <v>2574</v>
      </c>
      <c r="O121" s="2521">
        <v>45</v>
      </c>
      <c r="P121" s="2521" t="s">
        <v>1475</v>
      </c>
      <c r="Q121" s="2521" t="s">
        <v>3753</v>
      </c>
      <c r="R121" s="2521"/>
      <c r="S121" s="2521"/>
      <c r="T121" s="2521"/>
      <c r="U121" s="2521"/>
      <c r="V121" s="2521" t="s">
        <v>1470</v>
      </c>
      <c r="W121" s="2521" t="s">
        <v>3687</v>
      </c>
      <c r="X121" s="2521"/>
      <c r="Y121" s="2521"/>
      <c r="Z121" s="2524" t="s">
        <v>2576</v>
      </c>
      <c r="AA121" s="2520">
        <v>21</v>
      </c>
      <c r="AB121" s="2520">
        <v>6</v>
      </c>
      <c r="AC121" s="2520">
        <v>7</v>
      </c>
      <c r="AD121" s="2520">
        <v>2</v>
      </c>
      <c r="AE121" s="2521">
        <v>1</v>
      </c>
      <c r="AF121" s="2521">
        <v>36</v>
      </c>
      <c r="AG121" s="2525"/>
    </row>
    <row r="122" spans="1:33" s="2526" customFormat="1">
      <c r="A122" s="2520">
        <v>7</v>
      </c>
      <c r="B122" s="2520">
        <v>2.5</v>
      </c>
      <c r="C122" s="2520">
        <v>2</v>
      </c>
      <c r="D122" s="2520">
        <f t="shared" si="2"/>
        <v>4.5</v>
      </c>
      <c r="E122" s="2521">
        <v>36948</v>
      </c>
      <c r="F122" s="2521" t="s">
        <v>959</v>
      </c>
      <c r="G122" s="2521">
        <v>181</v>
      </c>
      <c r="H122" s="2521" t="s">
        <v>3</v>
      </c>
      <c r="I122" s="2521" t="s">
        <v>429</v>
      </c>
      <c r="J122" s="2521">
        <v>1</v>
      </c>
      <c r="K122" s="2522">
        <f t="shared" si="3"/>
        <v>4.5</v>
      </c>
      <c r="L122" s="2523" t="s">
        <v>2613</v>
      </c>
      <c r="M122" s="2521">
        <v>5311003</v>
      </c>
      <c r="N122" s="2521" t="s">
        <v>2574</v>
      </c>
      <c r="O122" s="2521">
        <v>50</v>
      </c>
      <c r="P122" s="2521"/>
      <c r="Q122" s="2521"/>
      <c r="R122" s="2521" t="s">
        <v>1474</v>
      </c>
      <c r="S122" s="2521" t="s">
        <v>3753</v>
      </c>
      <c r="T122" s="2521" t="s">
        <v>1474</v>
      </c>
      <c r="U122" s="2521" t="s">
        <v>3753</v>
      </c>
      <c r="V122" s="2521" t="s">
        <v>1474</v>
      </c>
      <c r="W122" s="2521" t="s">
        <v>3753</v>
      </c>
      <c r="X122" s="2521"/>
      <c r="Y122" s="2521"/>
      <c r="Z122" s="2524" t="s">
        <v>2577</v>
      </c>
      <c r="AA122" s="2520">
        <v>0</v>
      </c>
      <c r="AB122" s="2520">
        <v>5</v>
      </c>
      <c r="AC122" s="2520">
        <v>10</v>
      </c>
      <c r="AD122" s="2520">
        <v>24</v>
      </c>
      <c r="AE122" s="2521">
        <v>2</v>
      </c>
      <c r="AF122" s="2521">
        <v>39</v>
      </c>
      <c r="AG122" s="2525"/>
    </row>
    <row r="123" spans="1:33" s="2526" customFormat="1">
      <c r="A123" s="2520">
        <v>7</v>
      </c>
      <c r="B123" s="2520">
        <v>2.5</v>
      </c>
      <c r="C123" s="2520">
        <v>2</v>
      </c>
      <c r="D123" s="2520">
        <f t="shared" si="2"/>
        <v>4.5</v>
      </c>
      <c r="E123" s="2521">
        <v>36002</v>
      </c>
      <c r="F123" s="2521" t="s">
        <v>957</v>
      </c>
      <c r="G123" s="2521">
        <v>181</v>
      </c>
      <c r="H123" s="2521" t="s">
        <v>3</v>
      </c>
      <c r="I123" s="2521" t="s">
        <v>429</v>
      </c>
      <c r="J123" s="2521">
        <v>1</v>
      </c>
      <c r="K123" s="2522">
        <f t="shared" si="3"/>
        <v>4.5</v>
      </c>
      <c r="L123" s="2523" t="s">
        <v>2468</v>
      </c>
      <c r="M123" s="2521">
        <v>5311004</v>
      </c>
      <c r="N123" s="2521" t="s">
        <v>2578</v>
      </c>
      <c r="O123" s="2521">
        <v>50</v>
      </c>
      <c r="P123" s="2521"/>
      <c r="Q123" s="2521"/>
      <c r="R123" s="2521" t="s">
        <v>1473</v>
      </c>
      <c r="S123" s="2521" t="s">
        <v>3753</v>
      </c>
      <c r="T123" s="2521" t="s">
        <v>1473</v>
      </c>
      <c r="U123" s="2521" t="s">
        <v>3753</v>
      </c>
      <c r="V123" s="2521"/>
      <c r="W123" s="2521"/>
      <c r="X123" s="2521" t="s">
        <v>1472</v>
      </c>
      <c r="Y123" s="2521" t="s">
        <v>3753</v>
      </c>
      <c r="Z123" s="2524" t="s">
        <v>2579</v>
      </c>
      <c r="AA123" s="2520">
        <v>0</v>
      </c>
      <c r="AB123" s="2520">
        <v>0</v>
      </c>
      <c r="AC123" s="2520">
        <v>4</v>
      </c>
      <c r="AD123" s="2520">
        <v>25</v>
      </c>
      <c r="AE123" s="2521">
        <v>9</v>
      </c>
      <c r="AF123" s="2521">
        <v>29</v>
      </c>
      <c r="AG123" s="2525"/>
    </row>
    <row r="124" spans="1:33" s="2526" customFormat="1">
      <c r="A124" s="2520">
        <v>7</v>
      </c>
      <c r="B124" s="2520">
        <v>2.5</v>
      </c>
      <c r="C124" s="2520">
        <v>2</v>
      </c>
      <c r="D124" s="2520">
        <f t="shared" si="2"/>
        <v>4.5</v>
      </c>
      <c r="E124" s="2521">
        <v>11798</v>
      </c>
      <c r="F124" s="2521" t="s">
        <v>957</v>
      </c>
      <c r="G124" s="2521">
        <v>181</v>
      </c>
      <c r="H124" s="2521" t="s">
        <v>3</v>
      </c>
      <c r="I124" s="2521" t="s">
        <v>429</v>
      </c>
      <c r="J124" s="2521">
        <v>1</v>
      </c>
      <c r="K124" s="2522">
        <f t="shared" si="3"/>
        <v>4.5</v>
      </c>
      <c r="L124" s="2523" t="s">
        <v>2487</v>
      </c>
      <c r="M124" s="2521">
        <v>5311005</v>
      </c>
      <c r="N124" s="2521" t="s">
        <v>2578</v>
      </c>
      <c r="O124" s="2521">
        <v>20</v>
      </c>
      <c r="P124" s="2521"/>
      <c r="Q124" s="2521"/>
      <c r="R124" s="2521" t="s">
        <v>1473</v>
      </c>
      <c r="S124" s="2521" t="s">
        <v>3759</v>
      </c>
      <c r="T124" s="2521" t="s">
        <v>1475</v>
      </c>
      <c r="U124" s="2521" t="s">
        <v>3759</v>
      </c>
      <c r="V124" s="2521" t="s">
        <v>1470</v>
      </c>
      <c r="W124" s="2521" t="s">
        <v>3759</v>
      </c>
      <c r="X124" s="2521"/>
      <c r="Y124" s="2521"/>
      <c r="Z124" s="2524" t="s">
        <v>2655</v>
      </c>
      <c r="AA124" s="2520">
        <v>4</v>
      </c>
      <c r="AB124" s="2520">
        <v>2</v>
      </c>
      <c r="AC124" s="2520">
        <v>0</v>
      </c>
      <c r="AD124" s="2520">
        <v>4</v>
      </c>
      <c r="AE124" s="2521">
        <v>0</v>
      </c>
      <c r="AF124" s="2521">
        <v>10</v>
      </c>
      <c r="AG124" s="2525"/>
    </row>
    <row r="125" spans="1:33" s="2526" customFormat="1">
      <c r="A125" s="2520">
        <v>8</v>
      </c>
      <c r="B125" s="2520">
        <v>2</v>
      </c>
      <c r="C125" s="2520">
        <v>4</v>
      </c>
      <c r="D125" s="2520">
        <f t="shared" si="2"/>
        <v>6</v>
      </c>
      <c r="E125" s="2521">
        <v>39395</v>
      </c>
      <c r="F125" s="2521" t="s">
        <v>957</v>
      </c>
      <c r="G125" s="2521">
        <v>181</v>
      </c>
      <c r="H125" s="2521" t="s">
        <v>3</v>
      </c>
      <c r="I125" s="2521" t="s">
        <v>429</v>
      </c>
      <c r="J125" s="2521">
        <v>1</v>
      </c>
      <c r="K125" s="2522">
        <f t="shared" si="3"/>
        <v>6</v>
      </c>
      <c r="L125" s="2523" t="s">
        <v>2501</v>
      </c>
      <c r="M125" s="2521">
        <v>5311011</v>
      </c>
      <c r="N125" s="2521" t="s">
        <v>2578</v>
      </c>
      <c r="O125" s="2521">
        <v>35</v>
      </c>
      <c r="P125" s="2521" t="s">
        <v>1464</v>
      </c>
      <c r="Q125" s="2521" t="s">
        <v>3754</v>
      </c>
      <c r="R125" s="2521"/>
      <c r="S125" s="2521"/>
      <c r="T125" s="2521"/>
      <c r="U125" s="2521"/>
      <c r="V125" s="2521" t="s">
        <v>1474</v>
      </c>
      <c r="W125" s="2521" t="s">
        <v>3754</v>
      </c>
      <c r="X125" s="2521" t="s">
        <v>1469</v>
      </c>
      <c r="Y125" s="2521" t="s">
        <v>3754</v>
      </c>
      <c r="Z125" s="2524" t="s">
        <v>2586</v>
      </c>
      <c r="AA125" s="2520">
        <v>0</v>
      </c>
      <c r="AB125" s="2520">
        <v>0</v>
      </c>
      <c r="AC125" s="2520">
        <v>12</v>
      </c>
      <c r="AD125" s="2520">
        <v>21</v>
      </c>
      <c r="AE125" s="2521">
        <v>2</v>
      </c>
      <c r="AF125" s="2521">
        <v>33</v>
      </c>
      <c r="AG125" s="2525"/>
    </row>
    <row r="126" spans="1:33" s="2526" customFormat="1">
      <c r="A126" s="2520">
        <v>8</v>
      </c>
      <c r="B126" s="2520">
        <v>2</v>
      </c>
      <c r="C126" s="2520">
        <v>4</v>
      </c>
      <c r="D126" s="2520">
        <f t="shared" si="2"/>
        <v>6</v>
      </c>
      <c r="E126" s="2521">
        <v>36059</v>
      </c>
      <c r="F126" s="2521" t="s">
        <v>957</v>
      </c>
      <c r="G126" s="2521">
        <v>181</v>
      </c>
      <c r="H126" s="2521" t="s">
        <v>3</v>
      </c>
      <c r="I126" s="2521" t="s">
        <v>429</v>
      </c>
      <c r="J126" s="2521">
        <v>1</v>
      </c>
      <c r="K126" s="2522">
        <f t="shared" si="3"/>
        <v>6</v>
      </c>
      <c r="L126" s="2523" t="s">
        <v>2499</v>
      </c>
      <c r="M126" s="2521">
        <v>5311012</v>
      </c>
      <c r="N126" s="2521" t="s">
        <v>2585</v>
      </c>
      <c r="O126" s="2521">
        <v>35</v>
      </c>
      <c r="P126" s="2521" t="s">
        <v>1470</v>
      </c>
      <c r="Q126" s="2521" t="s">
        <v>3754</v>
      </c>
      <c r="R126" s="2521"/>
      <c r="S126" s="2521"/>
      <c r="T126" s="2521" t="s">
        <v>1473</v>
      </c>
      <c r="U126" s="2521" t="s">
        <v>3754</v>
      </c>
      <c r="V126" s="2521"/>
      <c r="W126" s="2521"/>
      <c r="X126" s="2521"/>
      <c r="Y126" s="2521"/>
      <c r="Z126" s="2524" t="s">
        <v>2587</v>
      </c>
      <c r="AA126" s="2520">
        <v>4</v>
      </c>
      <c r="AB126" s="2520">
        <v>15</v>
      </c>
      <c r="AC126" s="2520">
        <v>12</v>
      </c>
      <c r="AD126" s="2520">
        <v>4</v>
      </c>
      <c r="AE126" s="2521">
        <v>0</v>
      </c>
      <c r="AF126" s="2521">
        <v>35</v>
      </c>
      <c r="AG126" s="2525"/>
    </row>
    <row r="127" spans="1:33" s="2526" customFormat="1">
      <c r="A127" s="2520">
        <v>8</v>
      </c>
      <c r="B127" s="2520">
        <v>2</v>
      </c>
      <c r="C127" s="2520">
        <v>4</v>
      </c>
      <c r="D127" s="2520">
        <f t="shared" si="2"/>
        <v>6</v>
      </c>
      <c r="E127" s="2521">
        <v>35657</v>
      </c>
      <c r="F127" s="2521" t="s">
        <v>957</v>
      </c>
      <c r="G127" s="2521">
        <v>181</v>
      </c>
      <c r="H127" s="2521" t="s">
        <v>3</v>
      </c>
      <c r="I127" s="2521" t="s">
        <v>433</v>
      </c>
      <c r="J127" s="2521">
        <v>1</v>
      </c>
      <c r="K127" s="2522">
        <f t="shared" si="3"/>
        <v>6</v>
      </c>
      <c r="L127" s="2523" t="s">
        <v>2498</v>
      </c>
      <c r="M127" s="2521">
        <v>5311013</v>
      </c>
      <c r="N127" s="2521" t="s">
        <v>2585</v>
      </c>
      <c r="O127" s="2521">
        <v>35</v>
      </c>
      <c r="P127" s="2521"/>
      <c r="Q127" s="2521"/>
      <c r="R127" s="2521" t="s">
        <v>1475</v>
      </c>
      <c r="S127" s="2521" t="s">
        <v>3754</v>
      </c>
      <c r="T127" s="2521" t="s">
        <v>1474</v>
      </c>
      <c r="U127" s="2521" t="s">
        <v>3754</v>
      </c>
      <c r="V127" s="2521"/>
      <c r="W127" s="2521"/>
      <c r="X127" s="2521" t="s">
        <v>1472</v>
      </c>
      <c r="Y127" s="2521" t="s">
        <v>3754</v>
      </c>
      <c r="Z127" s="2524" t="s">
        <v>2588</v>
      </c>
      <c r="AA127" s="2520">
        <v>9</v>
      </c>
      <c r="AB127" s="2520">
        <v>18</v>
      </c>
      <c r="AC127" s="2520">
        <v>7</v>
      </c>
      <c r="AD127" s="2520">
        <v>1</v>
      </c>
      <c r="AE127" s="2521">
        <v>0</v>
      </c>
      <c r="AF127" s="2521">
        <v>35</v>
      </c>
      <c r="AG127" s="2525"/>
    </row>
    <row r="128" spans="1:33" s="2526" customFormat="1">
      <c r="A128" s="2520">
        <v>8</v>
      </c>
      <c r="B128" s="2520">
        <v>2</v>
      </c>
      <c r="C128" s="2520">
        <v>4</v>
      </c>
      <c r="D128" s="2520">
        <f t="shared" si="2"/>
        <v>6</v>
      </c>
      <c r="E128" s="2521">
        <v>37502</v>
      </c>
      <c r="F128" s="2521" t="s">
        <v>957</v>
      </c>
      <c r="G128" s="2521">
        <v>181</v>
      </c>
      <c r="H128" s="2521" t="s">
        <v>3</v>
      </c>
      <c r="I128" s="2521" t="s">
        <v>433</v>
      </c>
      <c r="J128" s="2521">
        <v>1</v>
      </c>
      <c r="K128" s="2522">
        <f t="shared" si="3"/>
        <v>6</v>
      </c>
      <c r="L128" s="2523" t="s">
        <v>2583</v>
      </c>
      <c r="M128" s="2521">
        <v>5311014</v>
      </c>
      <c r="N128" s="2521" t="s">
        <v>2585</v>
      </c>
      <c r="O128" s="2521">
        <v>25</v>
      </c>
      <c r="P128" s="2521"/>
      <c r="Q128" s="2521"/>
      <c r="R128" s="2521" t="s">
        <v>1470</v>
      </c>
      <c r="S128" s="2521" t="s">
        <v>3700</v>
      </c>
      <c r="T128" s="2521"/>
      <c r="U128" s="2521"/>
      <c r="V128" s="2521"/>
      <c r="W128" s="2521"/>
      <c r="X128" s="2521" t="s">
        <v>1472</v>
      </c>
      <c r="Y128" s="2521" t="s">
        <v>3700</v>
      </c>
      <c r="Z128" s="2524" t="s">
        <v>2656</v>
      </c>
      <c r="AA128" s="2520">
        <v>7</v>
      </c>
      <c r="AB128" s="2520">
        <v>3</v>
      </c>
      <c r="AC128" s="2520">
        <v>5</v>
      </c>
      <c r="AD128" s="2520">
        <v>3</v>
      </c>
      <c r="AE128" s="2521">
        <v>1</v>
      </c>
      <c r="AF128" s="2521">
        <v>18</v>
      </c>
      <c r="AG128" s="2525"/>
    </row>
    <row r="129" spans="1:33" s="2526" customFormat="1">
      <c r="A129" s="2520">
        <v>8</v>
      </c>
      <c r="B129" s="2520">
        <v>2</v>
      </c>
      <c r="C129" s="2520">
        <v>4</v>
      </c>
      <c r="D129" s="2520">
        <f t="shared" si="2"/>
        <v>6</v>
      </c>
      <c r="E129" s="2521">
        <v>36002</v>
      </c>
      <c r="F129" s="2521" t="s">
        <v>957</v>
      </c>
      <c r="G129" s="2521">
        <v>181</v>
      </c>
      <c r="H129" s="2521" t="s">
        <v>3</v>
      </c>
      <c r="I129" s="2521" t="s">
        <v>429</v>
      </c>
      <c r="J129" s="2521">
        <v>1</v>
      </c>
      <c r="K129" s="2522">
        <f t="shared" si="3"/>
        <v>6</v>
      </c>
      <c r="L129" s="2523" t="s">
        <v>2468</v>
      </c>
      <c r="M129" s="2521">
        <v>5311015</v>
      </c>
      <c r="N129" s="2521" t="s">
        <v>2585</v>
      </c>
      <c r="O129" s="2521">
        <v>35</v>
      </c>
      <c r="P129" s="2521"/>
      <c r="Q129" s="2521"/>
      <c r="R129" s="2521" t="s">
        <v>1472</v>
      </c>
      <c r="S129" s="2521" t="s">
        <v>3754</v>
      </c>
      <c r="T129" s="2521"/>
      <c r="U129" s="2521"/>
      <c r="V129" s="2521" t="s">
        <v>1473</v>
      </c>
      <c r="W129" s="2521" t="s">
        <v>3754</v>
      </c>
      <c r="X129" s="2521" t="s">
        <v>1475</v>
      </c>
      <c r="Y129" s="2521" t="s">
        <v>3754</v>
      </c>
      <c r="Z129" s="2524" t="s">
        <v>2589</v>
      </c>
      <c r="AA129" s="2520">
        <v>0</v>
      </c>
      <c r="AB129" s="2520">
        <v>2</v>
      </c>
      <c r="AC129" s="2520">
        <v>12</v>
      </c>
      <c r="AD129" s="2520">
        <v>18</v>
      </c>
      <c r="AE129" s="2521">
        <v>2</v>
      </c>
      <c r="AF129" s="2521">
        <v>32</v>
      </c>
      <c r="AG129" s="2525"/>
    </row>
    <row r="130" spans="1:33" s="2526" customFormat="1">
      <c r="A130" s="2520">
        <v>6</v>
      </c>
      <c r="B130" s="2520">
        <v>1.5</v>
      </c>
      <c r="C130" s="2520">
        <v>3</v>
      </c>
      <c r="D130" s="2520">
        <f t="shared" si="2"/>
        <v>4.5</v>
      </c>
      <c r="E130" s="2521">
        <v>35657</v>
      </c>
      <c r="F130" s="2521" t="s">
        <v>957</v>
      </c>
      <c r="G130" s="2521">
        <v>181</v>
      </c>
      <c r="H130" s="2521" t="s">
        <v>3</v>
      </c>
      <c r="I130" s="2521" t="s">
        <v>433</v>
      </c>
      <c r="J130" s="2521">
        <v>0.5</v>
      </c>
      <c r="K130" s="2522">
        <f t="shared" si="3"/>
        <v>2.25</v>
      </c>
      <c r="L130" s="2523" t="s">
        <v>2498</v>
      </c>
      <c r="M130" s="2521">
        <v>5311016</v>
      </c>
      <c r="N130" s="2521" t="s">
        <v>2585</v>
      </c>
      <c r="O130" s="2521">
        <v>30</v>
      </c>
      <c r="P130" s="2521"/>
      <c r="Q130" s="2521"/>
      <c r="R130" s="2521"/>
      <c r="S130" s="2521"/>
      <c r="T130" s="2521" t="s">
        <v>1470</v>
      </c>
      <c r="U130" s="2521" t="s">
        <v>3753</v>
      </c>
      <c r="V130" s="2521"/>
      <c r="W130" s="2521"/>
      <c r="X130" s="2521"/>
      <c r="Y130" s="2521"/>
      <c r="Z130" s="2524" t="s">
        <v>2590</v>
      </c>
      <c r="AA130" s="2520">
        <v>3</v>
      </c>
      <c r="AB130" s="2520">
        <v>18</v>
      </c>
      <c r="AC130" s="2520">
        <v>8</v>
      </c>
      <c r="AD130" s="2520">
        <v>0</v>
      </c>
      <c r="AE130" s="2521">
        <v>0</v>
      </c>
      <c r="AF130" s="2521">
        <v>29</v>
      </c>
      <c r="AG130" s="2525"/>
    </row>
    <row r="131" spans="1:33" s="2526" customFormat="1">
      <c r="A131" s="2520">
        <v>6</v>
      </c>
      <c r="B131" s="2520">
        <v>1.5</v>
      </c>
      <c r="C131" s="2520">
        <v>3</v>
      </c>
      <c r="D131" s="2520">
        <f t="shared" si="2"/>
        <v>4.5</v>
      </c>
      <c r="E131" s="2521">
        <v>36059</v>
      </c>
      <c r="F131" s="2521" t="s">
        <v>957</v>
      </c>
      <c r="G131" s="2521">
        <v>181</v>
      </c>
      <c r="H131" s="2521" t="s">
        <v>3</v>
      </c>
      <c r="I131" s="2521" t="s">
        <v>429</v>
      </c>
      <c r="J131" s="2521">
        <v>0.5</v>
      </c>
      <c r="K131" s="2522">
        <f t="shared" si="3"/>
        <v>2.25</v>
      </c>
      <c r="L131" s="2523" t="s">
        <v>2499</v>
      </c>
      <c r="M131" s="2521">
        <v>5311016</v>
      </c>
      <c r="N131" s="2521" t="s">
        <v>2585</v>
      </c>
      <c r="O131" s="2521">
        <v>30</v>
      </c>
      <c r="P131" s="2521"/>
      <c r="Q131" s="2521"/>
      <c r="R131" s="2521"/>
      <c r="S131" s="2521"/>
      <c r="T131" s="2521" t="s">
        <v>1470</v>
      </c>
      <c r="U131" s="2521" t="s">
        <v>3753</v>
      </c>
      <c r="V131" s="2521"/>
      <c r="W131" s="2521"/>
      <c r="X131" s="2521"/>
      <c r="Y131" s="2521"/>
      <c r="Z131" s="2524" t="s">
        <v>2590</v>
      </c>
      <c r="AA131" s="2520">
        <v>3</v>
      </c>
      <c r="AB131" s="2520">
        <v>18</v>
      </c>
      <c r="AC131" s="2520">
        <v>8</v>
      </c>
      <c r="AD131" s="2520">
        <v>0</v>
      </c>
      <c r="AE131" s="2521">
        <v>0</v>
      </c>
      <c r="AF131" s="2521">
        <v>29</v>
      </c>
      <c r="AG131" s="2525"/>
    </row>
    <row r="132" spans="1:33" s="2526" customFormat="1">
      <c r="A132" s="2520">
        <v>8</v>
      </c>
      <c r="B132" s="2520">
        <v>2</v>
      </c>
      <c r="C132" s="2520">
        <v>4</v>
      </c>
      <c r="D132" s="2520">
        <f t="shared" ref="D132:D195" si="4">SUM(B132+C132)</f>
        <v>6</v>
      </c>
      <c r="E132" s="2521">
        <v>39395</v>
      </c>
      <c r="F132" s="2521" t="s">
        <v>957</v>
      </c>
      <c r="G132" s="2521">
        <v>181</v>
      </c>
      <c r="H132" s="2521" t="s">
        <v>3</v>
      </c>
      <c r="I132" s="2521" t="s">
        <v>429</v>
      </c>
      <c r="J132" s="2521">
        <v>1</v>
      </c>
      <c r="K132" s="2522">
        <f t="shared" ref="K132:K195" si="5">D132*J132</f>
        <v>6</v>
      </c>
      <c r="L132" s="2523" t="s">
        <v>2501</v>
      </c>
      <c r="M132" s="2521">
        <v>5311017</v>
      </c>
      <c r="N132" s="2521" t="s">
        <v>2585</v>
      </c>
      <c r="O132" s="2521">
        <v>25</v>
      </c>
      <c r="P132" s="2521" t="s">
        <v>1475</v>
      </c>
      <c r="Q132" s="2521" t="s">
        <v>3700</v>
      </c>
      <c r="R132" s="2521"/>
      <c r="S132" s="2521"/>
      <c r="T132" s="2521"/>
      <c r="U132" s="2521"/>
      <c r="V132" s="2521" t="s">
        <v>1469</v>
      </c>
      <c r="W132" s="2521" t="s">
        <v>3759</v>
      </c>
      <c r="X132" s="2521" t="s">
        <v>1464</v>
      </c>
      <c r="Y132" s="2521" t="s">
        <v>3687</v>
      </c>
      <c r="Z132" s="2524" t="s">
        <v>1478</v>
      </c>
      <c r="AA132" s="2520">
        <v>7</v>
      </c>
      <c r="AB132" s="2520">
        <v>0</v>
      </c>
      <c r="AC132" s="2520">
        <v>0</v>
      </c>
      <c r="AD132" s="2520">
        <v>1</v>
      </c>
      <c r="AE132" s="2521">
        <v>4</v>
      </c>
      <c r="AF132" s="2521">
        <v>8</v>
      </c>
      <c r="AG132" s="2525"/>
    </row>
    <row r="133" spans="1:33" s="2526" customFormat="1" ht="28.8">
      <c r="A133" s="2520">
        <v>6</v>
      </c>
      <c r="B133" s="2520">
        <v>1.5</v>
      </c>
      <c r="C133" s="2520">
        <v>3</v>
      </c>
      <c r="D133" s="2520">
        <f t="shared" si="4"/>
        <v>4.5</v>
      </c>
      <c r="E133" s="2521">
        <v>37502</v>
      </c>
      <c r="F133" s="2521" t="s">
        <v>957</v>
      </c>
      <c r="G133" s="2521">
        <v>181</v>
      </c>
      <c r="H133" s="2521" t="s">
        <v>3</v>
      </c>
      <c r="I133" s="2521" t="s">
        <v>433</v>
      </c>
      <c r="J133" s="2521">
        <v>1</v>
      </c>
      <c r="K133" s="2522">
        <f t="shared" si="5"/>
        <v>4.5</v>
      </c>
      <c r="L133" s="2523" t="s">
        <v>2583</v>
      </c>
      <c r="M133" s="2521">
        <v>5311018</v>
      </c>
      <c r="N133" s="2521" t="s">
        <v>2585</v>
      </c>
      <c r="O133" s="2521">
        <v>20</v>
      </c>
      <c r="P133" s="2521"/>
      <c r="Q133" s="2521"/>
      <c r="R133" s="2521"/>
      <c r="S133" s="2521"/>
      <c r="T133" s="2521"/>
      <c r="U133" s="2521"/>
      <c r="V133" s="2521" t="s">
        <v>1470</v>
      </c>
      <c r="W133" s="2521" t="s">
        <v>3700</v>
      </c>
      <c r="X133" s="2521"/>
      <c r="Y133" s="2521"/>
      <c r="Z133" s="2524" t="s">
        <v>2591</v>
      </c>
      <c r="AA133" s="2520">
        <v>1</v>
      </c>
      <c r="AB133" s="2520">
        <v>6</v>
      </c>
      <c r="AC133" s="2520">
        <v>4</v>
      </c>
      <c r="AD133" s="2520">
        <v>5</v>
      </c>
      <c r="AE133" s="2521">
        <v>0</v>
      </c>
      <c r="AF133" s="2521">
        <v>16</v>
      </c>
      <c r="AG133" s="2525"/>
    </row>
    <row r="134" spans="1:33" s="2526" customFormat="1" ht="28.8">
      <c r="A134" s="2520">
        <v>11</v>
      </c>
      <c r="B134" s="2520">
        <v>3.5</v>
      </c>
      <c r="C134" s="2520">
        <v>4</v>
      </c>
      <c r="D134" s="2520">
        <f t="shared" si="4"/>
        <v>7.5</v>
      </c>
      <c r="E134" s="2521">
        <v>36941</v>
      </c>
      <c r="F134" s="2521" t="s">
        <v>957</v>
      </c>
      <c r="G134" s="2521">
        <v>181</v>
      </c>
      <c r="H134" s="2521" t="s">
        <v>3</v>
      </c>
      <c r="I134" s="2521" t="s">
        <v>429</v>
      </c>
      <c r="J134" s="2521">
        <v>0.5</v>
      </c>
      <c r="K134" s="2522">
        <f t="shared" si="5"/>
        <v>3.75</v>
      </c>
      <c r="L134" s="2523" t="s">
        <v>2492</v>
      </c>
      <c r="M134" s="2521">
        <v>5311019</v>
      </c>
      <c r="N134" s="2521" t="s">
        <v>2585</v>
      </c>
      <c r="O134" s="2521">
        <v>25</v>
      </c>
      <c r="P134" s="2521"/>
      <c r="Q134" s="2521"/>
      <c r="R134" s="2521" t="s">
        <v>1474</v>
      </c>
      <c r="S134" s="2521" t="s">
        <v>3700</v>
      </c>
      <c r="T134" s="2521" t="s">
        <v>1464</v>
      </c>
      <c r="U134" s="2521" t="s">
        <v>3700</v>
      </c>
      <c r="V134" s="2521"/>
      <c r="W134" s="2521"/>
      <c r="X134" s="2521" t="s">
        <v>1464</v>
      </c>
      <c r="Y134" s="2521" t="s">
        <v>3700</v>
      </c>
      <c r="Z134" s="2524" t="s">
        <v>2592</v>
      </c>
      <c r="AA134" s="2520">
        <v>5</v>
      </c>
      <c r="AB134" s="2520">
        <v>7</v>
      </c>
      <c r="AC134" s="2520">
        <v>1</v>
      </c>
      <c r="AD134" s="2520">
        <v>1</v>
      </c>
      <c r="AE134" s="2521">
        <v>1</v>
      </c>
      <c r="AF134" s="2521">
        <v>14</v>
      </c>
      <c r="AG134" s="2525"/>
    </row>
    <row r="135" spans="1:33" s="2526" customFormat="1" ht="28.8">
      <c r="A135" s="2520">
        <v>11</v>
      </c>
      <c r="B135" s="2520">
        <v>3.5</v>
      </c>
      <c r="C135" s="2520">
        <v>4</v>
      </c>
      <c r="D135" s="2520">
        <f t="shared" si="4"/>
        <v>7.5</v>
      </c>
      <c r="E135" s="2521">
        <v>35805</v>
      </c>
      <c r="F135" s="2521" t="s">
        <v>957</v>
      </c>
      <c r="G135" s="2521">
        <v>181</v>
      </c>
      <c r="H135" s="2521" t="s">
        <v>3</v>
      </c>
      <c r="I135" s="2521" t="s">
        <v>429</v>
      </c>
      <c r="J135" s="2521">
        <v>0.5</v>
      </c>
      <c r="K135" s="2522">
        <f t="shared" si="5"/>
        <v>3.75</v>
      </c>
      <c r="L135" s="2523" t="s">
        <v>2491</v>
      </c>
      <c r="M135" s="2521">
        <v>5311019</v>
      </c>
      <c r="N135" s="2521" t="s">
        <v>2585</v>
      </c>
      <c r="O135" s="2521">
        <v>25</v>
      </c>
      <c r="P135" s="2521"/>
      <c r="Q135" s="2521"/>
      <c r="R135" s="2521" t="s">
        <v>1474</v>
      </c>
      <c r="S135" s="2521" t="s">
        <v>3700</v>
      </c>
      <c r="T135" s="2521" t="s">
        <v>1464</v>
      </c>
      <c r="U135" s="2521" t="s">
        <v>3700</v>
      </c>
      <c r="V135" s="2521"/>
      <c r="W135" s="2521"/>
      <c r="X135" s="2521" t="s">
        <v>1464</v>
      </c>
      <c r="Y135" s="2521" t="s">
        <v>3700</v>
      </c>
      <c r="Z135" s="2524" t="s">
        <v>2592</v>
      </c>
      <c r="AA135" s="2520">
        <v>5</v>
      </c>
      <c r="AB135" s="2520">
        <v>7</v>
      </c>
      <c r="AC135" s="2520">
        <v>1</v>
      </c>
      <c r="AD135" s="2520">
        <v>1</v>
      </c>
      <c r="AE135" s="2521">
        <v>1</v>
      </c>
      <c r="AF135" s="2521">
        <v>14</v>
      </c>
      <c r="AG135" s="2525"/>
    </row>
    <row r="136" spans="1:33" s="2526" customFormat="1">
      <c r="A136" s="2520">
        <v>8</v>
      </c>
      <c r="B136" s="2520">
        <v>2</v>
      </c>
      <c r="C136" s="2520">
        <v>4</v>
      </c>
      <c r="D136" s="2520">
        <f t="shared" si="4"/>
        <v>6</v>
      </c>
      <c r="E136" s="2521">
        <v>35722</v>
      </c>
      <c r="F136" s="2521" t="s">
        <v>957</v>
      </c>
      <c r="G136" s="2521">
        <v>181</v>
      </c>
      <c r="H136" s="2521" t="s">
        <v>3</v>
      </c>
      <c r="I136" s="2521" t="s">
        <v>429</v>
      </c>
      <c r="J136" s="2521">
        <v>1</v>
      </c>
      <c r="K136" s="2522">
        <f t="shared" si="5"/>
        <v>6</v>
      </c>
      <c r="L136" s="2523" t="s">
        <v>2360</v>
      </c>
      <c r="M136" s="2521">
        <v>5311020</v>
      </c>
      <c r="N136" s="2521" t="s">
        <v>2585</v>
      </c>
      <c r="O136" s="2521">
        <v>25</v>
      </c>
      <c r="P136" s="2521" t="s">
        <v>1464</v>
      </c>
      <c r="Q136" s="2521" t="s">
        <v>3759</v>
      </c>
      <c r="R136" s="2521"/>
      <c r="S136" s="2521"/>
      <c r="T136" s="2521"/>
      <c r="U136" s="2521"/>
      <c r="V136" s="2521"/>
      <c r="W136" s="2521"/>
      <c r="X136" s="2521" t="s">
        <v>1475</v>
      </c>
      <c r="Y136" s="2521" t="s">
        <v>3700</v>
      </c>
      <c r="Z136" s="2524" t="s">
        <v>2593</v>
      </c>
      <c r="AA136" s="2520">
        <v>2</v>
      </c>
      <c r="AB136" s="2520">
        <v>3</v>
      </c>
      <c r="AC136" s="2520">
        <v>2</v>
      </c>
      <c r="AD136" s="2520">
        <v>7</v>
      </c>
      <c r="AE136" s="2521">
        <v>0</v>
      </c>
      <c r="AF136" s="2521">
        <v>14</v>
      </c>
      <c r="AG136" s="2525"/>
    </row>
    <row r="137" spans="1:33" s="2526" customFormat="1">
      <c r="A137" s="2520">
        <v>6</v>
      </c>
      <c r="B137" s="2520"/>
      <c r="C137" s="2520">
        <v>6</v>
      </c>
      <c r="D137" s="2520">
        <f t="shared" si="4"/>
        <v>6</v>
      </c>
      <c r="E137" s="2521">
        <v>37900</v>
      </c>
      <c r="F137" s="2521" t="s">
        <v>957</v>
      </c>
      <c r="G137" s="2521">
        <v>181</v>
      </c>
      <c r="H137" s="2521" t="s">
        <v>3</v>
      </c>
      <c r="I137" s="2521" t="s">
        <v>429</v>
      </c>
      <c r="J137" s="2521">
        <v>0.5</v>
      </c>
      <c r="K137" s="2522">
        <f t="shared" si="5"/>
        <v>3</v>
      </c>
      <c r="L137" s="2523" t="s">
        <v>2500</v>
      </c>
      <c r="M137" s="2521">
        <v>5311021</v>
      </c>
      <c r="N137" s="2521" t="s">
        <v>2585</v>
      </c>
      <c r="O137" s="2521">
        <v>25</v>
      </c>
      <c r="P137" s="2521"/>
      <c r="Q137" s="2521"/>
      <c r="R137" s="2521"/>
      <c r="S137" s="2521"/>
      <c r="T137" s="2521" t="s">
        <v>1475</v>
      </c>
      <c r="U137" s="2521" t="s">
        <v>3753</v>
      </c>
      <c r="V137" s="2521"/>
      <c r="W137" s="2521"/>
      <c r="X137" s="2521"/>
      <c r="Y137" s="2521"/>
      <c r="Z137" s="2524" t="s">
        <v>2609</v>
      </c>
      <c r="AA137" s="2520">
        <v>7</v>
      </c>
      <c r="AB137" s="2520">
        <v>1</v>
      </c>
      <c r="AC137" s="2520">
        <v>7</v>
      </c>
      <c r="AD137" s="2520">
        <v>0</v>
      </c>
      <c r="AE137" s="2521">
        <v>0</v>
      </c>
      <c r="AF137" s="2521">
        <v>15</v>
      </c>
      <c r="AG137" s="2525"/>
    </row>
    <row r="138" spans="1:33" s="2526" customFormat="1">
      <c r="A138" s="2520">
        <v>6</v>
      </c>
      <c r="B138" s="2520"/>
      <c r="C138" s="2520">
        <v>6</v>
      </c>
      <c r="D138" s="2520">
        <f t="shared" si="4"/>
        <v>6</v>
      </c>
      <c r="E138" s="2521">
        <v>37502</v>
      </c>
      <c r="F138" s="2521" t="s">
        <v>957</v>
      </c>
      <c r="G138" s="2521">
        <v>181</v>
      </c>
      <c r="H138" s="2521" t="s">
        <v>3</v>
      </c>
      <c r="I138" s="2521" t="s">
        <v>433</v>
      </c>
      <c r="J138" s="2521">
        <v>0.5</v>
      </c>
      <c r="K138" s="2522">
        <f t="shared" si="5"/>
        <v>3</v>
      </c>
      <c r="L138" s="2523" t="s">
        <v>2583</v>
      </c>
      <c r="M138" s="2521">
        <v>5311021</v>
      </c>
      <c r="N138" s="2521" t="s">
        <v>2585</v>
      </c>
      <c r="O138" s="2521">
        <v>25</v>
      </c>
      <c r="P138" s="2521"/>
      <c r="Q138" s="2521"/>
      <c r="R138" s="2521"/>
      <c r="S138" s="2521"/>
      <c r="T138" s="2521" t="s">
        <v>1475</v>
      </c>
      <c r="U138" s="2521" t="s">
        <v>3753</v>
      </c>
      <c r="V138" s="2521"/>
      <c r="W138" s="2521"/>
      <c r="X138" s="2521"/>
      <c r="Y138" s="2521"/>
      <c r="Z138" s="2524" t="s">
        <v>2609</v>
      </c>
      <c r="AA138" s="2520">
        <v>7</v>
      </c>
      <c r="AB138" s="2520">
        <v>1</v>
      </c>
      <c r="AC138" s="2520">
        <v>7</v>
      </c>
      <c r="AD138" s="2520">
        <v>0</v>
      </c>
      <c r="AE138" s="2521">
        <v>0</v>
      </c>
      <c r="AF138" s="2521">
        <v>15</v>
      </c>
      <c r="AG138" s="2525"/>
    </row>
    <row r="139" spans="1:33" s="2526" customFormat="1">
      <c r="A139" s="2520">
        <v>6</v>
      </c>
      <c r="B139" s="2520">
        <v>3</v>
      </c>
      <c r="C139" s="2520"/>
      <c r="D139" s="2520">
        <f t="shared" si="4"/>
        <v>3</v>
      </c>
      <c r="E139" s="2521">
        <v>37900</v>
      </c>
      <c r="F139" s="2521" t="s">
        <v>957</v>
      </c>
      <c r="G139" s="2521">
        <v>181</v>
      </c>
      <c r="H139" s="2521" t="s">
        <v>3</v>
      </c>
      <c r="I139" s="2521" t="s">
        <v>429</v>
      </c>
      <c r="J139" s="2521">
        <v>1</v>
      </c>
      <c r="K139" s="2522">
        <f t="shared" si="5"/>
        <v>3</v>
      </c>
      <c r="L139" s="2523" t="s">
        <v>2500</v>
      </c>
      <c r="M139" s="2521">
        <v>5311022</v>
      </c>
      <c r="N139" s="2521" t="s">
        <v>2585</v>
      </c>
      <c r="O139" s="2521">
        <v>25</v>
      </c>
      <c r="P139" s="2521" t="s">
        <v>1472</v>
      </c>
      <c r="Q139" s="2521" t="s">
        <v>3700</v>
      </c>
      <c r="R139" s="2521"/>
      <c r="S139" s="2521"/>
      <c r="T139" s="2521"/>
      <c r="U139" s="2521"/>
      <c r="V139" s="2521" t="s">
        <v>1474</v>
      </c>
      <c r="W139" s="2521" t="s">
        <v>3700</v>
      </c>
      <c r="X139" s="2521"/>
      <c r="Y139" s="2521"/>
      <c r="Z139" s="2524" t="s">
        <v>2657</v>
      </c>
      <c r="AA139" s="2520">
        <v>3</v>
      </c>
      <c r="AB139" s="2520">
        <v>8</v>
      </c>
      <c r="AC139" s="2520">
        <v>4</v>
      </c>
      <c r="AD139" s="2520">
        <v>7</v>
      </c>
      <c r="AE139" s="2521">
        <v>0</v>
      </c>
      <c r="AF139" s="2521">
        <v>22</v>
      </c>
      <c r="AG139" s="2525"/>
    </row>
    <row r="140" spans="1:33" s="2526" customFormat="1">
      <c r="A140" s="2520">
        <v>6</v>
      </c>
      <c r="B140" s="2520">
        <v>1.5</v>
      </c>
      <c r="C140" s="2520">
        <v>3</v>
      </c>
      <c r="D140" s="2520">
        <f t="shared" si="4"/>
        <v>4.5</v>
      </c>
      <c r="E140" s="2521">
        <v>36059</v>
      </c>
      <c r="F140" s="2521" t="s">
        <v>957</v>
      </c>
      <c r="G140" s="2521">
        <v>181</v>
      </c>
      <c r="H140" s="2521" t="s">
        <v>3</v>
      </c>
      <c r="I140" s="2521" t="s">
        <v>429</v>
      </c>
      <c r="J140" s="2521">
        <v>1</v>
      </c>
      <c r="K140" s="2522">
        <f t="shared" si="5"/>
        <v>4.5</v>
      </c>
      <c r="L140" s="2523" t="s">
        <v>2499</v>
      </c>
      <c r="M140" s="2521">
        <v>5311024</v>
      </c>
      <c r="N140" s="2521" t="s">
        <v>2585</v>
      </c>
      <c r="O140" s="2521">
        <v>25</v>
      </c>
      <c r="P140" s="2521" t="s">
        <v>1464</v>
      </c>
      <c r="Q140" s="2521" t="s">
        <v>3700</v>
      </c>
      <c r="R140" s="2521"/>
      <c r="S140" s="2521"/>
      <c r="T140" s="2521"/>
      <c r="U140" s="2521"/>
      <c r="V140" s="2521" t="s">
        <v>1473</v>
      </c>
      <c r="W140" s="2521" t="s">
        <v>3700</v>
      </c>
      <c r="X140" s="2521"/>
      <c r="Y140" s="2521"/>
      <c r="Z140" s="2524" t="s">
        <v>2659</v>
      </c>
      <c r="AA140" s="2520">
        <v>10</v>
      </c>
      <c r="AB140" s="2520">
        <v>1</v>
      </c>
      <c r="AC140" s="2520">
        <v>1</v>
      </c>
      <c r="AD140" s="2520">
        <v>10</v>
      </c>
      <c r="AE140" s="2521">
        <v>0</v>
      </c>
      <c r="AF140" s="2521">
        <v>22</v>
      </c>
      <c r="AG140" s="2525"/>
    </row>
    <row r="141" spans="1:33" s="2526" customFormat="1">
      <c r="A141" s="2520">
        <v>10</v>
      </c>
      <c r="B141" s="2520">
        <v>2.5</v>
      </c>
      <c r="C141" s="2520">
        <v>5</v>
      </c>
      <c r="D141" s="2520">
        <f t="shared" si="4"/>
        <v>7.5</v>
      </c>
      <c r="E141" s="2521">
        <v>37900</v>
      </c>
      <c r="F141" s="2521" t="s">
        <v>957</v>
      </c>
      <c r="G141" s="2521">
        <v>181</v>
      </c>
      <c r="H141" s="2521" t="s">
        <v>3</v>
      </c>
      <c r="I141" s="2521" t="s">
        <v>429</v>
      </c>
      <c r="J141" s="2521">
        <v>1</v>
      </c>
      <c r="K141" s="2522">
        <f t="shared" si="5"/>
        <v>7.5</v>
      </c>
      <c r="L141" s="2523" t="s">
        <v>2500</v>
      </c>
      <c r="M141" s="2521">
        <v>5311026</v>
      </c>
      <c r="N141" s="2521" t="s">
        <v>2585</v>
      </c>
      <c r="O141" s="2521">
        <v>35</v>
      </c>
      <c r="P141" s="2521"/>
      <c r="Q141" s="2521"/>
      <c r="R141" s="2521"/>
      <c r="S141" s="2521"/>
      <c r="T141" s="2521"/>
      <c r="U141" s="2521"/>
      <c r="V141" s="2521" t="s">
        <v>1470</v>
      </c>
      <c r="W141" s="2521" t="s">
        <v>3754</v>
      </c>
      <c r="X141" s="2521" t="s">
        <v>1475</v>
      </c>
      <c r="Y141" s="2521" t="s">
        <v>3753</v>
      </c>
      <c r="Z141" s="2524" t="s">
        <v>2661</v>
      </c>
      <c r="AA141" s="2520">
        <v>3</v>
      </c>
      <c r="AB141" s="2520">
        <v>7</v>
      </c>
      <c r="AC141" s="2520">
        <v>4</v>
      </c>
      <c r="AD141" s="2520">
        <v>2</v>
      </c>
      <c r="AE141" s="2521">
        <v>0</v>
      </c>
      <c r="AF141" s="2521">
        <v>16</v>
      </c>
      <c r="AG141" s="2525"/>
    </row>
    <row r="142" spans="1:33" s="2526" customFormat="1" ht="28.8">
      <c r="A142" s="2520">
        <v>6</v>
      </c>
      <c r="B142" s="2520"/>
      <c r="C142" s="2520">
        <v>6</v>
      </c>
      <c r="D142" s="2520">
        <f t="shared" si="4"/>
        <v>6</v>
      </c>
      <c r="E142" s="2521">
        <v>35805</v>
      </c>
      <c r="F142" s="2521" t="s">
        <v>957</v>
      </c>
      <c r="G142" s="2521">
        <v>181</v>
      </c>
      <c r="H142" s="2521" t="s">
        <v>3</v>
      </c>
      <c r="I142" s="2521" t="s">
        <v>429</v>
      </c>
      <c r="J142" s="2521">
        <v>0.5</v>
      </c>
      <c r="K142" s="2522">
        <f t="shared" si="5"/>
        <v>3</v>
      </c>
      <c r="L142" s="2523" t="s">
        <v>2491</v>
      </c>
      <c r="M142" s="2521">
        <v>5311027</v>
      </c>
      <c r="N142" s="2521" t="s">
        <v>2585</v>
      </c>
      <c r="O142" s="2521">
        <v>20</v>
      </c>
      <c r="P142" s="2521"/>
      <c r="Q142" s="2521"/>
      <c r="R142" s="2521" t="s">
        <v>1473</v>
      </c>
      <c r="S142" s="2521" t="s">
        <v>3700</v>
      </c>
      <c r="T142" s="2521"/>
      <c r="U142" s="2521"/>
      <c r="V142" s="2521"/>
      <c r="W142" s="2521"/>
      <c r="X142" s="2521"/>
      <c r="Y142" s="2521"/>
      <c r="Z142" s="2524" t="s">
        <v>2662</v>
      </c>
      <c r="AA142" s="2520">
        <v>8</v>
      </c>
      <c r="AB142" s="2520">
        <v>7</v>
      </c>
      <c r="AC142" s="2520">
        <v>0</v>
      </c>
      <c r="AD142" s="2520">
        <v>0</v>
      </c>
      <c r="AE142" s="2521">
        <v>0</v>
      </c>
      <c r="AF142" s="2521">
        <v>15</v>
      </c>
      <c r="AG142" s="2525"/>
    </row>
    <row r="143" spans="1:33" s="2526" customFormat="1" ht="28.8">
      <c r="A143" s="2520">
        <v>6</v>
      </c>
      <c r="B143" s="2520"/>
      <c r="C143" s="2520">
        <v>6</v>
      </c>
      <c r="D143" s="2520">
        <f t="shared" si="4"/>
        <v>6</v>
      </c>
      <c r="E143" s="2521">
        <v>36941</v>
      </c>
      <c r="F143" s="2521" t="s">
        <v>957</v>
      </c>
      <c r="G143" s="2521">
        <v>181</v>
      </c>
      <c r="H143" s="2521" t="s">
        <v>3</v>
      </c>
      <c r="I143" s="2521" t="s">
        <v>429</v>
      </c>
      <c r="J143" s="2521">
        <v>0.5</v>
      </c>
      <c r="K143" s="2522">
        <f t="shared" si="5"/>
        <v>3</v>
      </c>
      <c r="L143" s="2523" t="s">
        <v>2492</v>
      </c>
      <c r="M143" s="2521">
        <v>5311027</v>
      </c>
      <c r="N143" s="2521" t="s">
        <v>2585</v>
      </c>
      <c r="O143" s="2521">
        <v>20</v>
      </c>
      <c r="P143" s="2521"/>
      <c r="Q143" s="2521"/>
      <c r="R143" s="2521" t="s">
        <v>1473</v>
      </c>
      <c r="S143" s="2521" t="s">
        <v>3700</v>
      </c>
      <c r="T143" s="2521"/>
      <c r="U143" s="2521"/>
      <c r="V143" s="2521"/>
      <c r="W143" s="2521"/>
      <c r="X143" s="2521"/>
      <c r="Y143" s="2521"/>
      <c r="Z143" s="2524" t="s">
        <v>2662</v>
      </c>
      <c r="AA143" s="2520">
        <v>8</v>
      </c>
      <c r="AB143" s="2520">
        <v>7</v>
      </c>
      <c r="AC143" s="2520">
        <v>0</v>
      </c>
      <c r="AD143" s="2520">
        <v>0</v>
      </c>
      <c r="AE143" s="2521">
        <v>0</v>
      </c>
      <c r="AF143" s="2521">
        <v>15</v>
      </c>
      <c r="AG143" s="2525"/>
    </row>
    <row r="144" spans="1:33" s="2526" customFormat="1" ht="28.8">
      <c r="A144" s="2520">
        <v>8</v>
      </c>
      <c r="B144" s="2520">
        <v>3.5</v>
      </c>
      <c r="C144" s="2520">
        <v>1</v>
      </c>
      <c r="D144" s="2520">
        <f t="shared" si="4"/>
        <v>4.5</v>
      </c>
      <c r="E144" s="2521">
        <v>35966</v>
      </c>
      <c r="F144" s="2521" t="s">
        <v>957</v>
      </c>
      <c r="G144" s="2521">
        <v>181</v>
      </c>
      <c r="H144" s="2521" t="s">
        <v>3</v>
      </c>
      <c r="I144" s="2521" t="s">
        <v>429</v>
      </c>
      <c r="J144" s="2521">
        <v>1</v>
      </c>
      <c r="K144" s="2522">
        <f t="shared" si="5"/>
        <v>4.5</v>
      </c>
      <c r="L144" s="2523" t="s">
        <v>2465</v>
      </c>
      <c r="M144" s="2521">
        <v>5311028</v>
      </c>
      <c r="N144" s="2521" t="s">
        <v>2585</v>
      </c>
      <c r="O144" s="2521">
        <v>20</v>
      </c>
      <c r="P144" s="2521"/>
      <c r="Q144" s="2521"/>
      <c r="R144" s="2521" t="s">
        <v>1464</v>
      </c>
      <c r="S144" s="2521" t="s">
        <v>3687</v>
      </c>
      <c r="T144" s="2521" t="s">
        <v>1473</v>
      </c>
      <c r="U144" s="2521" t="s">
        <v>3759</v>
      </c>
      <c r="V144" s="2521"/>
      <c r="W144" s="2521"/>
      <c r="X144" s="2521"/>
      <c r="Y144" s="2521"/>
      <c r="Z144" s="2524" t="s">
        <v>2594</v>
      </c>
      <c r="AA144" s="2520">
        <v>4</v>
      </c>
      <c r="AB144" s="2520">
        <v>3</v>
      </c>
      <c r="AC144" s="2520">
        <v>1</v>
      </c>
      <c r="AD144" s="2520">
        <v>1</v>
      </c>
      <c r="AE144" s="2521">
        <v>0</v>
      </c>
      <c r="AF144" s="2521">
        <v>9</v>
      </c>
      <c r="AG144" s="2525"/>
    </row>
    <row r="145" spans="1:33" s="2526" customFormat="1" ht="28.8">
      <c r="A145" s="2520">
        <v>11</v>
      </c>
      <c r="B145" s="2520">
        <v>3.5</v>
      </c>
      <c r="C145" s="2520">
        <v>4</v>
      </c>
      <c r="D145" s="2520">
        <f t="shared" si="4"/>
        <v>7.5</v>
      </c>
      <c r="E145" s="2521">
        <v>36941</v>
      </c>
      <c r="F145" s="2521" t="s">
        <v>957</v>
      </c>
      <c r="G145" s="2521">
        <v>181</v>
      </c>
      <c r="H145" s="2521" t="s">
        <v>3</v>
      </c>
      <c r="I145" s="2521" t="s">
        <v>429</v>
      </c>
      <c r="J145" s="2521">
        <v>0.5</v>
      </c>
      <c r="K145" s="2522">
        <f t="shared" si="5"/>
        <v>3.75</v>
      </c>
      <c r="L145" s="2523" t="s">
        <v>2492</v>
      </c>
      <c r="M145" s="2521">
        <v>5311029</v>
      </c>
      <c r="N145" s="2521" t="s">
        <v>2585</v>
      </c>
      <c r="O145" s="2521">
        <v>20</v>
      </c>
      <c r="P145" s="2521"/>
      <c r="Q145" s="2521"/>
      <c r="R145" s="2521" t="s">
        <v>1470</v>
      </c>
      <c r="S145" s="2521" t="s">
        <v>3759</v>
      </c>
      <c r="T145" s="2521"/>
      <c r="U145" s="2521"/>
      <c r="V145" s="2521" t="s">
        <v>1464</v>
      </c>
      <c r="W145" s="2521" t="s">
        <v>3759</v>
      </c>
      <c r="X145" s="2521" t="s">
        <v>1475</v>
      </c>
      <c r="Y145" s="2521" t="s">
        <v>3759</v>
      </c>
      <c r="Z145" s="2524" t="s">
        <v>2595</v>
      </c>
      <c r="AA145" s="2520">
        <v>3</v>
      </c>
      <c r="AB145" s="2520">
        <v>2</v>
      </c>
      <c r="AC145" s="2520">
        <v>0</v>
      </c>
      <c r="AD145" s="2520">
        <v>1</v>
      </c>
      <c r="AE145" s="2521">
        <v>1</v>
      </c>
      <c r="AF145" s="2521">
        <v>6</v>
      </c>
      <c r="AG145" s="2525"/>
    </row>
    <row r="146" spans="1:33" s="2526" customFormat="1" ht="28.8">
      <c r="A146" s="2520">
        <v>11</v>
      </c>
      <c r="B146" s="2520">
        <v>3.5</v>
      </c>
      <c r="C146" s="2520">
        <v>4</v>
      </c>
      <c r="D146" s="2520">
        <f t="shared" si="4"/>
        <v>7.5</v>
      </c>
      <c r="E146" s="2521">
        <v>35805</v>
      </c>
      <c r="F146" s="2521" t="s">
        <v>957</v>
      </c>
      <c r="G146" s="2521">
        <v>181</v>
      </c>
      <c r="H146" s="2521" t="s">
        <v>3</v>
      </c>
      <c r="I146" s="2521" t="s">
        <v>429</v>
      </c>
      <c r="J146" s="2521">
        <v>0.5</v>
      </c>
      <c r="K146" s="2522">
        <f t="shared" si="5"/>
        <v>3.75</v>
      </c>
      <c r="L146" s="2523" t="s">
        <v>2491</v>
      </c>
      <c r="M146" s="2521">
        <v>5311029</v>
      </c>
      <c r="N146" s="2521" t="s">
        <v>2585</v>
      </c>
      <c r="O146" s="2521">
        <v>20</v>
      </c>
      <c r="P146" s="2521"/>
      <c r="Q146" s="2521"/>
      <c r="R146" s="2521" t="s">
        <v>1470</v>
      </c>
      <c r="S146" s="2521" t="s">
        <v>3759</v>
      </c>
      <c r="T146" s="2521"/>
      <c r="U146" s="2521"/>
      <c r="V146" s="2521" t="s">
        <v>1464</v>
      </c>
      <c r="W146" s="2521" t="s">
        <v>3759</v>
      </c>
      <c r="X146" s="2521" t="s">
        <v>1475</v>
      </c>
      <c r="Y146" s="2521" t="s">
        <v>3759</v>
      </c>
      <c r="Z146" s="2524" t="s">
        <v>2595</v>
      </c>
      <c r="AA146" s="2520">
        <v>3</v>
      </c>
      <c r="AB146" s="2520">
        <v>2</v>
      </c>
      <c r="AC146" s="2520">
        <v>0</v>
      </c>
      <c r="AD146" s="2520">
        <v>1</v>
      </c>
      <c r="AE146" s="2521">
        <v>1</v>
      </c>
      <c r="AF146" s="2521">
        <v>6</v>
      </c>
      <c r="AG146" s="2525"/>
    </row>
    <row r="147" spans="1:33" s="2526" customFormat="1" ht="28.8">
      <c r="A147" s="2520">
        <v>6</v>
      </c>
      <c r="B147" s="2520"/>
      <c r="C147" s="2520">
        <v>6</v>
      </c>
      <c r="D147" s="2520">
        <f t="shared" si="4"/>
        <v>6</v>
      </c>
      <c r="E147" s="2521">
        <v>35657</v>
      </c>
      <c r="F147" s="2521" t="s">
        <v>957</v>
      </c>
      <c r="G147" s="2521">
        <v>181</v>
      </c>
      <c r="H147" s="2521" t="s">
        <v>3</v>
      </c>
      <c r="I147" s="2521" t="s">
        <v>433</v>
      </c>
      <c r="J147" s="2521">
        <v>0.5</v>
      </c>
      <c r="K147" s="2522">
        <f t="shared" si="5"/>
        <v>3</v>
      </c>
      <c r="L147" s="2523" t="s">
        <v>3760</v>
      </c>
      <c r="M147" s="2520">
        <v>5311030</v>
      </c>
      <c r="N147" s="2520" t="s">
        <v>2585</v>
      </c>
      <c r="O147" s="2520">
        <v>15</v>
      </c>
      <c r="P147" s="2520"/>
      <c r="Q147" s="2520"/>
      <c r="R147" s="2520"/>
      <c r="S147" s="2520"/>
      <c r="T147" s="2520" t="s">
        <v>1475</v>
      </c>
      <c r="U147" s="2521" t="s">
        <v>3753</v>
      </c>
      <c r="V147" s="2520"/>
      <c r="W147" s="2520"/>
      <c r="X147" s="2520"/>
      <c r="Y147" s="2520"/>
      <c r="Z147" s="2524" t="s">
        <v>3761</v>
      </c>
      <c r="AA147" s="2520">
        <v>4</v>
      </c>
      <c r="AB147" s="2520">
        <v>0</v>
      </c>
      <c r="AC147" s="2520">
        <v>0</v>
      </c>
      <c r="AD147" s="2520">
        <v>0</v>
      </c>
      <c r="AE147" s="2520">
        <v>0</v>
      </c>
      <c r="AF147" s="2520">
        <v>4</v>
      </c>
      <c r="AG147" s="2525"/>
    </row>
    <row r="148" spans="1:33" s="2526" customFormat="1" ht="28.8">
      <c r="A148" s="2520">
        <v>6</v>
      </c>
      <c r="B148" s="2520"/>
      <c r="C148" s="2520">
        <v>6</v>
      </c>
      <c r="D148" s="2520">
        <f t="shared" si="4"/>
        <v>6</v>
      </c>
      <c r="E148" s="2521">
        <v>37900</v>
      </c>
      <c r="F148" s="2521" t="s">
        <v>957</v>
      </c>
      <c r="G148" s="2521">
        <v>181</v>
      </c>
      <c r="H148" s="2521" t="s">
        <v>3</v>
      </c>
      <c r="I148" s="2521" t="s">
        <v>429</v>
      </c>
      <c r="J148" s="2521">
        <v>0.5</v>
      </c>
      <c r="K148" s="2522">
        <f t="shared" si="5"/>
        <v>3</v>
      </c>
      <c r="L148" s="2523" t="s">
        <v>2500</v>
      </c>
      <c r="M148" s="2520">
        <v>5311030</v>
      </c>
      <c r="N148" s="2520" t="s">
        <v>2585</v>
      </c>
      <c r="O148" s="2520">
        <v>15</v>
      </c>
      <c r="P148" s="2520"/>
      <c r="Q148" s="2520"/>
      <c r="R148" s="2520"/>
      <c r="S148" s="2520"/>
      <c r="T148" s="2520" t="s">
        <v>1475</v>
      </c>
      <c r="U148" s="2521" t="s">
        <v>3753</v>
      </c>
      <c r="V148" s="2520"/>
      <c r="W148" s="2520"/>
      <c r="X148" s="2520"/>
      <c r="Y148" s="2520"/>
      <c r="Z148" s="2524" t="s">
        <v>3761</v>
      </c>
      <c r="AA148" s="2520">
        <v>4</v>
      </c>
      <c r="AB148" s="2520">
        <v>0</v>
      </c>
      <c r="AC148" s="2520">
        <v>0</v>
      </c>
      <c r="AD148" s="2520">
        <v>0</v>
      </c>
      <c r="AE148" s="2520">
        <v>0</v>
      </c>
      <c r="AF148" s="2520">
        <v>4</v>
      </c>
      <c r="AG148" s="2525"/>
    </row>
    <row r="149" spans="1:33" s="2526" customFormat="1">
      <c r="A149" s="2520">
        <v>11</v>
      </c>
      <c r="B149" s="2520">
        <v>3.5</v>
      </c>
      <c r="C149" s="2520">
        <v>4</v>
      </c>
      <c r="D149" s="2520">
        <f t="shared" si="4"/>
        <v>7.5</v>
      </c>
      <c r="E149" s="2521">
        <v>35473</v>
      </c>
      <c r="F149" s="2521" t="s">
        <v>957</v>
      </c>
      <c r="G149" s="2521">
        <v>181</v>
      </c>
      <c r="H149" s="2521" t="s">
        <v>3</v>
      </c>
      <c r="I149" s="2521" t="s">
        <v>429</v>
      </c>
      <c r="J149" s="2521">
        <v>0.5</v>
      </c>
      <c r="K149" s="2522">
        <f t="shared" si="5"/>
        <v>3.75</v>
      </c>
      <c r="L149" s="2523" t="s">
        <v>2467</v>
      </c>
      <c r="M149" s="2520">
        <v>5311035</v>
      </c>
      <c r="N149" s="2520" t="s">
        <v>2585</v>
      </c>
      <c r="O149" s="2520">
        <v>20</v>
      </c>
      <c r="P149" s="2521" t="s">
        <v>1470</v>
      </c>
      <c r="Q149" s="2521" t="s">
        <v>3759</v>
      </c>
      <c r="R149" s="2521"/>
      <c r="S149" s="2521"/>
      <c r="T149" s="2521" t="s">
        <v>1472</v>
      </c>
      <c r="U149" s="2521" t="s">
        <v>3759</v>
      </c>
      <c r="V149" s="2521"/>
      <c r="W149" s="2521"/>
      <c r="X149" s="2521" t="s">
        <v>2497</v>
      </c>
      <c r="Y149" s="2521" t="s">
        <v>3759</v>
      </c>
      <c r="Z149" s="2524" t="s">
        <v>2600</v>
      </c>
      <c r="AA149" s="2520">
        <v>1</v>
      </c>
      <c r="AB149" s="2520">
        <v>3</v>
      </c>
      <c r="AC149" s="2520">
        <v>3</v>
      </c>
      <c r="AD149" s="2520">
        <v>3</v>
      </c>
      <c r="AE149" s="2520">
        <v>0</v>
      </c>
      <c r="AF149" s="2520">
        <v>10</v>
      </c>
      <c r="AG149" s="2525"/>
    </row>
    <row r="150" spans="1:33" s="2526" customFormat="1">
      <c r="A150" s="2520">
        <v>11</v>
      </c>
      <c r="B150" s="2520">
        <v>3.5</v>
      </c>
      <c r="C150" s="2520">
        <v>4</v>
      </c>
      <c r="D150" s="2520">
        <f t="shared" si="4"/>
        <v>7.5</v>
      </c>
      <c r="E150" s="2521">
        <v>35722</v>
      </c>
      <c r="F150" s="2521" t="s">
        <v>957</v>
      </c>
      <c r="G150" s="2521">
        <v>181</v>
      </c>
      <c r="H150" s="2521" t="s">
        <v>3</v>
      </c>
      <c r="I150" s="2521" t="s">
        <v>429</v>
      </c>
      <c r="J150" s="2521">
        <v>0.5</v>
      </c>
      <c r="K150" s="2522">
        <f t="shared" si="5"/>
        <v>3.75</v>
      </c>
      <c r="L150" s="2523" t="s">
        <v>2360</v>
      </c>
      <c r="M150" s="2520">
        <v>5311035</v>
      </c>
      <c r="N150" s="2520" t="s">
        <v>2585</v>
      </c>
      <c r="O150" s="2520">
        <v>20</v>
      </c>
      <c r="P150" s="2521" t="s">
        <v>1470</v>
      </c>
      <c r="Q150" s="2521" t="s">
        <v>3759</v>
      </c>
      <c r="R150" s="2521"/>
      <c r="S150" s="2521"/>
      <c r="T150" s="2521" t="s">
        <v>1472</v>
      </c>
      <c r="U150" s="2521" t="s">
        <v>3759</v>
      </c>
      <c r="V150" s="2521"/>
      <c r="W150" s="2521"/>
      <c r="X150" s="2521" t="s">
        <v>2497</v>
      </c>
      <c r="Y150" s="2521" t="s">
        <v>3759</v>
      </c>
      <c r="Z150" s="2524" t="s">
        <v>2600</v>
      </c>
      <c r="AA150" s="2520">
        <v>1</v>
      </c>
      <c r="AB150" s="2520">
        <v>3</v>
      </c>
      <c r="AC150" s="2520">
        <v>3</v>
      </c>
      <c r="AD150" s="2520">
        <v>3</v>
      </c>
      <c r="AE150" s="2520">
        <v>0</v>
      </c>
      <c r="AF150" s="2520">
        <v>10</v>
      </c>
      <c r="AG150" s="2525"/>
    </row>
    <row r="151" spans="1:33" s="2526" customFormat="1">
      <c r="A151" s="2520">
        <v>6</v>
      </c>
      <c r="B151" s="2520">
        <v>3</v>
      </c>
      <c r="C151" s="2520"/>
      <c r="D151" s="2520">
        <f t="shared" si="4"/>
        <v>3</v>
      </c>
      <c r="E151" s="2521">
        <v>37900</v>
      </c>
      <c r="F151" s="2521" t="s">
        <v>957</v>
      </c>
      <c r="G151" s="2521">
        <v>181</v>
      </c>
      <c r="H151" s="2521" t="s">
        <v>3</v>
      </c>
      <c r="I151" s="2521" t="s">
        <v>429</v>
      </c>
      <c r="J151" s="2521">
        <v>1</v>
      </c>
      <c r="K151" s="2522">
        <f t="shared" si="5"/>
        <v>3</v>
      </c>
      <c r="L151" s="2523" t="s">
        <v>2500</v>
      </c>
      <c r="M151" s="2521" t="s">
        <v>2550</v>
      </c>
      <c r="N151" s="2521" t="s">
        <v>3762</v>
      </c>
      <c r="O151" s="2521">
        <v>25</v>
      </c>
      <c r="P151" s="2521"/>
      <c r="Q151" s="2521"/>
      <c r="R151" s="2521"/>
      <c r="S151" s="2521"/>
      <c r="T151" s="2521" t="s">
        <v>1471</v>
      </c>
      <c r="U151" s="2521" t="s">
        <v>3753</v>
      </c>
      <c r="V151" s="2521"/>
      <c r="W151" s="2521"/>
      <c r="X151" s="2521"/>
      <c r="Y151" s="2521"/>
      <c r="Z151" s="2524" t="s">
        <v>3763</v>
      </c>
      <c r="AA151" s="2520">
        <v>6</v>
      </c>
      <c r="AB151" s="2520">
        <v>12</v>
      </c>
      <c r="AC151" s="2520">
        <v>5</v>
      </c>
      <c r="AD151" s="2520">
        <v>1</v>
      </c>
      <c r="AE151" s="2521">
        <v>3</v>
      </c>
      <c r="AF151" s="2521">
        <v>24</v>
      </c>
      <c r="AG151" s="2525"/>
    </row>
    <row r="152" spans="1:33" s="2526" customFormat="1" ht="43.2">
      <c r="A152" s="2520">
        <v>6</v>
      </c>
      <c r="B152" s="2520">
        <v>3</v>
      </c>
      <c r="C152" s="2520"/>
      <c r="D152" s="2520">
        <f t="shared" si="4"/>
        <v>3</v>
      </c>
      <c r="E152" s="2521">
        <v>22628</v>
      </c>
      <c r="F152" s="2521" t="s">
        <v>959</v>
      </c>
      <c r="G152" s="2521">
        <v>181</v>
      </c>
      <c r="H152" s="2521" t="s">
        <v>3</v>
      </c>
      <c r="I152" s="2521" t="s">
        <v>429</v>
      </c>
      <c r="J152" s="2521">
        <v>1</v>
      </c>
      <c r="K152" s="2522">
        <f t="shared" si="5"/>
        <v>3</v>
      </c>
      <c r="L152" s="2523" t="s">
        <v>2488</v>
      </c>
      <c r="M152" s="2521" t="s">
        <v>2550</v>
      </c>
      <c r="N152" s="2521" t="s">
        <v>3764</v>
      </c>
      <c r="O152" s="2521">
        <v>40</v>
      </c>
      <c r="P152" s="2521" t="s">
        <v>1469</v>
      </c>
      <c r="Q152" s="2521" t="s">
        <v>3753</v>
      </c>
      <c r="R152" s="2521"/>
      <c r="S152" s="2521"/>
      <c r="T152" s="2521"/>
      <c r="U152" s="2521"/>
      <c r="V152" s="2521"/>
      <c r="W152" s="2521"/>
      <c r="X152" s="2521" t="s">
        <v>1469</v>
      </c>
      <c r="Y152" s="2521" t="s">
        <v>3753</v>
      </c>
      <c r="Z152" s="2524" t="s">
        <v>3765</v>
      </c>
      <c r="AA152" s="2520">
        <v>11</v>
      </c>
      <c r="AB152" s="2520">
        <v>0</v>
      </c>
      <c r="AC152" s="2520">
        <v>0</v>
      </c>
      <c r="AD152" s="2520">
        <v>0</v>
      </c>
      <c r="AE152" s="2521">
        <v>0</v>
      </c>
      <c r="AF152" s="2521">
        <v>11</v>
      </c>
      <c r="AG152" s="2525"/>
    </row>
    <row r="153" spans="1:33" s="2526" customFormat="1">
      <c r="A153" s="2520">
        <v>6</v>
      </c>
      <c r="B153" s="2520">
        <v>3</v>
      </c>
      <c r="C153" s="2520"/>
      <c r="D153" s="2520">
        <f t="shared" si="4"/>
        <v>3</v>
      </c>
      <c r="E153" s="2521">
        <v>35966</v>
      </c>
      <c r="F153" s="2521" t="s">
        <v>957</v>
      </c>
      <c r="G153" s="2521">
        <v>181</v>
      </c>
      <c r="H153" s="2521" t="s">
        <v>3</v>
      </c>
      <c r="I153" s="2521" t="s">
        <v>429</v>
      </c>
      <c r="J153" s="2521">
        <v>1</v>
      </c>
      <c r="K153" s="2522">
        <f t="shared" si="5"/>
        <v>3</v>
      </c>
      <c r="L153" s="2523" t="s">
        <v>2465</v>
      </c>
      <c r="M153" s="2521" t="s">
        <v>2550</v>
      </c>
      <c r="N153" s="2521" t="s">
        <v>3762</v>
      </c>
      <c r="O153" s="2521">
        <v>20</v>
      </c>
      <c r="P153" s="2521"/>
      <c r="Q153" s="2521"/>
      <c r="R153" s="2521"/>
      <c r="S153" s="2521"/>
      <c r="T153" s="2521"/>
      <c r="U153" s="2521"/>
      <c r="V153" s="2521" t="s">
        <v>1471</v>
      </c>
      <c r="W153" s="2521" t="s">
        <v>3754</v>
      </c>
      <c r="X153" s="2521"/>
      <c r="Y153" s="2521"/>
      <c r="Z153" s="2524" t="s">
        <v>3766</v>
      </c>
      <c r="AA153" s="2520">
        <v>2</v>
      </c>
      <c r="AB153" s="2520">
        <v>0</v>
      </c>
      <c r="AC153" s="2520">
        <v>1</v>
      </c>
      <c r="AD153" s="2520">
        <v>1</v>
      </c>
      <c r="AE153" s="2521">
        <v>5</v>
      </c>
      <c r="AF153" s="2521">
        <v>4</v>
      </c>
      <c r="AG153" s="2525"/>
    </row>
    <row r="154" spans="1:33" s="2526" customFormat="1" ht="72">
      <c r="A154" s="2520">
        <v>6</v>
      </c>
      <c r="B154" s="2520">
        <v>3</v>
      </c>
      <c r="C154" s="2520"/>
      <c r="D154" s="2520">
        <f t="shared" si="4"/>
        <v>3</v>
      </c>
      <c r="E154" s="2521">
        <v>35657</v>
      </c>
      <c r="F154" s="2521" t="s">
        <v>957</v>
      </c>
      <c r="G154" s="2521">
        <v>181</v>
      </c>
      <c r="H154" s="2521" t="s">
        <v>3</v>
      </c>
      <c r="I154" s="2521" t="s">
        <v>433</v>
      </c>
      <c r="J154" s="2521">
        <v>1</v>
      </c>
      <c r="K154" s="2522">
        <f t="shared" si="5"/>
        <v>3</v>
      </c>
      <c r="L154" s="2523" t="s">
        <v>2498</v>
      </c>
      <c r="M154" s="2521" t="s">
        <v>2550</v>
      </c>
      <c r="N154" s="2521" t="s">
        <v>3762</v>
      </c>
      <c r="O154" s="2521">
        <v>15</v>
      </c>
      <c r="P154" s="2521"/>
      <c r="Q154" s="2521"/>
      <c r="R154" s="2521" t="s">
        <v>1471</v>
      </c>
      <c r="S154" s="2521" t="s">
        <v>3700</v>
      </c>
      <c r="T154" s="2521"/>
      <c r="U154" s="2521"/>
      <c r="V154" s="2521"/>
      <c r="W154" s="2521"/>
      <c r="X154" s="2521"/>
      <c r="Y154" s="2521"/>
      <c r="Z154" s="2524" t="s">
        <v>3767</v>
      </c>
      <c r="AA154" s="2520">
        <v>12</v>
      </c>
      <c r="AB154" s="2520">
        <v>0</v>
      </c>
      <c r="AC154" s="2520">
        <v>0</v>
      </c>
      <c r="AD154" s="2520">
        <v>2</v>
      </c>
      <c r="AE154" s="2521">
        <v>1</v>
      </c>
      <c r="AF154" s="2521">
        <v>14</v>
      </c>
      <c r="AG154" s="2525"/>
    </row>
    <row r="155" spans="1:33" s="2526" customFormat="1" ht="57.6">
      <c r="A155" s="2520">
        <v>6</v>
      </c>
      <c r="B155" s="2520">
        <v>3</v>
      </c>
      <c r="C155" s="2520"/>
      <c r="D155" s="2520">
        <f t="shared" si="4"/>
        <v>3</v>
      </c>
      <c r="E155" s="2521">
        <v>35722</v>
      </c>
      <c r="F155" s="2521" t="s">
        <v>957</v>
      </c>
      <c r="G155" s="2521">
        <v>181</v>
      </c>
      <c r="H155" s="2521" t="s">
        <v>3</v>
      </c>
      <c r="I155" s="2521" t="s">
        <v>429</v>
      </c>
      <c r="J155" s="2521">
        <v>1</v>
      </c>
      <c r="K155" s="2522">
        <f t="shared" si="5"/>
        <v>3</v>
      </c>
      <c r="L155" s="2523" t="s">
        <v>2360</v>
      </c>
      <c r="M155" s="2521" t="s">
        <v>2550</v>
      </c>
      <c r="N155" s="2521" t="s">
        <v>3768</v>
      </c>
      <c r="O155" s="2521">
        <v>15</v>
      </c>
      <c r="P155" s="2521"/>
      <c r="Q155" s="2521"/>
      <c r="R155" s="2521"/>
      <c r="S155" s="2521"/>
      <c r="T155" s="2521"/>
      <c r="U155" s="2521"/>
      <c r="V155" s="2521" t="s">
        <v>1471</v>
      </c>
      <c r="W155" s="2521" t="s">
        <v>3700</v>
      </c>
      <c r="X155" s="2521"/>
      <c r="Y155" s="2521"/>
      <c r="Z155" s="2524" t="s">
        <v>3769</v>
      </c>
      <c r="AA155" s="2520">
        <v>0</v>
      </c>
      <c r="AB155" s="2520">
        <v>7</v>
      </c>
      <c r="AC155" s="2520">
        <v>3</v>
      </c>
      <c r="AD155" s="2520">
        <v>0</v>
      </c>
      <c r="AE155" s="2521">
        <v>0</v>
      </c>
      <c r="AF155" s="2521">
        <v>10</v>
      </c>
      <c r="AG155" s="2525"/>
    </row>
    <row r="156" spans="1:33" s="2526" customFormat="1" ht="28.8">
      <c r="A156" s="2520">
        <v>6</v>
      </c>
      <c r="B156" s="2520">
        <v>3</v>
      </c>
      <c r="C156" s="2520"/>
      <c r="D156" s="2520">
        <f t="shared" si="4"/>
        <v>3</v>
      </c>
      <c r="E156" s="2521">
        <v>11798</v>
      </c>
      <c r="F156" s="2521" t="s">
        <v>957</v>
      </c>
      <c r="G156" s="2521">
        <v>181</v>
      </c>
      <c r="H156" s="2521" t="s">
        <v>3</v>
      </c>
      <c r="I156" s="2521" t="s">
        <v>429</v>
      </c>
      <c r="J156" s="2521">
        <v>1</v>
      </c>
      <c r="K156" s="2522">
        <f t="shared" si="5"/>
        <v>3</v>
      </c>
      <c r="L156" s="2523" t="s">
        <v>2487</v>
      </c>
      <c r="M156" s="2521" t="s">
        <v>1462</v>
      </c>
      <c r="N156" s="2521" t="s">
        <v>2605</v>
      </c>
      <c r="O156" s="2521">
        <v>40</v>
      </c>
      <c r="P156" s="2521" t="s">
        <v>1500</v>
      </c>
      <c r="Q156" s="2521" t="s">
        <v>3753</v>
      </c>
      <c r="R156" s="2521"/>
      <c r="S156" s="2521"/>
      <c r="T156" s="2521"/>
      <c r="U156" s="2521"/>
      <c r="V156" s="2521"/>
      <c r="W156" s="2521"/>
      <c r="X156" s="2521"/>
      <c r="Y156" s="2521"/>
      <c r="Z156" s="2524" t="s">
        <v>2606</v>
      </c>
      <c r="AA156" s="2520">
        <v>12</v>
      </c>
      <c r="AB156" s="2520">
        <v>2</v>
      </c>
      <c r="AC156" s="2520">
        <v>0</v>
      </c>
      <c r="AD156" s="2520">
        <v>5</v>
      </c>
      <c r="AE156" s="2521">
        <v>1</v>
      </c>
      <c r="AF156" s="2521">
        <v>19</v>
      </c>
      <c r="AG156" s="2525"/>
    </row>
    <row r="157" spans="1:33" s="2526" customFormat="1" ht="43.2">
      <c r="A157" s="2520">
        <v>6</v>
      </c>
      <c r="B157" s="2520">
        <v>1.5</v>
      </c>
      <c r="C157" s="2520">
        <v>3</v>
      </c>
      <c r="D157" s="2520">
        <f t="shared" si="4"/>
        <v>4.5</v>
      </c>
      <c r="E157" s="2521">
        <v>37901</v>
      </c>
      <c r="F157" s="2521" t="s">
        <v>959</v>
      </c>
      <c r="G157" s="2521">
        <v>181</v>
      </c>
      <c r="H157" s="2521" t="s">
        <v>3</v>
      </c>
      <c r="I157" s="2521" t="s">
        <v>429</v>
      </c>
      <c r="J157" s="2521">
        <v>1</v>
      </c>
      <c r="K157" s="2522">
        <f t="shared" si="5"/>
        <v>4.5</v>
      </c>
      <c r="L157" s="2523" t="s">
        <v>314</v>
      </c>
      <c r="M157" s="2521" t="s">
        <v>1462</v>
      </c>
      <c r="N157" s="2521" t="s">
        <v>3770</v>
      </c>
      <c r="O157" s="2521">
        <v>20</v>
      </c>
      <c r="P157" s="2521"/>
      <c r="Q157" s="2521"/>
      <c r="R157" s="2521"/>
      <c r="S157" s="2521"/>
      <c r="T157" s="2521" t="s">
        <v>1471</v>
      </c>
      <c r="U157" s="2521" t="s">
        <v>3771</v>
      </c>
      <c r="V157" s="2521" t="s">
        <v>1469</v>
      </c>
      <c r="W157" s="2521" t="s">
        <v>3771</v>
      </c>
      <c r="X157" s="2521"/>
      <c r="Y157" s="2521"/>
      <c r="Z157" s="2524" t="s">
        <v>3772</v>
      </c>
      <c r="AA157" s="2520">
        <v>10</v>
      </c>
      <c r="AB157" s="2520">
        <v>0</v>
      </c>
      <c r="AC157" s="2520">
        <v>0</v>
      </c>
      <c r="AD157" s="2520">
        <v>0</v>
      </c>
      <c r="AE157" s="2521">
        <v>0</v>
      </c>
      <c r="AF157" s="2521">
        <v>10</v>
      </c>
      <c r="AG157" s="2525"/>
    </row>
    <row r="158" spans="1:33" s="2526" customFormat="1" ht="57.6">
      <c r="A158" s="2520">
        <v>6</v>
      </c>
      <c r="B158" s="2520">
        <v>3</v>
      </c>
      <c r="C158" s="2520"/>
      <c r="D158" s="2520">
        <f t="shared" si="4"/>
        <v>3</v>
      </c>
      <c r="E158" s="2521">
        <v>37352</v>
      </c>
      <c r="F158" s="2521" t="s">
        <v>959</v>
      </c>
      <c r="G158" s="2521">
        <v>181</v>
      </c>
      <c r="H158" s="2521" t="s">
        <v>3</v>
      </c>
      <c r="I158" s="2521" t="s">
        <v>429</v>
      </c>
      <c r="J158" s="2521">
        <v>0.5</v>
      </c>
      <c r="K158" s="2522">
        <f t="shared" si="5"/>
        <v>1.5</v>
      </c>
      <c r="L158" s="2523" t="s">
        <v>312</v>
      </c>
      <c r="M158" s="2521" t="s">
        <v>1462</v>
      </c>
      <c r="N158" s="2521" t="s">
        <v>3773</v>
      </c>
      <c r="O158" s="2521">
        <v>40</v>
      </c>
      <c r="P158" s="2521"/>
      <c r="Q158" s="2521"/>
      <c r="R158" s="2521" t="s">
        <v>1468</v>
      </c>
      <c r="S158" s="2521" t="s">
        <v>3752</v>
      </c>
      <c r="T158" s="2521" t="s">
        <v>1468</v>
      </c>
      <c r="U158" s="2521" t="s">
        <v>3752</v>
      </c>
      <c r="V158" s="2521"/>
      <c r="W158" s="2521"/>
      <c r="X158" s="2521"/>
      <c r="Y158" s="2521"/>
      <c r="Z158" s="2524" t="s">
        <v>3774</v>
      </c>
      <c r="AA158" s="2520">
        <v>7</v>
      </c>
      <c r="AB158" s="2520">
        <v>12</v>
      </c>
      <c r="AC158" s="2520">
        <v>2</v>
      </c>
      <c r="AD158" s="2520">
        <v>3</v>
      </c>
      <c r="AE158" s="2521">
        <v>1</v>
      </c>
      <c r="AF158" s="2521">
        <v>24</v>
      </c>
      <c r="AG158" s="2525"/>
    </row>
    <row r="159" spans="1:33" s="2526" customFormat="1" ht="57.6">
      <c r="A159" s="2520">
        <v>6</v>
      </c>
      <c r="B159" s="2520">
        <v>3</v>
      </c>
      <c r="C159" s="2520"/>
      <c r="D159" s="2520">
        <f t="shared" si="4"/>
        <v>3</v>
      </c>
      <c r="E159" s="2521">
        <v>36948</v>
      </c>
      <c r="F159" s="2521" t="s">
        <v>959</v>
      </c>
      <c r="G159" s="2521">
        <v>181</v>
      </c>
      <c r="H159" s="2521" t="s">
        <v>3</v>
      </c>
      <c r="I159" s="2521" t="s">
        <v>429</v>
      </c>
      <c r="J159" s="2521">
        <v>0.5</v>
      </c>
      <c r="K159" s="2522">
        <f t="shared" si="5"/>
        <v>1.5</v>
      </c>
      <c r="L159" s="2523" t="s">
        <v>2613</v>
      </c>
      <c r="M159" s="2521" t="s">
        <v>1462</v>
      </c>
      <c r="N159" s="2521" t="s">
        <v>3773</v>
      </c>
      <c r="O159" s="2521">
        <v>40</v>
      </c>
      <c r="P159" s="2521"/>
      <c r="Q159" s="2521"/>
      <c r="R159" s="2521" t="s">
        <v>1468</v>
      </c>
      <c r="S159" s="2521" t="s">
        <v>3752</v>
      </c>
      <c r="T159" s="2521" t="s">
        <v>1468</v>
      </c>
      <c r="U159" s="2521" t="s">
        <v>3752</v>
      </c>
      <c r="V159" s="2521"/>
      <c r="W159" s="2521"/>
      <c r="X159" s="2521"/>
      <c r="Y159" s="2521"/>
      <c r="Z159" s="2524" t="s">
        <v>3774</v>
      </c>
      <c r="AA159" s="2520">
        <v>7</v>
      </c>
      <c r="AB159" s="2520">
        <v>12</v>
      </c>
      <c r="AC159" s="2520">
        <v>2</v>
      </c>
      <c r="AD159" s="2520">
        <v>3</v>
      </c>
      <c r="AE159" s="2521">
        <v>1</v>
      </c>
      <c r="AF159" s="2521">
        <v>24</v>
      </c>
      <c r="AG159" s="2525"/>
    </row>
    <row r="160" spans="1:33" s="2526" customFormat="1" ht="43.2">
      <c r="A160" s="2520">
        <v>6</v>
      </c>
      <c r="B160" s="2520">
        <v>1.5</v>
      </c>
      <c r="C160" s="2520">
        <v>3</v>
      </c>
      <c r="D160" s="2520">
        <f t="shared" si="4"/>
        <v>4.5</v>
      </c>
      <c r="E160" s="2521">
        <v>37901</v>
      </c>
      <c r="F160" s="2521" t="s">
        <v>959</v>
      </c>
      <c r="G160" s="2521">
        <v>181</v>
      </c>
      <c r="H160" s="2521" t="s">
        <v>3</v>
      </c>
      <c r="I160" s="2521" t="s">
        <v>429</v>
      </c>
      <c r="J160" s="2521">
        <v>1</v>
      </c>
      <c r="K160" s="2522">
        <f t="shared" si="5"/>
        <v>4.5</v>
      </c>
      <c r="L160" s="2523" t="s">
        <v>314</v>
      </c>
      <c r="M160" s="2521" t="s">
        <v>1462</v>
      </c>
      <c r="N160" s="2521" t="s">
        <v>3775</v>
      </c>
      <c r="O160" s="2521">
        <v>20</v>
      </c>
      <c r="P160" s="2521"/>
      <c r="Q160" s="2521"/>
      <c r="R160" s="2521"/>
      <c r="S160" s="2521"/>
      <c r="T160" s="2521"/>
      <c r="U160" s="2521"/>
      <c r="V160" s="2521"/>
      <c r="W160" s="2521"/>
      <c r="X160" s="2521" t="s">
        <v>1457</v>
      </c>
      <c r="Y160" s="2521" t="s">
        <v>1465</v>
      </c>
      <c r="Z160" s="2524" t="s">
        <v>3776</v>
      </c>
      <c r="AA160" s="2520">
        <v>13</v>
      </c>
      <c r="AB160" s="2520">
        <v>0</v>
      </c>
      <c r="AC160" s="2520">
        <v>0</v>
      </c>
      <c r="AD160" s="2520">
        <v>0</v>
      </c>
      <c r="AE160" s="2521">
        <v>0</v>
      </c>
      <c r="AF160" s="2521">
        <v>13</v>
      </c>
      <c r="AG160" s="2525"/>
    </row>
    <row r="161" spans="1:33" s="2526" customFormat="1" ht="43.2">
      <c r="A161" s="2520">
        <v>6</v>
      </c>
      <c r="B161" s="2520">
        <v>1.5</v>
      </c>
      <c r="C161" s="2520">
        <v>3</v>
      </c>
      <c r="D161" s="2520">
        <f t="shared" si="4"/>
        <v>4.5</v>
      </c>
      <c r="E161" s="2521">
        <v>37901</v>
      </c>
      <c r="F161" s="2521" t="s">
        <v>959</v>
      </c>
      <c r="G161" s="2521">
        <v>181</v>
      </c>
      <c r="H161" s="2521" t="s">
        <v>3</v>
      </c>
      <c r="I161" s="2521" t="s">
        <v>429</v>
      </c>
      <c r="J161" s="2521">
        <v>1</v>
      </c>
      <c r="K161" s="2522">
        <f t="shared" si="5"/>
        <v>4.5</v>
      </c>
      <c r="L161" s="2523" t="s">
        <v>314</v>
      </c>
      <c r="M161" s="2521" t="s">
        <v>1462</v>
      </c>
      <c r="N161" s="2521" t="s">
        <v>3777</v>
      </c>
      <c r="O161" s="2521">
        <v>20</v>
      </c>
      <c r="P161" s="2521"/>
      <c r="Q161" s="2521"/>
      <c r="R161" s="2521"/>
      <c r="S161" s="2521"/>
      <c r="T161" s="2521"/>
      <c r="U161" s="2521"/>
      <c r="V161" s="2521" t="s">
        <v>2469</v>
      </c>
      <c r="W161" s="2521" t="s">
        <v>1465</v>
      </c>
      <c r="X161" s="2521"/>
      <c r="Y161" s="2521"/>
      <c r="Z161" s="2524" t="s">
        <v>3778</v>
      </c>
      <c r="AA161" s="2520">
        <v>16</v>
      </c>
      <c r="AB161" s="2520">
        <v>3</v>
      </c>
      <c r="AC161" s="2520">
        <v>0</v>
      </c>
      <c r="AD161" s="2520">
        <v>0</v>
      </c>
      <c r="AE161" s="2521">
        <v>0</v>
      </c>
      <c r="AF161" s="2521">
        <v>19</v>
      </c>
      <c r="AG161" s="2525"/>
    </row>
    <row r="162" spans="1:33" s="2526" customFormat="1" ht="28.8">
      <c r="A162" s="2520">
        <v>21</v>
      </c>
      <c r="B162" s="2520">
        <v>3</v>
      </c>
      <c r="C162" s="2520">
        <v>15</v>
      </c>
      <c r="D162" s="2520">
        <v>3</v>
      </c>
      <c r="E162" s="2521">
        <v>35473</v>
      </c>
      <c r="F162" s="2521" t="s">
        <v>957</v>
      </c>
      <c r="G162" s="2521">
        <v>181</v>
      </c>
      <c r="H162" s="2521" t="s">
        <v>3</v>
      </c>
      <c r="I162" s="2521" t="s">
        <v>429</v>
      </c>
      <c r="J162" s="2521">
        <v>1</v>
      </c>
      <c r="K162" s="2522">
        <f t="shared" si="5"/>
        <v>3</v>
      </c>
      <c r="L162" s="2523" t="s">
        <v>2467</v>
      </c>
      <c r="M162" s="2521">
        <v>5311071</v>
      </c>
      <c r="N162" s="2521" t="s">
        <v>2666</v>
      </c>
      <c r="O162" s="2521">
        <v>30</v>
      </c>
      <c r="P162" s="2521"/>
      <c r="Q162" s="2521"/>
      <c r="R162" s="2521" t="s">
        <v>1471</v>
      </c>
      <c r="S162" s="2521" t="s">
        <v>3759</v>
      </c>
      <c r="T162" s="2521"/>
      <c r="U162" s="2521"/>
      <c r="V162" s="2521"/>
      <c r="W162" s="2521"/>
      <c r="X162" s="2521"/>
      <c r="Y162" s="2521"/>
      <c r="Z162" s="2524" t="s">
        <v>2603</v>
      </c>
      <c r="AA162" s="2520">
        <v>7</v>
      </c>
      <c r="AB162" s="2520">
        <v>6</v>
      </c>
      <c r="AC162" s="2520">
        <v>1</v>
      </c>
      <c r="AD162" s="2520">
        <v>1</v>
      </c>
      <c r="AE162" s="2521">
        <v>0</v>
      </c>
      <c r="AF162" s="2521">
        <v>15</v>
      </c>
      <c r="AG162" s="2525"/>
    </row>
    <row r="163" spans="1:33" s="2526" customFormat="1" ht="28.8">
      <c r="A163" s="2520">
        <v>21</v>
      </c>
      <c r="B163" s="2520">
        <v>3</v>
      </c>
      <c r="C163" s="2520">
        <v>15</v>
      </c>
      <c r="D163" s="2520">
        <v>3</v>
      </c>
      <c r="E163" s="2521">
        <v>35473</v>
      </c>
      <c r="F163" s="2521" t="s">
        <v>957</v>
      </c>
      <c r="G163" s="2521">
        <v>181</v>
      </c>
      <c r="H163" s="2521" t="s">
        <v>3</v>
      </c>
      <c r="I163" s="2521" t="s">
        <v>429</v>
      </c>
      <c r="J163" s="2521">
        <v>1</v>
      </c>
      <c r="K163" s="2522">
        <f t="shared" si="5"/>
        <v>3</v>
      </c>
      <c r="L163" s="2523" t="s">
        <v>2467</v>
      </c>
      <c r="M163" s="2521">
        <v>5311072</v>
      </c>
      <c r="N163" s="2521" t="s">
        <v>2666</v>
      </c>
      <c r="O163" s="2521">
        <v>30</v>
      </c>
      <c r="P163" s="2521"/>
      <c r="Q163" s="2521"/>
      <c r="R163" s="2521" t="s">
        <v>1471</v>
      </c>
      <c r="S163" s="2521" t="s">
        <v>3759</v>
      </c>
      <c r="T163" s="2521"/>
      <c r="U163" s="2521"/>
      <c r="V163" s="2521"/>
      <c r="W163" s="2521"/>
      <c r="X163" s="2521"/>
      <c r="Y163" s="2521"/>
      <c r="Z163" s="2524" t="s">
        <v>2604</v>
      </c>
      <c r="AA163" s="2520">
        <v>5</v>
      </c>
      <c r="AB163" s="2520">
        <v>1</v>
      </c>
      <c r="AC163" s="2520">
        <v>0</v>
      </c>
      <c r="AD163" s="2520">
        <v>2</v>
      </c>
      <c r="AE163" s="2521">
        <v>1</v>
      </c>
      <c r="AF163" s="2521">
        <v>8</v>
      </c>
      <c r="AG163" s="2525"/>
    </row>
    <row r="164" spans="1:33" s="2526" customFormat="1" ht="28.8">
      <c r="A164" s="2520">
        <v>6</v>
      </c>
      <c r="B164" s="2520">
        <v>1.5</v>
      </c>
      <c r="C164" s="2520">
        <v>3</v>
      </c>
      <c r="D164" s="2520">
        <f t="shared" si="4"/>
        <v>4.5</v>
      </c>
      <c r="E164" s="2521">
        <v>35805</v>
      </c>
      <c r="F164" s="2521" t="s">
        <v>957</v>
      </c>
      <c r="G164" s="2521">
        <v>181</v>
      </c>
      <c r="H164" s="2521" t="s">
        <v>3</v>
      </c>
      <c r="I164" s="2521" t="s">
        <v>429</v>
      </c>
      <c r="J164" s="2521">
        <v>1</v>
      </c>
      <c r="K164" s="2522">
        <f t="shared" si="5"/>
        <v>4.5</v>
      </c>
      <c r="L164" s="2523" t="s">
        <v>2491</v>
      </c>
      <c r="M164" s="2521" t="s">
        <v>1462</v>
      </c>
      <c r="N164" s="2521" t="s">
        <v>3779</v>
      </c>
      <c r="O164" s="2521">
        <v>20</v>
      </c>
      <c r="P164" s="2521"/>
      <c r="Q164" s="2521"/>
      <c r="R164" s="2521" t="s">
        <v>1474</v>
      </c>
      <c r="S164" s="2521" t="s">
        <v>3759</v>
      </c>
      <c r="T164" s="2521" t="s">
        <v>3780</v>
      </c>
      <c r="U164" s="2521" t="s">
        <v>3759</v>
      </c>
      <c r="V164" s="2521"/>
      <c r="W164" s="2521"/>
      <c r="X164" s="2521"/>
      <c r="Y164" s="2521"/>
      <c r="Z164" s="2524" t="s">
        <v>3781</v>
      </c>
      <c r="AA164" s="2520">
        <v>3</v>
      </c>
      <c r="AB164" s="2520">
        <v>3</v>
      </c>
      <c r="AC164" s="2520">
        <v>1</v>
      </c>
      <c r="AD164" s="2520">
        <v>0</v>
      </c>
      <c r="AE164" s="2521">
        <v>2</v>
      </c>
      <c r="AF164" s="2521">
        <v>7</v>
      </c>
      <c r="AG164" s="2525"/>
    </row>
    <row r="165" spans="1:33" s="2526" customFormat="1" ht="28.8">
      <c r="A165" s="2520">
        <v>6</v>
      </c>
      <c r="B165" s="2520">
        <v>3</v>
      </c>
      <c r="C165" s="2520"/>
      <c r="D165" s="2520">
        <f t="shared" si="4"/>
        <v>3</v>
      </c>
      <c r="E165" s="2521">
        <v>39145</v>
      </c>
      <c r="F165" s="2521" t="s">
        <v>959</v>
      </c>
      <c r="G165" s="2521">
        <v>181</v>
      </c>
      <c r="H165" s="2521" t="s">
        <v>3</v>
      </c>
      <c r="I165" s="2521" t="s">
        <v>429</v>
      </c>
      <c r="J165" s="2521">
        <v>1</v>
      </c>
      <c r="K165" s="2522">
        <f t="shared" si="5"/>
        <v>3</v>
      </c>
      <c r="L165" s="2523" t="s">
        <v>1957</v>
      </c>
      <c r="M165" s="2521" t="s">
        <v>1462</v>
      </c>
      <c r="N165" s="2521" t="s">
        <v>3782</v>
      </c>
      <c r="O165" s="2521">
        <v>20</v>
      </c>
      <c r="P165" s="2521"/>
      <c r="Q165" s="2521"/>
      <c r="R165" s="2521"/>
      <c r="S165" s="2521"/>
      <c r="T165" s="2521" t="s">
        <v>1469</v>
      </c>
      <c r="U165" s="2521" t="s">
        <v>3752</v>
      </c>
      <c r="V165" s="2521" t="s">
        <v>1469</v>
      </c>
      <c r="W165" s="2521" t="s">
        <v>3752</v>
      </c>
      <c r="X165" s="2521"/>
      <c r="Y165" s="2521"/>
      <c r="Z165" s="2524" t="s">
        <v>3783</v>
      </c>
      <c r="AA165" s="2520">
        <v>2</v>
      </c>
      <c r="AB165" s="2520">
        <v>7</v>
      </c>
      <c r="AC165" s="2520">
        <v>3</v>
      </c>
      <c r="AD165" s="2520">
        <v>1</v>
      </c>
      <c r="AE165" s="2521">
        <v>1</v>
      </c>
      <c r="AF165" s="2521">
        <v>13</v>
      </c>
      <c r="AG165" s="2525"/>
    </row>
    <row r="166" spans="1:33" s="2526" customFormat="1" ht="28.8">
      <c r="A166" s="2520">
        <v>6</v>
      </c>
      <c r="B166" s="2520">
        <v>3</v>
      </c>
      <c r="C166" s="2520"/>
      <c r="D166" s="2520">
        <f t="shared" si="4"/>
        <v>3</v>
      </c>
      <c r="E166" s="2521">
        <v>39145</v>
      </c>
      <c r="F166" s="2521" t="s">
        <v>959</v>
      </c>
      <c r="G166" s="2521">
        <v>181</v>
      </c>
      <c r="H166" s="2521" t="s">
        <v>3</v>
      </c>
      <c r="I166" s="2521" t="s">
        <v>429</v>
      </c>
      <c r="J166" s="2521">
        <v>1</v>
      </c>
      <c r="K166" s="2522">
        <f t="shared" si="5"/>
        <v>3</v>
      </c>
      <c r="L166" s="2523" t="s">
        <v>1957</v>
      </c>
      <c r="M166" s="2521" t="s">
        <v>1462</v>
      </c>
      <c r="N166" s="2521" t="s">
        <v>2607</v>
      </c>
      <c r="O166" s="2521">
        <v>15</v>
      </c>
      <c r="P166" s="2521" t="s">
        <v>3784</v>
      </c>
      <c r="Q166" s="2521" t="s">
        <v>3771</v>
      </c>
      <c r="R166" s="2521"/>
      <c r="S166" s="2521"/>
      <c r="T166" s="2521" t="s">
        <v>3784</v>
      </c>
      <c r="U166" s="2521" t="s">
        <v>3771</v>
      </c>
      <c r="V166" s="2521"/>
      <c r="W166" s="2521"/>
      <c r="X166" s="2521"/>
      <c r="Y166" s="2521"/>
      <c r="Z166" s="2524" t="s">
        <v>3785</v>
      </c>
      <c r="AA166" s="2520">
        <v>0</v>
      </c>
      <c r="AB166" s="2520">
        <v>1</v>
      </c>
      <c r="AC166" s="2520">
        <v>0</v>
      </c>
      <c r="AD166" s="2520">
        <v>0</v>
      </c>
      <c r="AE166" s="2521">
        <v>0</v>
      </c>
      <c r="AF166" s="2521">
        <v>1</v>
      </c>
      <c r="AG166" s="2525"/>
    </row>
    <row r="167" spans="1:33" s="2526" customFormat="1" ht="28.8">
      <c r="A167" s="2520">
        <v>3</v>
      </c>
      <c r="B167" s="2520">
        <v>1.5</v>
      </c>
      <c r="C167" s="2520"/>
      <c r="D167" s="2520">
        <f t="shared" si="4"/>
        <v>1.5</v>
      </c>
      <c r="E167" s="2521">
        <v>18193</v>
      </c>
      <c r="F167" s="2521" t="s">
        <v>259</v>
      </c>
      <c r="G167" s="2521">
        <v>181</v>
      </c>
      <c r="H167" s="2521" t="s">
        <v>1</v>
      </c>
      <c r="I167" s="2521" t="s">
        <v>429</v>
      </c>
      <c r="J167" s="2521">
        <v>1</v>
      </c>
      <c r="K167" s="2522">
        <f t="shared" si="5"/>
        <v>1.5</v>
      </c>
      <c r="L167" s="2523" t="s">
        <v>2534</v>
      </c>
      <c r="M167" s="2521" t="s">
        <v>1462</v>
      </c>
      <c r="N167" s="2521" t="s">
        <v>2624</v>
      </c>
      <c r="O167" s="2521">
        <v>20</v>
      </c>
      <c r="P167" s="2521"/>
      <c r="Q167" s="2521"/>
      <c r="R167" s="2521"/>
      <c r="S167" s="2521"/>
      <c r="T167" s="2521" t="s">
        <v>1475</v>
      </c>
      <c r="U167" s="2521" t="s">
        <v>3714</v>
      </c>
      <c r="V167" s="2521"/>
      <c r="W167" s="2521"/>
      <c r="X167" s="2521"/>
      <c r="Y167" s="2521"/>
      <c r="Z167" s="2524" t="s">
        <v>1505</v>
      </c>
      <c r="AA167" s="2520">
        <v>0</v>
      </c>
      <c r="AB167" s="2520">
        <v>6</v>
      </c>
      <c r="AC167" s="2520">
        <v>0</v>
      </c>
      <c r="AD167" s="2520">
        <v>3</v>
      </c>
      <c r="AE167" s="2521">
        <v>0</v>
      </c>
      <c r="AF167" s="2521">
        <v>9</v>
      </c>
      <c r="AG167" s="2525"/>
    </row>
    <row r="168" spans="1:33" s="2526" customFormat="1">
      <c r="A168" s="2520">
        <v>6</v>
      </c>
      <c r="B168" s="2520">
        <v>3</v>
      </c>
      <c r="C168" s="2520"/>
      <c r="D168" s="2520">
        <f t="shared" si="4"/>
        <v>3</v>
      </c>
      <c r="E168" s="2521">
        <v>37884</v>
      </c>
      <c r="F168" s="2521" t="s">
        <v>421</v>
      </c>
      <c r="G168" s="2521">
        <v>181</v>
      </c>
      <c r="H168" s="2521" t="s">
        <v>3</v>
      </c>
      <c r="I168" s="2521" t="s">
        <v>429</v>
      </c>
      <c r="J168" s="2521">
        <v>1</v>
      </c>
      <c r="K168" s="2522">
        <f t="shared" si="5"/>
        <v>3</v>
      </c>
      <c r="L168" s="2524" t="s">
        <v>3786</v>
      </c>
      <c r="M168" s="2521" t="s">
        <v>1462</v>
      </c>
      <c r="N168" s="2521" t="s">
        <v>3787</v>
      </c>
      <c r="O168" s="2521">
        <v>15</v>
      </c>
      <c r="P168" s="2521"/>
      <c r="Q168" s="2521"/>
      <c r="R168" s="2521" t="s">
        <v>1466</v>
      </c>
      <c r="S168" s="2521" t="s">
        <v>3752</v>
      </c>
      <c r="T168" s="2521"/>
      <c r="U168" s="2521"/>
      <c r="V168" s="2521"/>
      <c r="W168" s="2521"/>
      <c r="X168" s="2521"/>
      <c r="Y168" s="2521"/>
      <c r="Z168" s="2524" t="s">
        <v>3788</v>
      </c>
      <c r="AA168" s="2520">
        <v>2</v>
      </c>
      <c r="AB168" s="2520">
        <v>4</v>
      </c>
      <c r="AC168" s="2520">
        <v>4</v>
      </c>
      <c r="AD168" s="2520">
        <v>2</v>
      </c>
      <c r="AE168" s="2521">
        <v>0</v>
      </c>
      <c r="AF168" s="2521">
        <v>12</v>
      </c>
      <c r="AG168" s="2525"/>
    </row>
    <row r="169" spans="1:33" s="2526" customFormat="1">
      <c r="A169" s="2520">
        <v>8</v>
      </c>
      <c r="B169" s="2520">
        <v>2</v>
      </c>
      <c r="C169" s="2520">
        <v>4</v>
      </c>
      <c r="D169" s="2520">
        <f t="shared" si="4"/>
        <v>6</v>
      </c>
      <c r="E169" s="2521">
        <v>41568</v>
      </c>
      <c r="F169" s="2521" t="s">
        <v>421</v>
      </c>
      <c r="G169" s="2521">
        <v>181</v>
      </c>
      <c r="H169" s="2521" t="s">
        <v>3</v>
      </c>
      <c r="I169" s="2521" t="s">
        <v>433</v>
      </c>
      <c r="J169" s="2521">
        <v>1</v>
      </c>
      <c r="K169" s="2522">
        <f t="shared" si="5"/>
        <v>6</v>
      </c>
      <c r="L169" s="2523" t="s">
        <v>2650</v>
      </c>
      <c r="M169" s="2521">
        <v>5331005</v>
      </c>
      <c r="N169" s="2521" t="s">
        <v>2648</v>
      </c>
      <c r="O169" s="2521">
        <v>35</v>
      </c>
      <c r="P169" s="2521"/>
      <c r="Q169" s="2521"/>
      <c r="R169" s="2521" t="s">
        <v>1464</v>
      </c>
      <c r="S169" s="2521" t="s">
        <v>3754</v>
      </c>
      <c r="T169" s="2521"/>
      <c r="U169" s="2521"/>
      <c r="V169" s="2521" t="s">
        <v>1464</v>
      </c>
      <c r="W169" s="2521" t="s">
        <v>3687</v>
      </c>
      <c r="X169" s="2521"/>
      <c r="Y169" s="2521"/>
      <c r="Z169" s="2524" t="s">
        <v>3789</v>
      </c>
      <c r="AA169" s="2520">
        <v>1</v>
      </c>
      <c r="AB169" s="2520">
        <v>5</v>
      </c>
      <c r="AC169" s="2520">
        <v>8</v>
      </c>
      <c r="AD169" s="2520">
        <v>7</v>
      </c>
      <c r="AE169" s="2521">
        <v>2</v>
      </c>
      <c r="AF169" s="2521">
        <v>21</v>
      </c>
      <c r="AG169" s="2525"/>
    </row>
    <row r="170" spans="1:33" s="2526" customFormat="1">
      <c r="A170" s="2520">
        <v>10</v>
      </c>
      <c r="B170" s="2520">
        <v>4</v>
      </c>
      <c r="C170" s="2520">
        <v>2</v>
      </c>
      <c r="D170" s="2520">
        <f t="shared" si="4"/>
        <v>6</v>
      </c>
      <c r="E170" s="2521">
        <v>39547</v>
      </c>
      <c r="F170" s="2521" t="s">
        <v>421</v>
      </c>
      <c r="G170" s="2521">
        <v>181</v>
      </c>
      <c r="H170" s="2521" t="s">
        <v>3</v>
      </c>
      <c r="I170" s="2521" t="s">
        <v>429</v>
      </c>
      <c r="J170" s="2521">
        <v>1</v>
      </c>
      <c r="K170" s="2522">
        <f t="shared" si="5"/>
        <v>6</v>
      </c>
      <c r="L170" s="2523" t="s">
        <v>2470</v>
      </c>
      <c r="M170" s="2521">
        <v>5331006</v>
      </c>
      <c r="N170" s="2521" t="s">
        <v>2648</v>
      </c>
      <c r="O170" s="2521">
        <v>35</v>
      </c>
      <c r="P170" s="2521" t="s">
        <v>1464</v>
      </c>
      <c r="Q170" s="2521" t="s">
        <v>3752</v>
      </c>
      <c r="R170" s="2521"/>
      <c r="S170" s="2521"/>
      <c r="T170" s="2521" t="s">
        <v>1464</v>
      </c>
      <c r="U170" s="2521" t="s">
        <v>3752</v>
      </c>
      <c r="V170" s="2521"/>
      <c r="W170" s="2521"/>
      <c r="X170" s="2521"/>
      <c r="Y170" s="2521"/>
      <c r="Z170" s="2524" t="s">
        <v>3790</v>
      </c>
      <c r="AA170" s="2520">
        <v>2</v>
      </c>
      <c r="AB170" s="2520">
        <v>6</v>
      </c>
      <c r="AC170" s="2520">
        <v>8</v>
      </c>
      <c r="AD170" s="2520">
        <v>9</v>
      </c>
      <c r="AE170" s="2521">
        <v>0</v>
      </c>
      <c r="AF170" s="2521">
        <v>25</v>
      </c>
      <c r="AG170" s="2525"/>
    </row>
    <row r="171" spans="1:33" s="2526" customFormat="1">
      <c r="A171" s="2520">
        <v>6</v>
      </c>
      <c r="B171" s="2520">
        <v>3</v>
      </c>
      <c r="C171" s="2520"/>
      <c r="D171" s="2520">
        <f t="shared" si="4"/>
        <v>3</v>
      </c>
      <c r="E171" s="2521">
        <v>40381</v>
      </c>
      <c r="F171" s="2521" t="s">
        <v>421</v>
      </c>
      <c r="G171" s="2521">
        <v>181</v>
      </c>
      <c r="H171" s="2521" t="s">
        <v>3</v>
      </c>
      <c r="I171" s="2521" t="s">
        <v>433</v>
      </c>
      <c r="J171" s="2521">
        <v>1</v>
      </c>
      <c r="K171" s="2522">
        <f t="shared" si="5"/>
        <v>3</v>
      </c>
      <c r="L171" s="2523" t="s">
        <v>2471</v>
      </c>
      <c r="M171" s="2521">
        <v>5331007</v>
      </c>
      <c r="N171" s="2521" t="s">
        <v>2648</v>
      </c>
      <c r="O171" s="2521">
        <v>35</v>
      </c>
      <c r="P171" s="2521"/>
      <c r="Q171" s="2521"/>
      <c r="R171" s="2521" t="s">
        <v>1472</v>
      </c>
      <c r="S171" s="2521" t="s">
        <v>3752</v>
      </c>
      <c r="T171" s="2521"/>
      <c r="U171" s="2521"/>
      <c r="V171" s="2521"/>
      <c r="W171" s="2521"/>
      <c r="X171" s="2521" t="s">
        <v>1473</v>
      </c>
      <c r="Y171" s="2521" t="s">
        <v>3752</v>
      </c>
      <c r="Z171" s="2524" t="s">
        <v>3791</v>
      </c>
      <c r="AA171" s="2520">
        <v>9</v>
      </c>
      <c r="AB171" s="2520">
        <v>9</v>
      </c>
      <c r="AC171" s="2520">
        <v>2</v>
      </c>
      <c r="AD171" s="2520">
        <v>5</v>
      </c>
      <c r="AE171" s="2521">
        <v>0</v>
      </c>
      <c r="AF171" s="2521">
        <v>25</v>
      </c>
      <c r="AG171" s="2525"/>
    </row>
    <row r="172" spans="1:33" s="2526" customFormat="1">
      <c r="A172" s="2520">
        <v>6</v>
      </c>
      <c r="B172" s="2520">
        <v>3</v>
      </c>
      <c r="C172" s="2520"/>
      <c r="D172" s="2520">
        <f t="shared" si="4"/>
        <v>3</v>
      </c>
      <c r="E172" s="2521">
        <v>41213</v>
      </c>
      <c r="F172" s="2521" t="s">
        <v>421</v>
      </c>
      <c r="G172" s="2521">
        <v>181</v>
      </c>
      <c r="H172" s="2521" t="s">
        <v>3</v>
      </c>
      <c r="I172" s="2521" t="s">
        <v>433</v>
      </c>
      <c r="J172" s="2521">
        <v>1</v>
      </c>
      <c r="K172" s="2522">
        <f t="shared" si="5"/>
        <v>3</v>
      </c>
      <c r="L172" s="2523" t="s">
        <v>1874</v>
      </c>
      <c r="M172" s="2521">
        <v>5331008</v>
      </c>
      <c r="N172" s="2521" t="s">
        <v>2648</v>
      </c>
      <c r="O172" s="2521">
        <v>35</v>
      </c>
      <c r="P172" s="2521" t="s">
        <v>1472</v>
      </c>
      <c r="Q172" s="2521" t="s">
        <v>3752</v>
      </c>
      <c r="R172" s="2521"/>
      <c r="S172" s="2521"/>
      <c r="T172" s="2521"/>
      <c r="U172" s="2521"/>
      <c r="V172" s="2521"/>
      <c r="W172" s="2521"/>
      <c r="X172" s="2521" t="s">
        <v>1472</v>
      </c>
      <c r="Y172" s="2521" t="s">
        <v>3752</v>
      </c>
      <c r="Z172" s="2524" t="s">
        <v>3792</v>
      </c>
      <c r="AA172" s="2520">
        <v>4</v>
      </c>
      <c r="AB172" s="2520">
        <v>11</v>
      </c>
      <c r="AC172" s="2520">
        <v>3</v>
      </c>
      <c r="AD172" s="2520">
        <v>7</v>
      </c>
      <c r="AE172" s="2521">
        <v>0</v>
      </c>
      <c r="AF172" s="2521">
        <v>25</v>
      </c>
      <c r="AG172" s="2525"/>
    </row>
    <row r="173" spans="1:33" s="2526" customFormat="1" ht="28.8">
      <c r="A173" s="2520">
        <v>6</v>
      </c>
      <c r="B173" s="2520">
        <v>3</v>
      </c>
      <c r="C173" s="2520"/>
      <c r="D173" s="2520">
        <f t="shared" si="4"/>
        <v>3</v>
      </c>
      <c r="E173" s="2521">
        <v>37902</v>
      </c>
      <c r="F173" s="2521" t="s">
        <v>421</v>
      </c>
      <c r="G173" s="2521">
        <v>181</v>
      </c>
      <c r="H173" s="2521" t="s">
        <v>3</v>
      </c>
      <c r="I173" s="2521" t="s">
        <v>429</v>
      </c>
      <c r="J173" s="2521">
        <v>1</v>
      </c>
      <c r="K173" s="2522">
        <f t="shared" si="5"/>
        <v>3</v>
      </c>
      <c r="L173" s="2523" t="s">
        <v>313</v>
      </c>
      <c r="M173" s="2521">
        <v>5331009</v>
      </c>
      <c r="N173" s="2521" t="s">
        <v>3793</v>
      </c>
      <c r="O173" s="2521">
        <v>35</v>
      </c>
      <c r="P173" s="2521" t="s">
        <v>1475</v>
      </c>
      <c r="Q173" s="2521" t="s">
        <v>3752</v>
      </c>
      <c r="R173" s="2521"/>
      <c r="S173" s="2521"/>
      <c r="T173" s="2521" t="s">
        <v>1475</v>
      </c>
      <c r="U173" s="2521" t="s">
        <v>3752</v>
      </c>
      <c r="V173" s="2521"/>
      <c r="W173" s="2521"/>
      <c r="X173" s="2521"/>
      <c r="Y173" s="2521"/>
      <c r="Z173" s="2524" t="s">
        <v>3794</v>
      </c>
      <c r="AA173" s="2520">
        <v>1</v>
      </c>
      <c r="AB173" s="2520">
        <v>10</v>
      </c>
      <c r="AC173" s="2520">
        <v>4</v>
      </c>
      <c r="AD173" s="2520">
        <v>2</v>
      </c>
      <c r="AE173" s="2521">
        <v>0</v>
      </c>
      <c r="AF173" s="2521">
        <v>17</v>
      </c>
      <c r="AG173" s="2525"/>
    </row>
    <row r="174" spans="1:33" s="2526" customFormat="1" ht="28.8">
      <c r="A174" s="2521">
        <v>36</v>
      </c>
      <c r="B174" s="2521">
        <v>15</v>
      </c>
      <c r="C174" s="2521">
        <v>6</v>
      </c>
      <c r="D174" s="2520">
        <f t="shared" si="4"/>
        <v>21</v>
      </c>
      <c r="E174" s="2521">
        <v>37911</v>
      </c>
      <c r="F174" s="2521" t="s">
        <v>267</v>
      </c>
      <c r="G174" s="2521">
        <v>182</v>
      </c>
      <c r="H174" s="2521" t="s">
        <v>2</v>
      </c>
      <c r="I174" s="2521" t="s">
        <v>429</v>
      </c>
      <c r="J174" s="2528">
        <v>0.28599999999999998</v>
      </c>
      <c r="K174" s="2522">
        <f t="shared" si="5"/>
        <v>6.0059999999999993</v>
      </c>
      <c r="L174" s="2523" t="s">
        <v>3735</v>
      </c>
      <c r="M174" s="2521">
        <v>5210005</v>
      </c>
      <c r="N174" s="2521" t="s">
        <v>2526</v>
      </c>
      <c r="O174" s="2521">
        <v>20</v>
      </c>
      <c r="P174" s="2521" t="s">
        <v>3795</v>
      </c>
      <c r="Q174" s="2521" t="s">
        <v>3647</v>
      </c>
      <c r="R174" s="2521" t="s">
        <v>3796</v>
      </c>
      <c r="S174" s="2521" t="s">
        <v>3647</v>
      </c>
      <c r="T174" s="2521"/>
      <c r="U174" s="2521"/>
      <c r="V174" s="2521" t="s">
        <v>3795</v>
      </c>
      <c r="W174" s="2521" t="s">
        <v>3647</v>
      </c>
      <c r="X174" s="2521" t="s">
        <v>3797</v>
      </c>
      <c r="Y174" s="2521" t="s">
        <v>3647</v>
      </c>
      <c r="Z174" s="2524" t="s">
        <v>441</v>
      </c>
      <c r="AA174" s="2521">
        <v>0</v>
      </c>
      <c r="AB174" s="2521">
        <v>4</v>
      </c>
      <c r="AC174" s="2521">
        <v>2</v>
      </c>
      <c r="AD174" s="2521">
        <v>7</v>
      </c>
      <c r="AE174" s="2521">
        <v>1</v>
      </c>
      <c r="AF174" s="2521">
        <v>13</v>
      </c>
      <c r="AG174" s="2521"/>
    </row>
    <row r="175" spans="1:33" s="2526" customFormat="1" ht="28.8">
      <c r="A175" s="2521">
        <v>36</v>
      </c>
      <c r="B175" s="2521">
        <v>15</v>
      </c>
      <c r="C175" s="2521">
        <v>6</v>
      </c>
      <c r="D175" s="2520">
        <f t="shared" si="4"/>
        <v>21</v>
      </c>
      <c r="E175" s="2521">
        <v>6598</v>
      </c>
      <c r="F175" s="2521" t="s">
        <v>267</v>
      </c>
      <c r="G175" s="2521">
        <v>182</v>
      </c>
      <c r="H175" s="2521" t="s">
        <v>2</v>
      </c>
      <c r="I175" s="2521" t="s">
        <v>429</v>
      </c>
      <c r="J175" s="2521">
        <v>0.19</v>
      </c>
      <c r="K175" s="2522">
        <f t="shared" si="5"/>
        <v>3.99</v>
      </c>
      <c r="L175" s="2523" t="s">
        <v>3798</v>
      </c>
      <c r="M175" s="2520">
        <v>5210005</v>
      </c>
      <c r="N175" s="2520" t="s">
        <v>2526</v>
      </c>
      <c r="O175" s="2520">
        <v>20</v>
      </c>
      <c r="P175" s="2521" t="s">
        <v>3795</v>
      </c>
      <c r="Q175" s="2520" t="s">
        <v>3647</v>
      </c>
      <c r="R175" s="2521" t="s">
        <v>3796</v>
      </c>
      <c r="S175" s="2520" t="s">
        <v>3647</v>
      </c>
      <c r="T175" s="2521"/>
      <c r="U175" s="2521"/>
      <c r="V175" s="2521" t="s">
        <v>3795</v>
      </c>
      <c r="W175" s="2520" t="s">
        <v>3647</v>
      </c>
      <c r="X175" s="2521" t="s">
        <v>3797</v>
      </c>
      <c r="Y175" s="2520" t="s">
        <v>3647</v>
      </c>
      <c r="Z175" s="2524" t="s">
        <v>441</v>
      </c>
      <c r="AA175" s="2521">
        <v>0</v>
      </c>
      <c r="AB175" s="2521">
        <v>4</v>
      </c>
      <c r="AC175" s="2521">
        <v>2</v>
      </c>
      <c r="AD175" s="2521">
        <v>7</v>
      </c>
      <c r="AE175" s="2521">
        <v>1</v>
      </c>
      <c r="AF175" s="2521">
        <v>13</v>
      </c>
      <c r="AG175" s="2521"/>
    </row>
    <row r="176" spans="1:33" s="2526" customFormat="1" ht="28.8">
      <c r="A176" s="2521">
        <v>3</v>
      </c>
      <c r="B176" s="2521"/>
      <c r="C176" s="2521">
        <v>3</v>
      </c>
      <c r="D176" s="2520">
        <f t="shared" si="4"/>
        <v>3</v>
      </c>
      <c r="E176" s="2521">
        <v>35988</v>
      </c>
      <c r="F176" s="2521" t="s">
        <v>267</v>
      </c>
      <c r="G176" s="2521">
        <v>182</v>
      </c>
      <c r="H176" s="2521" t="s">
        <v>2</v>
      </c>
      <c r="I176" s="2521" t="s">
        <v>429</v>
      </c>
      <c r="J176" s="2521">
        <v>1</v>
      </c>
      <c r="K176" s="2522">
        <f t="shared" si="5"/>
        <v>3</v>
      </c>
      <c r="L176" s="2523" t="s">
        <v>2463</v>
      </c>
      <c r="M176" s="2520" t="s">
        <v>1462</v>
      </c>
      <c r="N176" s="2520" t="s">
        <v>3799</v>
      </c>
      <c r="O176" s="2520">
        <v>10</v>
      </c>
      <c r="P176" s="2520"/>
      <c r="Q176" s="2520"/>
      <c r="R176" s="2520"/>
      <c r="S176" s="2520"/>
      <c r="T176" s="2520" t="s">
        <v>1464</v>
      </c>
      <c r="U176" s="2520" t="s">
        <v>3681</v>
      </c>
      <c r="V176" s="2520"/>
      <c r="W176" s="2520"/>
      <c r="X176" s="2520"/>
      <c r="Y176" s="2520"/>
      <c r="Z176" s="2524" t="s">
        <v>3800</v>
      </c>
      <c r="AA176" s="2521">
        <v>0</v>
      </c>
      <c r="AB176" s="2521">
        <v>14</v>
      </c>
      <c r="AC176" s="2521">
        <v>3</v>
      </c>
      <c r="AD176" s="2521">
        <v>2</v>
      </c>
      <c r="AE176" s="2521">
        <v>0</v>
      </c>
      <c r="AF176" s="2521">
        <v>19</v>
      </c>
      <c r="AG176" s="2521"/>
    </row>
    <row r="177" spans="1:33" s="2526" customFormat="1" ht="28.8">
      <c r="A177" s="2521">
        <v>30</v>
      </c>
      <c r="B177" s="2521">
        <v>8</v>
      </c>
      <c r="C177" s="2521">
        <v>14</v>
      </c>
      <c r="D177" s="2520">
        <f t="shared" si="4"/>
        <v>22</v>
      </c>
      <c r="E177" s="2521">
        <v>30037</v>
      </c>
      <c r="F177" s="2521" t="s">
        <v>265</v>
      </c>
      <c r="G177" s="2521">
        <v>182</v>
      </c>
      <c r="H177" s="2521" t="s">
        <v>2</v>
      </c>
      <c r="I177" s="2521" t="s">
        <v>429</v>
      </c>
      <c r="J177" s="2521">
        <v>0.32</v>
      </c>
      <c r="K177" s="2522">
        <f t="shared" si="5"/>
        <v>7.04</v>
      </c>
      <c r="L177" s="2523" t="s">
        <v>2302</v>
      </c>
      <c r="M177" s="2520">
        <v>5010002</v>
      </c>
      <c r="N177" s="2520" t="s">
        <v>2524</v>
      </c>
      <c r="O177" s="2520">
        <v>15</v>
      </c>
      <c r="P177" s="2525"/>
      <c r="Q177" s="2520"/>
      <c r="R177" s="2521" t="s">
        <v>3801</v>
      </c>
      <c r="S177" s="2520" t="s">
        <v>3751</v>
      </c>
      <c r="T177" s="2521"/>
      <c r="U177" s="2521"/>
      <c r="V177" s="2525"/>
      <c r="W177" s="2525"/>
      <c r="X177" s="2521" t="s">
        <v>3802</v>
      </c>
      <c r="Y177" s="2520" t="s">
        <v>3751</v>
      </c>
      <c r="Z177" s="2524" t="s">
        <v>1461</v>
      </c>
      <c r="AA177" s="2521">
        <v>0</v>
      </c>
      <c r="AB177" s="2521">
        <v>0</v>
      </c>
      <c r="AC177" s="2521">
        <v>0</v>
      </c>
      <c r="AD177" s="2521">
        <v>8</v>
      </c>
      <c r="AE177" s="2521">
        <v>0</v>
      </c>
      <c r="AF177" s="2521">
        <v>8</v>
      </c>
      <c r="AG177" s="2521"/>
    </row>
    <row r="178" spans="1:33" s="2526" customFormat="1" ht="28.8">
      <c r="A178" s="2521">
        <v>30</v>
      </c>
      <c r="B178" s="2521">
        <v>8</v>
      </c>
      <c r="C178" s="2521">
        <v>14</v>
      </c>
      <c r="D178" s="2520">
        <f t="shared" si="4"/>
        <v>22</v>
      </c>
      <c r="E178" s="2521">
        <v>38518</v>
      </c>
      <c r="F178" s="2521" t="s">
        <v>265</v>
      </c>
      <c r="G178" s="2521">
        <v>182</v>
      </c>
      <c r="H178" s="2521" t="s">
        <v>2</v>
      </c>
      <c r="I178" s="2521" t="s">
        <v>429</v>
      </c>
      <c r="J178" s="2521">
        <v>0.14000000000000001</v>
      </c>
      <c r="K178" s="2522">
        <f t="shared" si="5"/>
        <v>3.08</v>
      </c>
      <c r="L178" s="2523" t="s">
        <v>3803</v>
      </c>
      <c r="M178" s="2520">
        <v>5010002</v>
      </c>
      <c r="N178" s="2520" t="s">
        <v>2524</v>
      </c>
      <c r="O178" s="2520">
        <v>15</v>
      </c>
      <c r="P178" s="2525"/>
      <c r="Q178" s="2525"/>
      <c r="R178" s="2521" t="s">
        <v>3801</v>
      </c>
      <c r="S178" s="2520" t="s">
        <v>3751</v>
      </c>
      <c r="T178" s="2525"/>
      <c r="U178" s="2525"/>
      <c r="V178" s="2525"/>
      <c r="W178" s="2525"/>
      <c r="X178" s="2521" t="s">
        <v>3802</v>
      </c>
      <c r="Y178" s="2520" t="s">
        <v>3751</v>
      </c>
      <c r="Z178" s="2524" t="s">
        <v>1461</v>
      </c>
      <c r="AA178" s="2521">
        <v>0</v>
      </c>
      <c r="AB178" s="2521">
        <v>0</v>
      </c>
      <c r="AC178" s="2521">
        <v>0</v>
      </c>
      <c r="AD178" s="2521">
        <v>8</v>
      </c>
      <c r="AE178" s="2521">
        <v>0</v>
      </c>
      <c r="AF178" s="2521">
        <v>8</v>
      </c>
      <c r="AG178" s="2521"/>
    </row>
    <row r="179" spans="1:33" s="2526" customFormat="1" ht="28.8">
      <c r="A179" s="2521">
        <v>30</v>
      </c>
      <c r="B179" s="2521">
        <v>8</v>
      </c>
      <c r="C179" s="2521">
        <v>14</v>
      </c>
      <c r="D179" s="2520">
        <f t="shared" si="4"/>
        <v>22</v>
      </c>
      <c r="E179" s="2520">
        <v>40170</v>
      </c>
      <c r="F179" s="2521" t="s">
        <v>265</v>
      </c>
      <c r="G179" s="2521">
        <v>182</v>
      </c>
      <c r="H179" s="2521" t="s">
        <v>2</v>
      </c>
      <c r="I179" s="2521" t="s">
        <v>429</v>
      </c>
      <c r="J179" s="2521">
        <v>0.18</v>
      </c>
      <c r="K179" s="2522">
        <f t="shared" si="5"/>
        <v>3.96</v>
      </c>
      <c r="L179" s="2523" t="s">
        <v>2358</v>
      </c>
      <c r="M179" s="2520">
        <v>5010002</v>
      </c>
      <c r="N179" s="2520" t="s">
        <v>2524</v>
      </c>
      <c r="O179" s="2520">
        <v>15</v>
      </c>
      <c r="P179" s="2525"/>
      <c r="Q179" s="2525"/>
      <c r="R179" s="2521" t="s">
        <v>3801</v>
      </c>
      <c r="S179" s="2520" t="s">
        <v>3751</v>
      </c>
      <c r="T179" s="2525"/>
      <c r="U179" s="2525"/>
      <c r="V179" s="2525"/>
      <c r="W179" s="2525"/>
      <c r="X179" s="2521" t="s">
        <v>3802</v>
      </c>
      <c r="Y179" s="2520" t="s">
        <v>3751</v>
      </c>
      <c r="Z179" s="2524" t="s">
        <v>1461</v>
      </c>
      <c r="AA179" s="2521">
        <v>0</v>
      </c>
      <c r="AB179" s="2521">
        <v>0</v>
      </c>
      <c r="AC179" s="2521">
        <v>0</v>
      </c>
      <c r="AD179" s="2521">
        <v>8</v>
      </c>
      <c r="AE179" s="2521">
        <v>0</v>
      </c>
      <c r="AF179" s="2521">
        <v>8</v>
      </c>
      <c r="AG179" s="2521"/>
    </row>
    <row r="180" spans="1:33" s="2526" customFormat="1" ht="28.8">
      <c r="A180" s="2521">
        <v>30</v>
      </c>
      <c r="B180" s="2521">
        <v>8</v>
      </c>
      <c r="C180" s="2521">
        <v>14</v>
      </c>
      <c r="D180" s="2520">
        <f t="shared" si="4"/>
        <v>22</v>
      </c>
      <c r="E180" s="2521">
        <v>39289</v>
      </c>
      <c r="F180" s="2521" t="s">
        <v>267</v>
      </c>
      <c r="G180" s="2521">
        <v>182</v>
      </c>
      <c r="H180" s="2521" t="s">
        <v>2</v>
      </c>
      <c r="I180" s="2521" t="s">
        <v>429</v>
      </c>
      <c r="J180" s="2521">
        <v>0.39</v>
      </c>
      <c r="K180" s="2522">
        <f t="shared" si="5"/>
        <v>8.58</v>
      </c>
      <c r="L180" s="2523" t="s">
        <v>3804</v>
      </c>
      <c r="M180" s="2520">
        <v>5010002</v>
      </c>
      <c r="N180" s="2520" t="s">
        <v>3805</v>
      </c>
      <c r="O180" s="2520">
        <v>15</v>
      </c>
      <c r="P180" s="2521" t="s">
        <v>3806</v>
      </c>
      <c r="Q180" s="2521" t="s">
        <v>2525</v>
      </c>
      <c r="R180" s="2521" t="s">
        <v>3797</v>
      </c>
      <c r="S180" s="2521" t="s">
        <v>2525</v>
      </c>
      <c r="T180" s="2521" t="s">
        <v>3797</v>
      </c>
      <c r="U180" s="2521" t="s">
        <v>2525</v>
      </c>
      <c r="V180" s="2521" t="s">
        <v>3807</v>
      </c>
      <c r="W180" s="2521" t="s">
        <v>2525</v>
      </c>
      <c r="X180" s="2521" t="s">
        <v>3808</v>
      </c>
      <c r="Y180" s="2521" t="s">
        <v>2525</v>
      </c>
      <c r="Z180" s="2524" t="s">
        <v>1461</v>
      </c>
      <c r="AA180" s="2521">
        <v>2</v>
      </c>
      <c r="AB180" s="2521">
        <v>1</v>
      </c>
      <c r="AC180" s="2521">
        <v>0</v>
      </c>
      <c r="AD180" s="2521">
        <v>14</v>
      </c>
      <c r="AE180" s="2521">
        <v>0</v>
      </c>
      <c r="AF180" s="2521">
        <v>17</v>
      </c>
      <c r="AG180" s="2521"/>
    </row>
    <row r="181" spans="1:33" s="2526" customFormat="1" ht="28.8">
      <c r="A181" s="2521">
        <v>30</v>
      </c>
      <c r="B181" s="2521">
        <v>8</v>
      </c>
      <c r="C181" s="2521">
        <v>14</v>
      </c>
      <c r="D181" s="2520">
        <f t="shared" si="4"/>
        <v>22</v>
      </c>
      <c r="E181" s="2521">
        <v>6598</v>
      </c>
      <c r="F181" s="2521" t="s">
        <v>267</v>
      </c>
      <c r="G181" s="2521">
        <v>182</v>
      </c>
      <c r="H181" s="2521" t="s">
        <v>2</v>
      </c>
      <c r="I181" s="2521" t="s">
        <v>429</v>
      </c>
      <c r="J181" s="2521">
        <v>0.20499999999999999</v>
      </c>
      <c r="K181" s="2522">
        <f t="shared" si="5"/>
        <v>4.51</v>
      </c>
      <c r="L181" s="2523" t="s">
        <v>3798</v>
      </c>
      <c r="M181" s="2520">
        <v>5010002</v>
      </c>
      <c r="N181" s="2520" t="s">
        <v>3805</v>
      </c>
      <c r="O181" s="2520">
        <v>15</v>
      </c>
      <c r="P181" s="2521" t="s">
        <v>3806</v>
      </c>
      <c r="Q181" s="2521" t="s">
        <v>2525</v>
      </c>
      <c r="R181" s="2521" t="s">
        <v>3797</v>
      </c>
      <c r="S181" s="2521" t="s">
        <v>2525</v>
      </c>
      <c r="T181" s="2521" t="s">
        <v>3797</v>
      </c>
      <c r="U181" s="2521" t="s">
        <v>2525</v>
      </c>
      <c r="V181" s="2521" t="s">
        <v>3807</v>
      </c>
      <c r="W181" s="2521" t="s">
        <v>2525</v>
      </c>
      <c r="X181" s="2521" t="s">
        <v>3808</v>
      </c>
      <c r="Y181" s="2521" t="s">
        <v>2525</v>
      </c>
      <c r="Z181" s="2524" t="s">
        <v>1461</v>
      </c>
      <c r="AA181" s="2521">
        <v>2</v>
      </c>
      <c r="AB181" s="2521">
        <v>1</v>
      </c>
      <c r="AC181" s="2521">
        <v>0</v>
      </c>
      <c r="AD181" s="2521">
        <v>14</v>
      </c>
      <c r="AE181" s="2521">
        <v>0</v>
      </c>
      <c r="AF181" s="2521">
        <v>17</v>
      </c>
      <c r="AG181" s="2521"/>
    </row>
    <row r="182" spans="1:33" s="2526" customFormat="1" ht="28.8">
      <c r="A182" s="2521">
        <v>30</v>
      </c>
      <c r="B182" s="2521">
        <v>8</v>
      </c>
      <c r="C182" s="2521">
        <v>14</v>
      </c>
      <c r="D182" s="2520">
        <f t="shared" si="4"/>
        <v>22</v>
      </c>
      <c r="E182" s="2521">
        <v>17734</v>
      </c>
      <c r="F182" s="2521" t="s">
        <v>267</v>
      </c>
      <c r="G182" s="2521">
        <v>182</v>
      </c>
      <c r="H182" s="2521" t="s">
        <v>2</v>
      </c>
      <c r="I182" s="2521" t="s">
        <v>433</v>
      </c>
      <c r="J182" s="2521">
        <v>0.14000000000000001</v>
      </c>
      <c r="K182" s="2522">
        <f t="shared" si="5"/>
        <v>3.08</v>
      </c>
      <c r="L182" s="2523" t="s">
        <v>3809</v>
      </c>
      <c r="M182" s="2520">
        <v>5010002</v>
      </c>
      <c r="N182" s="2520" t="s">
        <v>3805</v>
      </c>
      <c r="O182" s="2520">
        <v>15</v>
      </c>
      <c r="P182" s="2521" t="s">
        <v>3806</v>
      </c>
      <c r="Q182" s="2521" t="s">
        <v>2525</v>
      </c>
      <c r="R182" s="2521" t="s">
        <v>3797</v>
      </c>
      <c r="S182" s="2521" t="s">
        <v>2525</v>
      </c>
      <c r="T182" s="2521" t="s">
        <v>3797</v>
      </c>
      <c r="U182" s="2521" t="s">
        <v>2525</v>
      </c>
      <c r="V182" s="2521" t="s">
        <v>3807</v>
      </c>
      <c r="W182" s="2521" t="s">
        <v>2525</v>
      </c>
      <c r="X182" s="2521" t="s">
        <v>3808</v>
      </c>
      <c r="Y182" s="2521" t="s">
        <v>2525</v>
      </c>
      <c r="Z182" s="2524" t="s">
        <v>1461</v>
      </c>
      <c r="AA182" s="2521">
        <v>2</v>
      </c>
      <c r="AB182" s="2521">
        <v>1</v>
      </c>
      <c r="AC182" s="2521">
        <v>0</v>
      </c>
      <c r="AD182" s="2521">
        <v>14</v>
      </c>
      <c r="AE182" s="2521">
        <v>0</v>
      </c>
      <c r="AF182" s="2521">
        <v>17</v>
      </c>
      <c r="AG182" s="2521"/>
    </row>
    <row r="183" spans="1:33" s="2526" customFormat="1" ht="28.8">
      <c r="A183" s="2521">
        <v>30</v>
      </c>
      <c r="B183" s="2521">
        <v>8</v>
      </c>
      <c r="C183" s="2521">
        <v>14</v>
      </c>
      <c r="D183" s="2520">
        <f t="shared" si="4"/>
        <v>22</v>
      </c>
      <c r="E183" s="2521">
        <v>40692</v>
      </c>
      <c r="F183" s="2521" t="s">
        <v>267</v>
      </c>
      <c r="G183" s="2521">
        <v>182</v>
      </c>
      <c r="H183" s="2521" t="s">
        <v>2</v>
      </c>
      <c r="I183" s="2521" t="s">
        <v>433</v>
      </c>
      <c r="J183" s="2521">
        <v>0.18</v>
      </c>
      <c r="K183" s="2522">
        <f t="shared" si="5"/>
        <v>3.96</v>
      </c>
      <c r="L183" s="2523" t="s">
        <v>2359</v>
      </c>
      <c r="M183" s="2520">
        <v>5010002</v>
      </c>
      <c r="N183" s="2520" t="s">
        <v>3805</v>
      </c>
      <c r="O183" s="2520">
        <v>15</v>
      </c>
      <c r="P183" s="2521" t="s">
        <v>3806</v>
      </c>
      <c r="Q183" s="2521" t="s">
        <v>2525</v>
      </c>
      <c r="R183" s="2521" t="s">
        <v>3797</v>
      </c>
      <c r="S183" s="2521" t="s">
        <v>2525</v>
      </c>
      <c r="T183" s="2521" t="s">
        <v>3797</v>
      </c>
      <c r="U183" s="2521" t="s">
        <v>2525</v>
      </c>
      <c r="V183" s="2521" t="s">
        <v>3807</v>
      </c>
      <c r="W183" s="2521" t="s">
        <v>2525</v>
      </c>
      <c r="X183" s="2521" t="s">
        <v>3808</v>
      </c>
      <c r="Y183" s="2521" t="s">
        <v>2525</v>
      </c>
      <c r="Z183" s="2524" t="s">
        <v>1461</v>
      </c>
      <c r="AA183" s="2521">
        <v>2</v>
      </c>
      <c r="AB183" s="2521">
        <v>1</v>
      </c>
      <c r="AC183" s="2521">
        <v>0</v>
      </c>
      <c r="AD183" s="2521">
        <v>14</v>
      </c>
      <c r="AE183" s="2521">
        <v>0</v>
      </c>
      <c r="AF183" s="2521">
        <v>17</v>
      </c>
      <c r="AG183" s="2521"/>
    </row>
    <row r="184" spans="1:33" s="2526" customFormat="1" ht="43.2">
      <c r="A184" s="2521">
        <v>3</v>
      </c>
      <c r="B184" s="2521"/>
      <c r="C184" s="2521">
        <v>3</v>
      </c>
      <c r="D184" s="2520">
        <f t="shared" si="4"/>
        <v>3</v>
      </c>
      <c r="E184" s="2521">
        <v>40130</v>
      </c>
      <c r="F184" s="2521" t="s">
        <v>267</v>
      </c>
      <c r="G184" s="2521">
        <v>182</v>
      </c>
      <c r="H184" s="2521" t="s">
        <v>2</v>
      </c>
      <c r="I184" s="2521" t="s">
        <v>429</v>
      </c>
      <c r="J184" s="2521">
        <v>1</v>
      </c>
      <c r="K184" s="2522">
        <f t="shared" si="5"/>
        <v>3</v>
      </c>
      <c r="L184" s="2523" t="s">
        <v>3679</v>
      </c>
      <c r="M184" s="2520" t="s">
        <v>1462</v>
      </c>
      <c r="N184" s="2520" t="s">
        <v>3810</v>
      </c>
      <c r="O184" s="2520">
        <v>30</v>
      </c>
      <c r="P184" s="2520"/>
      <c r="Q184" s="2520"/>
      <c r="R184" s="2520"/>
      <c r="S184" s="2520"/>
      <c r="T184" s="2520" t="s">
        <v>1470</v>
      </c>
      <c r="U184" s="2520" t="s">
        <v>3662</v>
      </c>
      <c r="V184" s="2520"/>
      <c r="W184" s="2520"/>
      <c r="X184" s="2520"/>
      <c r="Y184" s="2520"/>
      <c r="Z184" s="2524" t="s">
        <v>3811</v>
      </c>
      <c r="AA184" s="2521">
        <v>0</v>
      </c>
      <c r="AB184" s="2521">
        <v>6</v>
      </c>
      <c r="AC184" s="2521">
        <v>6</v>
      </c>
      <c r="AD184" s="2521">
        <v>4</v>
      </c>
      <c r="AE184" s="2521">
        <v>0</v>
      </c>
      <c r="AF184" s="2521">
        <v>16</v>
      </c>
      <c r="AG184" s="2521"/>
    </row>
    <row r="185" spans="1:33" s="2526" customFormat="1" ht="28.8">
      <c r="A185" s="2521">
        <v>3</v>
      </c>
      <c r="B185" s="2521">
        <v>1.5</v>
      </c>
      <c r="C185" s="2521"/>
      <c r="D185" s="2520">
        <f t="shared" si="4"/>
        <v>1.5</v>
      </c>
      <c r="E185" s="2521">
        <v>32206</v>
      </c>
      <c r="F185" s="2521" t="s">
        <v>267</v>
      </c>
      <c r="G185" s="2521">
        <v>182</v>
      </c>
      <c r="H185" s="2521" t="s">
        <v>2</v>
      </c>
      <c r="I185" s="2521" t="s">
        <v>429</v>
      </c>
      <c r="J185" s="2521">
        <v>1</v>
      </c>
      <c r="K185" s="2522">
        <f t="shared" si="5"/>
        <v>1.5</v>
      </c>
      <c r="L185" s="2523" t="s">
        <v>2460</v>
      </c>
      <c r="M185" s="2520" t="s">
        <v>1462</v>
      </c>
      <c r="N185" s="2520" t="s">
        <v>3812</v>
      </c>
      <c r="O185" s="2520">
        <v>30</v>
      </c>
      <c r="P185" s="2525"/>
      <c r="Q185" s="2525"/>
      <c r="R185" s="2525"/>
      <c r="S185" s="2525"/>
      <c r="T185" s="2520" t="s">
        <v>1472</v>
      </c>
      <c r="U185" s="2520" t="s">
        <v>3681</v>
      </c>
      <c r="V185" s="2520"/>
      <c r="W185" s="2520"/>
      <c r="X185" s="2520"/>
      <c r="Y185" s="2520"/>
      <c r="Z185" s="2524" t="s">
        <v>3813</v>
      </c>
      <c r="AA185" s="2521">
        <v>26</v>
      </c>
      <c r="AB185" s="2521">
        <v>3</v>
      </c>
      <c r="AC185" s="2521">
        <v>2</v>
      </c>
      <c r="AD185" s="2521">
        <v>0</v>
      </c>
      <c r="AE185" s="2521">
        <v>0</v>
      </c>
      <c r="AF185" s="2521">
        <v>31</v>
      </c>
      <c r="AG185" s="2521"/>
    </row>
    <row r="186" spans="1:33" s="2526" customFormat="1" ht="28.8">
      <c r="A186" s="2521">
        <v>3</v>
      </c>
      <c r="B186" s="2521">
        <v>1.5</v>
      </c>
      <c r="C186" s="2521"/>
      <c r="D186" s="2520">
        <f t="shared" si="4"/>
        <v>1.5</v>
      </c>
      <c r="E186" s="2521">
        <v>40692</v>
      </c>
      <c r="F186" s="2521" t="s">
        <v>267</v>
      </c>
      <c r="G186" s="2521">
        <v>182</v>
      </c>
      <c r="H186" s="2521" t="s">
        <v>2</v>
      </c>
      <c r="I186" s="2521" t="s">
        <v>433</v>
      </c>
      <c r="J186" s="2521">
        <v>1</v>
      </c>
      <c r="K186" s="2522">
        <f t="shared" si="5"/>
        <v>1.5</v>
      </c>
      <c r="L186" s="2523" t="s">
        <v>2359</v>
      </c>
      <c r="M186" s="2520" t="s">
        <v>1462</v>
      </c>
      <c r="N186" s="2520" t="s">
        <v>3814</v>
      </c>
      <c r="O186" s="2520">
        <v>15</v>
      </c>
      <c r="P186" s="2525"/>
      <c r="Q186" s="2525"/>
      <c r="R186" s="2525"/>
      <c r="S186" s="2525"/>
      <c r="T186" s="2520" t="s">
        <v>1475</v>
      </c>
      <c r="U186" s="2520" t="s">
        <v>3655</v>
      </c>
      <c r="V186" s="2520"/>
      <c r="W186" s="2520"/>
      <c r="X186" s="2520"/>
      <c r="Y186" s="2520"/>
      <c r="Z186" s="2524" t="s">
        <v>3815</v>
      </c>
      <c r="AA186" s="2521">
        <v>9</v>
      </c>
      <c r="AB186" s="2521">
        <v>4</v>
      </c>
      <c r="AC186" s="2521">
        <v>1</v>
      </c>
      <c r="AD186" s="2521">
        <v>5</v>
      </c>
      <c r="AE186" s="2521">
        <v>1</v>
      </c>
      <c r="AF186" s="2521">
        <v>19</v>
      </c>
      <c r="AG186" s="2521"/>
    </row>
    <row r="187" spans="1:33" s="2526" customFormat="1" ht="28.8">
      <c r="A187" s="2520">
        <v>3</v>
      </c>
      <c r="B187" s="2520">
        <v>1.5</v>
      </c>
      <c r="C187" s="2520"/>
      <c r="D187" s="2520">
        <f t="shared" si="4"/>
        <v>1.5</v>
      </c>
      <c r="E187" s="2520">
        <v>36171</v>
      </c>
      <c r="F187" s="2521" t="s">
        <v>265</v>
      </c>
      <c r="G187" s="2520">
        <v>182</v>
      </c>
      <c r="H187" s="2520" t="s">
        <v>2</v>
      </c>
      <c r="I187" s="2521" t="s">
        <v>429</v>
      </c>
      <c r="J187" s="2520">
        <v>1</v>
      </c>
      <c r="K187" s="2522">
        <f t="shared" si="5"/>
        <v>1.5</v>
      </c>
      <c r="L187" s="2523" t="s">
        <v>2502</v>
      </c>
      <c r="M187" s="2520" t="s">
        <v>1462</v>
      </c>
      <c r="N187" s="2520" t="s">
        <v>3816</v>
      </c>
      <c r="O187" s="2520">
        <v>20</v>
      </c>
      <c r="P187" s="2520" t="s">
        <v>3817</v>
      </c>
      <c r="Q187" s="2529" t="s">
        <v>3818</v>
      </c>
      <c r="R187" s="2530"/>
      <c r="S187" s="2530"/>
      <c r="T187" s="2520" t="s">
        <v>3819</v>
      </c>
      <c r="U187" s="2520" t="s">
        <v>2619</v>
      </c>
      <c r="V187" s="2530"/>
      <c r="W187" s="2530"/>
      <c r="X187" s="2530"/>
      <c r="Y187" s="2530"/>
      <c r="Z187" s="2524" t="s">
        <v>3820</v>
      </c>
      <c r="AA187" s="2520">
        <v>9</v>
      </c>
      <c r="AB187" s="2520">
        <v>3</v>
      </c>
      <c r="AC187" s="2520">
        <v>0</v>
      </c>
      <c r="AD187" s="2520">
        <v>1</v>
      </c>
      <c r="AE187" s="2520">
        <v>0</v>
      </c>
      <c r="AF187" s="2520">
        <v>13</v>
      </c>
      <c r="AG187" s="2520"/>
    </row>
    <row r="188" spans="1:33" s="2526" customFormat="1" ht="28.8">
      <c r="A188" s="2521">
        <v>3</v>
      </c>
      <c r="B188" s="2521"/>
      <c r="C188" s="2521">
        <v>3</v>
      </c>
      <c r="D188" s="2520">
        <f t="shared" si="4"/>
        <v>3</v>
      </c>
      <c r="E188" s="2521">
        <v>40170</v>
      </c>
      <c r="F188" s="2521" t="s">
        <v>265</v>
      </c>
      <c r="G188" s="2521">
        <v>182</v>
      </c>
      <c r="H188" s="2521" t="s">
        <v>2</v>
      </c>
      <c r="I188" s="2521" t="s">
        <v>429</v>
      </c>
      <c r="J188" s="2521">
        <v>0.5</v>
      </c>
      <c r="K188" s="2522">
        <f t="shared" si="5"/>
        <v>1.5</v>
      </c>
      <c r="L188" s="2523" t="s">
        <v>2358</v>
      </c>
      <c r="M188" s="2520" t="s">
        <v>1462</v>
      </c>
      <c r="N188" s="2520" t="s">
        <v>3821</v>
      </c>
      <c r="O188" s="2520">
        <v>15</v>
      </c>
      <c r="P188" s="2520"/>
      <c r="Q188" s="2520"/>
      <c r="R188" s="2520"/>
      <c r="S188" s="2520"/>
      <c r="T188" s="2521" t="s">
        <v>1470</v>
      </c>
      <c r="U188" s="2520" t="s">
        <v>3822</v>
      </c>
      <c r="V188" s="2521"/>
      <c r="W188" s="2521"/>
      <c r="X188" s="2521"/>
      <c r="Y188" s="2521"/>
      <c r="Z188" s="2524" t="s">
        <v>3823</v>
      </c>
      <c r="AA188" s="2521">
        <v>3</v>
      </c>
      <c r="AB188" s="2521">
        <v>5</v>
      </c>
      <c r="AC188" s="2521">
        <v>3</v>
      </c>
      <c r="AD188" s="2521">
        <v>4</v>
      </c>
      <c r="AE188" s="2521">
        <v>0</v>
      </c>
      <c r="AF188" s="2521">
        <v>15</v>
      </c>
      <c r="AG188" s="2521"/>
    </row>
    <row r="189" spans="1:33" s="2526" customFormat="1">
      <c r="A189" s="2521">
        <v>7</v>
      </c>
      <c r="B189" s="2521">
        <v>2.5</v>
      </c>
      <c r="C189" s="2521">
        <v>2</v>
      </c>
      <c r="D189" s="2520">
        <f t="shared" si="4"/>
        <v>4.5</v>
      </c>
      <c r="E189" s="2521">
        <v>35966</v>
      </c>
      <c r="F189" s="2521" t="s">
        <v>957</v>
      </c>
      <c r="G189" s="2521">
        <v>182</v>
      </c>
      <c r="H189" s="2521" t="s">
        <v>3</v>
      </c>
      <c r="I189" s="2521" t="s">
        <v>429</v>
      </c>
      <c r="J189" s="2521">
        <v>1</v>
      </c>
      <c r="K189" s="2522">
        <f t="shared" si="5"/>
        <v>4.5</v>
      </c>
      <c r="L189" s="2524" t="s">
        <v>2465</v>
      </c>
      <c r="M189" s="2520">
        <v>5311031</v>
      </c>
      <c r="N189" s="2520" t="s">
        <v>2585</v>
      </c>
      <c r="O189" s="2520">
        <v>25</v>
      </c>
      <c r="P189" s="2520"/>
      <c r="Q189" s="2520"/>
      <c r="R189" s="2520" t="s">
        <v>1474</v>
      </c>
      <c r="S189" s="2520" t="s">
        <v>3759</v>
      </c>
      <c r="T189" s="2520" t="s">
        <v>2497</v>
      </c>
      <c r="U189" s="2520" t="s">
        <v>3754</v>
      </c>
      <c r="V189" s="2520"/>
      <c r="W189" s="2520"/>
      <c r="X189" s="2520"/>
      <c r="Y189" s="2520"/>
      <c r="Z189" s="2524" t="s">
        <v>2596</v>
      </c>
      <c r="AA189" s="2521">
        <v>4</v>
      </c>
      <c r="AB189" s="2521">
        <v>0</v>
      </c>
      <c r="AC189" s="2521">
        <v>2</v>
      </c>
      <c r="AD189" s="2521">
        <v>2</v>
      </c>
      <c r="AE189" s="2521">
        <v>1</v>
      </c>
      <c r="AF189" s="2521">
        <v>8</v>
      </c>
      <c r="AG189" s="2521"/>
    </row>
    <row r="190" spans="1:33" s="2526" customFormat="1">
      <c r="A190" s="2521">
        <v>8</v>
      </c>
      <c r="B190" s="2521">
        <v>2</v>
      </c>
      <c r="C190" s="2521">
        <v>4</v>
      </c>
      <c r="D190" s="2520">
        <f t="shared" si="4"/>
        <v>6</v>
      </c>
      <c r="E190" s="2521">
        <v>22628</v>
      </c>
      <c r="F190" s="2521" t="s">
        <v>959</v>
      </c>
      <c r="G190" s="2521">
        <v>182</v>
      </c>
      <c r="H190" s="2521" t="s">
        <v>3</v>
      </c>
      <c r="I190" s="2521" t="s">
        <v>429</v>
      </c>
      <c r="J190" s="2521">
        <v>1</v>
      </c>
      <c r="K190" s="2522">
        <f t="shared" si="5"/>
        <v>6</v>
      </c>
      <c r="L190" s="2523" t="s">
        <v>2488</v>
      </c>
      <c r="M190" s="2520">
        <v>5311002</v>
      </c>
      <c r="N190" s="2520" t="s">
        <v>2574</v>
      </c>
      <c r="O190" s="2520">
        <v>40</v>
      </c>
      <c r="P190" s="2520" t="s">
        <v>1472</v>
      </c>
      <c r="Q190" s="2520" t="s">
        <v>3754</v>
      </c>
      <c r="R190" s="2520"/>
      <c r="S190" s="2520"/>
      <c r="T190" s="2520"/>
      <c r="U190" s="2520"/>
      <c r="V190" s="2520" t="s">
        <v>1470</v>
      </c>
      <c r="W190" s="2520" t="s">
        <v>3754</v>
      </c>
      <c r="X190" s="2520"/>
      <c r="Y190" s="2520"/>
      <c r="Z190" s="2524" t="s">
        <v>2576</v>
      </c>
      <c r="AA190" s="2521">
        <v>7</v>
      </c>
      <c r="AB190" s="2521">
        <v>9</v>
      </c>
      <c r="AC190" s="2521">
        <v>2</v>
      </c>
      <c r="AD190" s="2521">
        <v>3</v>
      </c>
      <c r="AE190" s="2521">
        <v>2</v>
      </c>
      <c r="AF190" s="2521">
        <v>21</v>
      </c>
      <c r="AG190" s="2521"/>
    </row>
    <row r="191" spans="1:33" s="2526" customFormat="1">
      <c r="A191" s="2521">
        <v>8</v>
      </c>
      <c r="B191" s="2521">
        <v>2</v>
      </c>
      <c r="C191" s="2521">
        <v>4</v>
      </c>
      <c r="D191" s="2520">
        <f t="shared" si="4"/>
        <v>6</v>
      </c>
      <c r="E191" s="2521">
        <v>36161</v>
      </c>
      <c r="F191" s="2521" t="s">
        <v>421</v>
      </c>
      <c r="G191" s="2521">
        <v>182</v>
      </c>
      <c r="H191" s="2521" t="s">
        <v>3</v>
      </c>
      <c r="I191" s="2521" t="s">
        <v>429</v>
      </c>
      <c r="J191" s="2521">
        <v>1</v>
      </c>
      <c r="K191" s="2522">
        <f t="shared" si="5"/>
        <v>6</v>
      </c>
      <c r="L191" s="2523" t="s">
        <v>2647</v>
      </c>
      <c r="M191" s="2520">
        <v>5301006</v>
      </c>
      <c r="N191" s="2520" t="s">
        <v>3824</v>
      </c>
      <c r="O191" s="2520">
        <v>25</v>
      </c>
      <c r="P191" s="2520" t="s">
        <v>1464</v>
      </c>
      <c r="Q191" s="2520" t="s">
        <v>3825</v>
      </c>
      <c r="R191" s="2520"/>
      <c r="S191" s="2520"/>
      <c r="T191" s="2520" t="s">
        <v>1464</v>
      </c>
      <c r="U191" s="2520" t="s">
        <v>3825</v>
      </c>
      <c r="V191" s="2520"/>
      <c r="W191" s="2520"/>
      <c r="X191" s="2520"/>
      <c r="Y191" s="2520"/>
      <c r="Z191" s="2524" t="s">
        <v>2649</v>
      </c>
      <c r="AA191" s="2521">
        <v>4</v>
      </c>
      <c r="AB191" s="2521">
        <v>13</v>
      </c>
      <c r="AC191" s="2521">
        <v>1</v>
      </c>
      <c r="AD191" s="2521">
        <v>5</v>
      </c>
      <c r="AE191" s="2521">
        <v>0</v>
      </c>
      <c r="AF191" s="2521">
        <v>23</v>
      </c>
      <c r="AG191" s="2521"/>
    </row>
    <row r="192" spans="1:33" s="2526" customFormat="1" ht="28.8">
      <c r="A192" s="2521">
        <v>31</v>
      </c>
      <c r="B192" s="2521">
        <v>10</v>
      </c>
      <c r="C192" s="2521">
        <v>11</v>
      </c>
      <c r="D192" s="2520">
        <f t="shared" si="4"/>
        <v>21</v>
      </c>
      <c r="E192" s="2521">
        <v>36929</v>
      </c>
      <c r="F192" s="2521" t="s">
        <v>265</v>
      </c>
      <c r="G192" s="2521">
        <v>182</v>
      </c>
      <c r="H192" s="2521" t="s">
        <v>2</v>
      </c>
      <c r="I192" s="2521" t="s">
        <v>429</v>
      </c>
      <c r="J192" s="2521">
        <v>0.33</v>
      </c>
      <c r="K192" s="2522">
        <f t="shared" si="5"/>
        <v>6.9300000000000006</v>
      </c>
      <c r="L192" s="2523" t="s">
        <v>3826</v>
      </c>
      <c r="M192" s="2520">
        <v>5211004</v>
      </c>
      <c r="N192" s="2520" t="s">
        <v>2564</v>
      </c>
      <c r="O192" s="2520">
        <v>20</v>
      </c>
      <c r="P192" s="2521" t="s">
        <v>3827</v>
      </c>
      <c r="Q192" s="2520" t="s">
        <v>3828</v>
      </c>
      <c r="R192" s="2521" t="s">
        <v>2456</v>
      </c>
      <c r="S192" s="2520" t="s">
        <v>3828</v>
      </c>
      <c r="T192" s="2521"/>
      <c r="U192" s="2521"/>
      <c r="V192" s="2521" t="s">
        <v>3827</v>
      </c>
      <c r="W192" s="2520" t="s">
        <v>3828</v>
      </c>
      <c r="X192" s="2521" t="s">
        <v>2456</v>
      </c>
      <c r="Y192" s="2520" t="s">
        <v>3828</v>
      </c>
      <c r="Z192" s="2524" t="s">
        <v>450</v>
      </c>
      <c r="AA192" s="2521">
        <v>3</v>
      </c>
      <c r="AB192" s="2521">
        <v>13</v>
      </c>
      <c r="AC192" s="2521">
        <v>1</v>
      </c>
      <c r="AD192" s="2521">
        <v>0</v>
      </c>
      <c r="AE192" s="2521">
        <v>1</v>
      </c>
      <c r="AF192" s="2521">
        <v>17</v>
      </c>
      <c r="AG192" s="2521"/>
    </row>
    <row r="193" spans="1:33" s="2526" customFormat="1" ht="28.8">
      <c r="A193" s="2521">
        <v>31</v>
      </c>
      <c r="B193" s="2521">
        <v>10</v>
      </c>
      <c r="C193" s="2521">
        <v>11</v>
      </c>
      <c r="D193" s="2520">
        <f t="shared" si="4"/>
        <v>21</v>
      </c>
      <c r="E193" s="2521">
        <v>38518</v>
      </c>
      <c r="F193" s="2521" t="s">
        <v>265</v>
      </c>
      <c r="G193" s="2521">
        <v>182</v>
      </c>
      <c r="H193" s="2521" t="s">
        <v>2</v>
      </c>
      <c r="I193" s="2521" t="s">
        <v>429</v>
      </c>
      <c r="J193" s="2521">
        <v>0.33</v>
      </c>
      <c r="K193" s="2522">
        <f t="shared" si="5"/>
        <v>6.9300000000000006</v>
      </c>
      <c r="L193" s="2523" t="s">
        <v>3803</v>
      </c>
      <c r="M193" s="2520">
        <v>5211004</v>
      </c>
      <c r="N193" s="2520" t="s">
        <v>2564</v>
      </c>
      <c r="O193" s="2520">
        <v>20</v>
      </c>
      <c r="P193" s="2521" t="s">
        <v>3827</v>
      </c>
      <c r="Q193" s="2520" t="s">
        <v>3828</v>
      </c>
      <c r="R193" s="2521" t="s">
        <v>2456</v>
      </c>
      <c r="S193" s="2520" t="s">
        <v>3828</v>
      </c>
      <c r="T193" s="2521"/>
      <c r="U193" s="2521"/>
      <c r="V193" s="2521" t="s">
        <v>3827</v>
      </c>
      <c r="W193" s="2520" t="s">
        <v>3828</v>
      </c>
      <c r="X193" s="2521" t="s">
        <v>2456</v>
      </c>
      <c r="Y193" s="2520" t="s">
        <v>3828</v>
      </c>
      <c r="Z193" s="2524" t="s">
        <v>450</v>
      </c>
      <c r="AA193" s="2521">
        <v>3</v>
      </c>
      <c r="AB193" s="2521">
        <v>13</v>
      </c>
      <c r="AC193" s="2521">
        <v>1</v>
      </c>
      <c r="AD193" s="2521">
        <v>0</v>
      </c>
      <c r="AE193" s="2521">
        <v>1</v>
      </c>
      <c r="AF193" s="2521">
        <v>17</v>
      </c>
      <c r="AG193" s="2521"/>
    </row>
    <row r="194" spans="1:33" s="2526" customFormat="1" ht="28.8">
      <c r="A194" s="2521">
        <v>31</v>
      </c>
      <c r="B194" s="2521">
        <v>10</v>
      </c>
      <c r="C194" s="2521">
        <v>11</v>
      </c>
      <c r="D194" s="2520">
        <f t="shared" si="4"/>
        <v>21</v>
      </c>
      <c r="E194" s="2521">
        <v>41043</v>
      </c>
      <c r="F194" s="2521" t="s">
        <v>265</v>
      </c>
      <c r="G194" s="2521">
        <v>182</v>
      </c>
      <c r="H194" s="2521" t="s">
        <v>2</v>
      </c>
      <c r="I194" s="2521" t="s">
        <v>429</v>
      </c>
      <c r="J194" s="2521">
        <v>0.33</v>
      </c>
      <c r="K194" s="2522">
        <f t="shared" si="5"/>
        <v>6.9300000000000006</v>
      </c>
      <c r="L194" s="2523" t="s">
        <v>2296</v>
      </c>
      <c r="M194" s="2520">
        <v>5211004</v>
      </c>
      <c r="N194" s="2520" t="s">
        <v>2564</v>
      </c>
      <c r="O194" s="2520">
        <v>20</v>
      </c>
      <c r="P194" s="2521" t="s">
        <v>3827</v>
      </c>
      <c r="Q194" s="2520" t="s">
        <v>3828</v>
      </c>
      <c r="R194" s="2521" t="s">
        <v>2456</v>
      </c>
      <c r="S194" s="2520" t="s">
        <v>3828</v>
      </c>
      <c r="T194" s="2521"/>
      <c r="U194" s="2521"/>
      <c r="V194" s="2521" t="s">
        <v>3827</v>
      </c>
      <c r="W194" s="2520" t="s">
        <v>3828</v>
      </c>
      <c r="X194" s="2521" t="s">
        <v>2456</v>
      </c>
      <c r="Y194" s="2520" t="s">
        <v>3828</v>
      </c>
      <c r="Z194" s="2524" t="s">
        <v>450</v>
      </c>
      <c r="AA194" s="2521">
        <v>3</v>
      </c>
      <c r="AB194" s="2521">
        <v>13</v>
      </c>
      <c r="AC194" s="2521">
        <v>1</v>
      </c>
      <c r="AD194" s="2521">
        <v>0</v>
      </c>
      <c r="AE194" s="2521">
        <v>1</v>
      </c>
      <c r="AF194" s="2521">
        <v>17</v>
      </c>
      <c r="AG194" s="2521"/>
    </row>
    <row r="195" spans="1:33" s="2526" customFormat="1">
      <c r="A195" s="2531">
        <v>8</v>
      </c>
      <c r="B195" s="2531">
        <v>2</v>
      </c>
      <c r="C195" s="2531">
        <v>4</v>
      </c>
      <c r="D195" s="2520">
        <f t="shared" si="4"/>
        <v>6</v>
      </c>
      <c r="E195" s="2521">
        <v>35805</v>
      </c>
      <c r="F195" s="2521" t="s">
        <v>957</v>
      </c>
      <c r="G195" s="2521">
        <v>182</v>
      </c>
      <c r="H195" s="2521" t="s">
        <v>3</v>
      </c>
      <c r="I195" s="2521" t="s">
        <v>429</v>
      </c>
      <c r="J195" s="2521">
        <v>1</v>
      </c>
      <c r="K195" s="2522">
        <f t="shared" si="5"/>
        <v>6</v>
      </c>
      <c r="L195" s="2524" t="s">
        <v>2491</v>
      </c>
      <c r="M195" s="2520">
        <v>5311033</v>
      </c>
      <c r="N195" s="2520" t="s">
        <v>2585</v>
      </c>
      <c r="O195" s="2520">
        <v>30</v>
      </c>
      <c r="P195" s="2520"/>
      <c r="Q195" s="2520"/>
      <c r="R195" s="2520" t="s">
        <v>1475</v>
      </c>
      <c r="S195" s="2532" t="s">
        <v>3829</v>
      </c>
      <c r="T195" s="2533"/>
      <c r="U195" s="2520"/>
      <c r="V195" s="2520"/>
      <c r="W195" s="2520"/>
      <c r="X195" s="2520" t="s">
        <v>1464</v>
      </c>
      <c r="Y195" s="2520" t="s">
        <v>3829</v>
      </c>
      <c r="Z195" s="2524" t="s">
        <v>2598</v>
      </c>
      <c r="AA195" s="2521">
        <v>2</v>
      </c>
      <c r="AB195" s="2521">
        <v>12</v>
      </c>
      <c r="AC195" s="2521">
        <v>6</v>
      </c>
      <c r="AD195" s="2521">
        <v>5</v>
      </c>
      <c r="AE195" s="2521">
        <v>0</v>
      </c>
      <c r="AF195" s="2521">
        <v>25</v>
      </c>
      <c r="AG195" s="2521"/>
    </row>
    <row r="196" spans="1:33" s="2526" customFormat="1">
      <c r="A196" s="2521">
        <v>7</v>
      </c>
      <c r="B196" s="2521">
        <v>2.5</v>
      </c>
      <c r="C196" s="2521">
        <v>2</v>
      </c>
      <c r="D196" s="2520">
        <f t="shared" ref="D196:D259" si="6">SUM(B196+C196)</f>
        <v>4.5</v>
      </c>
      <c r="E196" s="2521">
        <v>17114</v>
      </c>
      <c r="F196" s="2521" t="s">
        <v>260</v>
      </c>
      <c r="G196" s="2521">
        <v>182</v>
      </c>
      <c r="H196" s="2521" t="s">
        <v>1</v>
      </c>
      <c r="I196" s="2521" t="s">
        <v>429</v>
      </c>
      <c r="J196" s="2521">
        <v>1</v>
      </c>
      <c r="K196" s="2522">
        <f t="shared" ref="K196:K259" si="7">D196*J196</f>
        <v>4.5</v>
      </c>
      <c r="L196" s="2523" t="s">
        <v>960</v>
      </c>
      <c r="M196" s="2520">
        <v>5131022</v>
      </c>
      <c r="N196" s="2520" t="s">
        <v>3728</v>
      </c>
      <c r="O196" s="2520">
        <v>32</v>
      </c>
      <c r="P196" s="2520"/>
      <c r="Q196" s="2520"/>
      <c r="R196" s="2520" t="s">
        <v>1472</v>
      </c>
      <c r="S196" s="2520" t="s">
        <v>3711</v>
      </c>
      <c r="T196" s="2520"/>
      <c r="U196" s="2520"/>
      <c r="V196" s="2520" t="s">
        <v>1472</v>
      </c>
      <c r="W196" s="2520" t="s">
        <v>3711</v>
      </c>
      <c r="X196" s="2520" t="s">
        <v>1472</v>
      </c>
      <c r="Y196" s="2520" t="s">
        <v>3711</v>
      </c>
      <c r="Z196" s="2524" t="s">
        <v>3830</v>
      </c>
      <c r="AA196" s="2521">
        <v>2</v>
      </c>
      <c r="AB196" s="2521">
        <v>3</v>
      </c>
      <c r="AC196" s="2521">
        <v>4</v>
      </c>
      <c r="AD196" s="2521">
        <v>4</v>
      </c>
      <c r="AE196" s="2521">
        <v>0</v>
      </c>
      <c r="AF196" s="2521">
        <v>13</v>
      </c>
      <c r="AG196" s="2521"/>
    </row>
    <row r="197" spans="1:33" s="2526" customFormat="1" ht="28.8">
      <c r="A197" s="2521">
        <v>9</v>
      </c>
      <c r="B197" s="2521">
        <v>3</v>
      </c>
      <c r="C197" s="2521">
        <v>3</v>
      </c>
      <c r="D197" s="2520">
        <f t="shared" si="6"/>
        <v>6</v>
      </c>
      <c r="E197" s="2521">
        <v>14436</v>
      </c>
      <c r="F197" s="2521" t="s">
        <v>1046</v>
      </c>
      <c r="G197" s="2521">
        <v>182</v>
      </c>
      <c r="H197" s="2521" t="s">
        <v>1</v>
      </c>
      <c r="I197" s="2521" t="s">
        <v>2489</v>
      </c>
      <c r="J197" s="2521">
        <v>1</v>
      </c>
      <c r="K197" s="2522">
        <f t="shared" si="7"/>
        <v>6</v>
      </c>
      <c r="L197" s="2523" t="s">
        <v>2631</v>
      </c>
      <c r="M197" s="2520">
        <v>5121023</v>
      </c>
      <c r="N197" s="2520" t="s">
        <v>2632</v>
      </c>
      <c r="O197" s="2520">
        <v>25</v>
      </c>
      <c r="P197" s="2520" t="s">
        <v>1473</v>
      </c>
      <c r="Q197" s="2520" t="s">
        <v>3707</v>
      </c>
      <c r="R197" s="2520"/>
      <c r="S197" s="2520"/>
      <c r="T197" s="2520" t="s">
        <v>1473</v>
      </c>
      <c r="U197" s="2520" t="s">
        <v>3707</v>
      </c>
      <c r="V197" s="2520" t="s">
        <v>1473</v>
      </c>
      <c r="W197" s="2520" t="s">
        <v>3707</v>
      </c>
      <c r="X197" s="2520" t="s">
        <v>1473</v>
      </c>
      <c r="Y197" s="2520" t="s">
        <v>3707</v>
      </c>
      <c r="Z197" s="2524" t="s">
        <v>2474</v>
      </c>
      <c r="AA197" s="2521">
        <v>11</v>
      </c>
      <c r="AB197" s="2521">
        <v>5</v>
      </c>
      <c r="AC197" s="2521">
        <v>2</v>
      </c>
      <c r="AD197" s="2521">
        <v>2</v>
      </c>
      <c r="AE197" s="2521">
        <v>2</v>
      </c>
      <c r="AF197" s="2521">
        <v>20</v>
      </c>
      <c r="AG197" s="2521"/>
    </row>
    <row r="198" spans="1:33" s="2526" customFormat="1" ht="28.8">
      <c r="A198" s="2521">
        <v>3</v>
      </c>
      <c r="B198" s="2521">
        <v>1.5</v>
      </c>
      <c r="C198" s="2521"/>
      <c r="D198" s="2520">
        <f t="shared" si="6"/>
        <v>1.5</v>
      </c>
      <c r="E198" s="2521">
        <v>6598</v>
      </c>
      <c r="F198" s="2521" t="s">
        <v>267</v>
      </c>
      <c r="G198" s="2521">
        <v>182</v>
      </c>
      <c r="H198" s="2521" t="s">
        <v>2</v>
      </c>
      <c r="I198" s="2521" t="s">
        <v>429</v>
      </c>
      <c r="J198" s="2521">
        <v>1</v>
      </c>
      <c r="K198" s="2522">
        <f t="shared" si="7"/>
        <v>1.5</v>
      </c>
      <c r="L198" s="2523" t="s">
        <v>2464</v>
      </c>
      <c r="M198" s="2520" t="s">
        <v>1462</v>
      </c>
      <c r="N198" s="2520" t="s">
        <v>3831</v>
      </c>
      <c r="O198" s="2520">
        <v>30</v>
      </c>
      <c r="P198" s="2525"/>
      <c r="Q198" s="2525"/>
      <c r="R198" s="2525"/>
      <c r="S198" s="2525"/>
      <c r="T198" s="2520" t="s">
        <v>1475</v>
      </c>
      <c r="U198" s="2520" t="s">
        <v>3652</v>
      </c>
      <c r="V198" s="2520"/>
      <c r="W198" s="2520"/>
      <c r="X198" s="2520"/>
      <c r="Y198" s="2520"/>
      <c r="Z198" s="2524" t="s">
        <v>3832</v>
      </c>
      <c r="AA198" s="2521">
        <v>9</v>
      </c>
      <c r="AB198" s="2521">
        <v>9</v>
      </c>
      <c r="AC198" s="2521">
        <v>0</v>
      </c>
      <c r="AD198" s="2521">
        <v>0</v>
      </c>
      <c r="AE198" s="2521">
        <v>1</v>
      </c>
      <c r="AF198" s="2521">
        <v>18</v>
      </c>
      <c r="AG198" s="2521"/>
    </row>
    <row r="199" spans="1:33" s="2526" customFormat="1">
      <c r="A199" s="2521">
        <v>9</v>
      </c>
      <c r="B199" s="2521">
        <v>3</v>
      </c>
      <c r="C199" s="2521">
        <v>3</v>
      </c>
      <c r="D199" s="2520">
        <f t="shared" si="6"/>
        <v>6</v>
      </c>
      <c r="E199" s="2521">
        <v>23524</v>
      </c>
      <c r="F199" s="2521" t="s">
        <v>260</v>
      </c>
      <c r="G199" s="2521">
        <v>182</v>
      </c>
      <c r="H199" s="2521" t="s">
        <v>1</v>
      </c>
      <c r="I199" s="2521" t="s">
        <v>429</v>
      </c>
      <c r="J199" s="2521">
        <v>1</v>
      </c>
      <c r="K199" s="2522">
        <f t="shared" si="7"/>
        <v>6</v>
      </c>
      <c r="L199" s="2523" t="s">
        <v>2512</v>
      </c>
      <c r="M199" s="2520">
        <v>5131004</v>
      </c>
      <c r="N199" s="2520" t="s">
        <v>2536</v>
      </c>
      <c r="O199" s="2520">
        <v>20</v>
      </c>
      <c r="P199" s="2520"/>
      <c r="Q199" s="2520"/>
      <c r="R199" s="2520" t="s">
        <v>1475</v>
      </c>
      <c r="S199" s="2520" t="s">
        <v>3714</v>
      </c>
      <c r="T199" s="2520" t="s">
        <v>1475</v>
      </c>
      <c r="U199" s="2520" t="s">
        <v>3714</v>
      </c>
      <c r="V199" s="2520" t="s">
        <v>1475</v>
      </c>
      <c r="W199" s="2520" t="s">
        <v>3714</v>
      </c>
      <c r="X199" s="2520" t="s">
        <v>1475</v>
      </c>
      <c r="Y199" s="2520" t="s">
        <v>3714</v>
      </c>
      <c r="Z199" s="2524" t="s">
        <v>2556</v>
      </c>
      <c r="AA199" s="2521">
        <v>0</v>
      </c>
      <c r="AB199" s="2521">
        <v>1</v>
      </c>
      <c r="AC199" s="2521">
        <v>2</v>
      </c>
      <c r="AD199" s="2521">
        <v>0</v>
      </c>
      <c r="AE199" s="2521">
        <v>0</v>
      </c>
      <c r="AF199" s="2521">
        <v>3</v>
      </c>
      <c r="AG199" s="2521"/>
    </row>
    <row r="200" spans="1:33" s="2526" customFormat="1" ht="28.8">
      <c r="A200" s="2521">
        <v>35</v>
      </c>
      <c r="B200" s="2521">
        <v>15</v>
      </c>
      <c r="C200" s="2521">
        <v>6</v>
      </c>
      <c r="D200" s="2520">
        <f t="shared" si="6"/>
        <v>21</v>
      </c>
      <c r="E200" s="2521">
        <v>36007</v>
      </c>
      <c r="F200" s="2521" t="s">
        <v>267</v>
      </c>
      <c r="G200" s="2521">
        <v>182</v>
      </c>
      <c r="H200" s="2521" t="s">
        <v>2</v>
      </c>
      <c r="I200" s="2521" t="s">
        <v>429</v>
      </c>
      <c r="J200" s="2521">
        <v>0.5</v>
      </c>
      <c r="K200" s="2522">
        <f t="shared" si="7"/>
        <v>10.5</v>
      </c>
      <c r="L200" s="2523" t="s">
        <v>3833</v>
      </c>
      <c r="M200" s="2520">
        <v>5210002</v>
      </c>
      <c r="N200" s="2520" t="s">
        <v>2561</v>
      </c>
      <c r="O200" s="2520">
        <v>30</v>
      </c>
      <c r="P200" s="2521" t="s">
        <v>2519</v>
      </c>
      <c r="Q200" s="2520" t="s">
        <v>3662</v>
      </c>
      <c r="R200" s="2521" t="s">
        <v>3796</v>
      </c>
      <c r="S200" s="2520" t="s">
        <v>3662</v>
      </c>
      <c r="T200" s="2521"/>
      <c r="U200" s="2521"/>
      <c r="V200" s="2521" t="s">
        <v>3834</v>
      </c>
      <c r="W200" s="2520" t="s">
        <v>3662</v>
      </c>
      <c r="X200" s="2521" t="s">
        <v>1513</v>
      </c>
      <c r="Y200" s="2520" t="s">
        <v>3662</v>
      </c>
      <c r="Z200" s="2524" t="s">
        <v>448</v>
      </c>
      <c r="AA200" s="2521">
        <v>0</v>
      </c>
      <c r="AB200" s="2521">
        <v>0</v>
      </c>
      <c r="AC200" s="2521">
        <v>16</v>
      </c>
      <c r="AD200" s="2521">
        <v>6</v>
      </c>
      <c r="AE200" s="2521">
        <v>1</v>
      </c>
      <c r="AF200" s="2521">
        <v>22</v>
      </c>
      <c r="AG200" s="2521"/>
    </row>
    <row r="201" spans="1:33" s="2526" customFormat="1" ht="28.8">
      <c r="A201" s="2521">
        <v>35</v>
      </c>
      <c r="B201" s="2521">
        <v>15</v>
      </c>
      <c r="C201" s="2521">
        <v>6</v>
      </c>
      <c r="D201" s="2520">
        <f t="shared" si="6"/>
        <v>21</v>
      </c>
      <c r="E201" s="2521">
        <v>26192</v>
      </c>
      <c r="F201" s="2521" t="s">
        <v>267</v>
      </c>
      <c r="G201" s="2521">
        <v>182</v>
      </c>
      <c r="H201" s="2521" t="s">
        <v>2</v>
      </c>
      <c r="I201" s="2521" t="s">
        <v>429</v>
      </c>
      <c r="J201" s="2521">
        <v>0.25</v>
      </c>
      <c r="K201" s="2522">
        <f t="shared" si="7"/>
        <v>5.25</v>
      </c>
      <c r="L201" s="2523" t="s">
        <v>3736</v>
      </c>
      <c r="M201" s="2520">
        <v>5210002</v>
      </c>
      <c r="N201" s="2520" t="s">
        <v>2561</v>
      </c>
      <c r="O201" s="2520">
        <v>30</v>
      </c>
      <c r="P201" s="2521" t="s">
        <v>2519</v>
      </c>
      <c r="Q201" s="2520" t="s">
        <v>3662</v>
      </c>
      <c r="R201" s="2521" t="s">
        <v>3796</v>
      </c>
      <c r="S201" s="2520" t="s">
        <v>3662</v>
      </c>
      <c r="T201" s="2521"/>
      <c r="U201" s="2521"/>
      <c r="V201" s="2521" t="s">
        <v>3834</v>
      </c>
      <c r="W201" s="2520" t="s">
        <v>3662</v>
      </c>
      <c r="X201" s="2521" t="s">
        <v>1513</v>
      </c>
      <c r="Y201" s="2520" t="s">
        <v>3662</v>
      </c>
      <c r="Z201" s="2524" t="s">
        <v>448</v>
      </c>
      <c r="AA201" s="2521">
        <v>0</v>
      </c>
      <c r="AB201" s="2521">
        <v>0</v>
      </c>
      <c r="AC201" s="2521">
        <v>16</v>
      </c>
      <c r="AD201" s="2521">
        <v>6</v>
      </c>
      <c r="AE201" s="2521">
        <v>1</v>
      </c>
      <c r="AF201" s="2521">
        <v>22</v>
      </c>
      <c r="AG201" s="2521"/>
    </row>
    <row r="202" spans="1:33" s="2526" customFormat="1" ht="28.8">
      <c r="A202" s="2521">
        <v>35</v>
      </c>
      <c r="B202" s="2521">
        <v>15</v>
      </c>
      <c r="C202" s="2521">
        <v>6</v>
      </c>
      <c r="D202" s="2520">
        <f t="shared" si="6"/>
        <v>21</v>
      </c>
      <c r="E202" s="2534">
        <v>32206</v>
      </c>
      <c r="F202" s="2521" t="s">
        <v>267</v>
      </c>
      <c r="G202" s="2521">
        <v>182</v>
      </c>
      <c r="H202" s="2521" t="s">
        <v>2</v>
      </c>
      <c r="I202" s="2521" t="s">
        <v>429</v>
      </c>
      <c r="J202" s="2534">
        <v>0.25</v>
      </c>
      <c r="K202" s="2522">
        <f t="shared" si="7"/>
        <v>5.25</v>
      </c>
      <c r="L202" s="2535" t="s">
        <v>2460</v>
      </c>
      <c r="M202" s="2520">
        <v>5210002</v>
      </c>
      <c r="N202" s="2520" t="s">
        <v>2561</v>
      </c>
      <c r="O202" s="2520">
        <v>30</v>
      </c>
      <c r="P202" s="2521" t="s">
        <v>2519</v>
      </c>
      <c r="Q202" s="2520" t="s">
        <v>3662</v>
      </c>
      <c r="R202" s="2521" t="s">
        <v>3796</v>
      </c>
      <c r="S202" s="2520" t="s">
        <v>3662</v>
      </c>
      <c r="T202" s="2534"/>
      <c r="U202" s="2534"/>
      <c r="V202" s="2534" t="s">
        <v>3834</v>
      </c>
      <c r="W202" s="2536" t="s">
        <v>3662</v>
      </c>
      <c r="X202" s="2534" t="s">
        <v>1513</v>
      </c>
      <c r="Y202" s="2536" t="s">
        <v>3662</v>
      </c>
      <c r="Z202" s="2524" t="s">
        <v>448</v>
      </c>
      <c r="AA202" s="2521">
        <v>0</v>
      </c>
      <c r="AB202" s="2521">
        <v>0</v>
      </c>
      <c r="AC202" s="2521">
        <v>16</v>
      </c>
      <c r="AD202" s="2521">
        <v>6</v>
      </c>
      <c r="AE202" s="2521">
        <v>1</v>
      </c>
      <c r="AF202" s="2521">
        <v>22</v>
      </c>
      <c r="AG202" s="2521"/>
    </row>
    <row r="203" spans="1:33" s="2526" customFormat="1">
      <c r="A203" s="2531">
        <v>6</v>
      </c>
      <c r="B203" s="2531">
        <v>3</v>
      </c>
      <c r="C203" s="2531"/>
      <c r="D203" s="2520">
        <f t="shared" si="6"/>
        <v>3</v>
      </c>
      <c r="E203" s="2521">
        <v>36002</v>
      </c>
      <c r="F203" s="2521" t="s">
        <v>957</v>
      </c>
      <c r="G203" s="2521">
        <v>182</v>
      </c>
      <c r="H203" s="2521" t="s">
        <v>3</v>
      </c>
      <c r="I203" s="2521" t="s">
        <v>429</v>
      </c>
      <c r="J203" s="2521">
        <v>1</v>
      </c>
      <c r="K203" s="2522">
        <f t="shared" si="7"/>
        <v>3</v>
      </c>
      <c r="L203" s="2524" t="s">
        <v>2468</v>
      </c>
      <c r="M203" s="2520" t="s">
        <v>2550</v>
      </c>
      <c r="N203" s="2520" t="s">
        <v>2601</v>
      </c>
      <c r="O203" s="2520">
        <v>40</v>
      </c>
      <c r="P203" s="2520" t="s">
        <v>1469</v>
      </c>
      <c r="Q203" s="2520" t="s">
        <v>3753</v>
      </c>
      <c r="R203" s="2520"/>
      <c r="S203" s="2520"/>
      <c r="T203" s="2520"/>
      <c r="U203" s="2520"/>
      <c r="V203" s="2520" t="s">
        <v>1469</v>
      </c>
      <c r="W203" s="2520" t="s">
        <v>3753</v>
      </c>
      <c r="X203" s="2520"/>
      <c r="Y203" s="2520"/>
      <c r="Z203" s="2524" t="s">
        <v>3835</v>
      </c>
      <c r="AA203" s="2521">
        <v>0</v>
      </c>
      <c r="AB203" s="2521">
        <v>0</v>
      </c>
      <c r="AC203" s="2521">
        <v>8</v>
      </c>
      <c r="AD203" s="2521">
        <v>5</v>
      </c>
      <c r="AE203" s="2521">
        <v>6</v>
      </c>
      <c r="AF203" s="2521">
        <v>13</v>
      </c>
      <c r="AG203" s="2521"/>
    </row>
    <row r="204" spans="1:33" s="2526" customFormat="1" ht="43.2">
      <c r="A204" s="2521">
        <v>3</v>
      </c>
      <c r="B204" s="2521">
        <v>1.5</v>
      </c>
      <c r="C204" s="2521"/>
      <c r="D204" s="2520">
        <f t="shared" si="6"/>
        <v>1.5</v>
      </c>
      <c r="E204" s="2521">
        <v>39289</v>
      </c>
      <c r="F204" s="2521" t="s">
        <v>267</v>
      </c>
      <c r="G204" s="2521">
        <v>182</v>
      </c>
      <c r="H204" s="2521" t="s">
        <v>2</v>
      </c>
      <c r="I204" s="2521" t="s">
        <v>429</v>
      </c>
      <c r="J204" s="2521">
        <v>1</v>
      </c>
      <c r="K204" s="2522">
        <f t="shared" si="7"/>
        <v>1.5</v>
      </c>
      <c r="L204" s="2523" t="s">
        <v>2299</v>
      </c>
      <c r="M204" s="2520" t="s">
        <v>1462</v>
      </c>
      <c r="N204" s="2520" t="s">
        <v>3836</v>
      </c>
      <c r="O204" s="2520">
        <v>30</v>
      </c>
      <c r="P204" s="2525"/>
      <c r="Q204" s="2525"/>
      <c r="R204" s="2525"/>
      <c r="S204" s="2525"/>
      <c r="T204" s="2520" t="s">
        <v>1472</v>
      </c>
      <c r="U204" s="2520" t="s">
        <v>3647</v>
      </c>
      <c r="V204" s="2520"/>
      <c r="W204" s="2520"/>
      <c r="X204" s="2520"/>
      <c r="Y204" s="2520"/>
      <c r="Z204" s="2524" t="s">
        <v>3837</v>
      </c>
      <c r="AA204" s="2521">
        <v>0</v>
      </c>
      <c r="AB204" s="2521">
        <v>1</v>
      </c>
      <c r="AC204" s="2521">
        <v>15</v>
      </c>
      <c r="AD204" s="2521">
        <v>7</v>
      </c>
      <c r="AE204" s="2521">
        <v>0</v>
      </c>
      <c r="AF204" s="2521">
        <v>23</v>
      </c>
      <c r="AG204" s="2521"/>
    </row>
    <row r="205" spans="1:33" s="2526" customFormat="1">
      <c r="A205" s="2521">
        <v>7</v>
      </c>
      <c r="B205" s="2521">
        <v>2.5</v>
      </c>
      <c r="C205" s="2521">
        <v>2</v>
      </c>
      <c r="D205" s="2520">
        <f t="shared" si="6"/>
        <v>4.5</v>
      </c>
      <c r="E205" s="2521">
        <v>37350</v>
      </c>
      <c r="F205" s="2521" t="s">
        <v>261</v>
      </c>
      <c r="G205" s="2521">
        <v>182</v>
      </c>
      <c r="H205" s="2521" t="s">
        <v>1</v>
      </c>
      <c r="I205" s="2521" t="s">
        <v>433</v>
      </c>
      <c r="J205" s="2521">
        <v>1</v>
      </c>
      <c r="K205" s="2522">
        <f t="shared" si="7"/>
        <v>4.5</v>
      </c>
      <c r="L205" s="2523" t="s">
        <v>435</v>
      </c>
      <c r="M205" s="2520">
        <v>5121013</v>
      </c>
      <c r="N205" s="2520" t="s">
        <v>2541</v>
      </c>
      <c r="O205" s="2520">
        <v>35</v>
      </c>
      <c r="P205" s="2520" t="s">
        <v>1472</v>
      </c>
      <c r="Q205" s="2520" t="s">
        <v>3753</v>
      </c>
      <c r="R205" s="2520" t="s">
        <v>1473</v>
      </c>
      <c r="S205" s="2520" t="s">
        <v>3753</v>
      </c>
      <c r="T205" s="2520" t="s">
        <v>1472</v>
      </c>
      <c r="U205" s="2520" t="s">
        <v>3715</v>
      </c>
      <c r="V205" s="2520"/>
      <c r="W205" s="2520"/>
      <c r="X205" s="2520"/>
      <c r="Y205" s="2520"/>
      <c r="Z205" s="2524" t="s">
        <v>2629</v>
      </c>
      <c r="AA205" s="2521">
        <v>18</v>
      </c>
      <c r="AB205" s="2521">
        <v>13</v>
      </c>
      <c r="AC205" s="2521">
        <v>0</v>
      </c>
      <c r="AD205" s="2521">
        <v>4</v>
      </c>
      <c r="AE205" s="2521">
        <v>0</v>
      </c>
      <c r="AF205" s="2521">
        <v>35</v>
      </c>
      <c r="AG205" s="2521"/>
    </row>
    <row r="206" spans="1:33" s="2526" customFormat="1">
      <c r="A206" s="2521">
        <v>9</v>
      </c>
      <c r="B206" s="2521">
        <v>3</v>
      </c>
      <c r="C206" s="2521">
        <v>3</v>
      </c>
      <c r="D206" s="2520">
        <f t="shared" si="6"/>
        <v>6</v>
      </c>
      <c r="E206" s="2521">
        <v>36702</v>
      </c>
      <c r="F206" s="2521" t="s">
        <v>260</v>
      </c>
      <c r="G206" s="2521">
        <v>182</v>
      </c>
      <c r="H206" s="2521" t="s">
        <v>1</v>
      </c>
      <c r="I206" s="2521" t="s">
        <v>429</v>
      </c>
      <c r="J206" s="2521">
        <v>1</v>
      </c>
      <c r="K206" s="2522">
        <f t="shared" si="7"/>
        <v>6</v>
      </c>
      <c r="L206" s="2523" t="s">
        <v>2493</v>
      </c>
      <c r="M206" s="2520">
        <v>5121007</v>
      </c>
      <c r="N206" s="2520" t="s">
        <v>2554</v>
      </c>
      <c r="O206" s="2520">
        <v>25</v>
      </c>
      <c r="P206" s="2520" t="s">
        <v>1473</v>
      </c>
      <c r="Q206" s="2520" t="s">
        <v>3838</v>
      </c>
      <c r="R206" s="2520" t="s">
        <v>1473</v>
      </c>
      <c r="S206" s="2520" t="s">
        <v>3838</v>
      </c>
      <c r="T206" s="2520"/>
      <c r="U206" s="2520"/>
      <c r="V206" s="2520" t="s">
        <v>1473</v>
      </c>
      <c r="W206" s="2520" t="s">
        <v>3838</v>
      </c>
      <c r="X206" s="2520" t="s">
        <v>1473</v>
      </c>
      <c r="Y206" s="2520" t="s">
        <v>3838</v>
      </c>
      <c r="Z206" s="2524" t="s">
        <v>1480</v>
      </c>
      <c r="AA206" s="2521">
        <v>0</v>
      </c>
      <c r="AB206" s="2521">
        <v>0</v>
      </c>
      <c r="AC206" s="2521">
        <v>1</v>
      </c>
      <c r="AD206" s="2521">
        <v>5</v>
      </c>
      <c r="AE206" s="2521">
        <v>2</v>
      </c>
      <c r="AF206" s="2521">
        <v>6</v>
      </c>
      <c r="AG206" s="2521"/>
    </row>
    <row r="207" spans="1:33" s="2526" customFormat="1">
      <c r="A207" s="2521">
        <v>7</v>
      </c>
      <c r="B207" s="2521">
        <v>2.5</v>
      </c>
      <c r="C207" s="2521">
        <v>2</v>
      </c>
      <c r="D207" s="2520">
        <f t="shared" si="6"/>
        <v>4.5</v>
      </c>
      <c r="E207" s="2521">
        <v>36019</v>
      </c>
      <c r="F207" s="2521" t="s">
        <v>261</v>
      </c>
      <c r="G207" s="2521">
        <v>182</v>
      </c>
      <c r="H207" s="2521" t="s">
        <v>1</v>
      </c>
      <c r="I207" s="2521" t="s">
        <v>429</v>
      </c>
      <c r="J207" s="2521">
        <v>1</v>
      </c>
      <c r="K207" s="2522">
        <f t="shared" si="7"/>
        <v>4.5</v>
      </c>
      <c r="L207" s="2523" t="s">
        <v>2508</v>
      </c>
      <c r="M207" s="2520">
        <v>5121010</v>
      </c>
      <c r="N207" s="2520" t="s">
        <v>2546</v>
      </c>
      <c r="O207" s="2520">
        <v>30</v>
      </c>
      <c r="P207" s="2520" t="s">
        <v>1472</v>
      </c>
      <c r="Q207" s="2520" t="s">
        <v>3839</v>
      </c>
      <c r="R207" s="2520"/>
      <c r="S207" s="2520"/>
      <c r="T207" s="2520" t="s">
        <v>1472</v>
      </c>
      <c r="U207" s="2520" t="s">
        <v>3839</v>
      </c>
      <c r="V207" s="2520"/>
      <c r="W207" s="2520"/>
      <c r="X207" s="2520" t="s">
        <v>1472</v>
      </c>
      <c r="Y207" s="2520" t="s">
        <v>3839</v>
      </c>
      <c r="Z207" s="2524" t="s">
        <v>1481</v>
      </c>
      <c r="AA207" s="2521">
        <v>0</v>
      </c>
      <c r="AB207" s="2521">
        <v>0</v>
      </c>
      <c r="AC207" s="2521">
        <v>3</v>
      </c>
      <c r="AD207" s="2521">
        <v>17</v>
      </c>
      <c r="AE207" s="2521">
        <v>9</v>
      </c>
      <c r="AF207" s="2521">
        <v>20</v>
      </c>
      <c r="AG207" s="2521"/>
    </row>
    <row r="208" spans="1:33" s="2526" customFormat="1" ht="28.8">
      <c r="A208" s="2521">
        <v>3</v>
      </c>
      <c r="B208" s="2521"/>
      <c r="C208" s="2521">
        <v>3</v>
      </c>
      <c r="D208" s="2520">
        <f t="shared" si="6"/>
        <v>3</v>
      </c>
      <c r="E208" s="2521">
        <v>40170</v>
      </c>
      <c r="F208" s="2521" t="s">
        <v>265</v>
      </c>
      <c r="G208" s="2521">
        <v>182</v>
      </c>
      <c r="H208" s="2521" t="s">
        <v>2</v>
      </c>
      <c r="I208" s="2521" t="s">
        <v>429</v>
      </c>
      <c r="J208" s="2521">
        <v>0.5</v>
      </c>
      <c r="K208" s="2522">
        <f t="shared" si="7"/>
        <v>1.5</v>
      </c>
      <c r="L208" s="2523" t="s">
        <v>2358</v>
      </c>
      <c r="M208" s="2520" t="s">
        <v>1462</v>
      </c>
      <c r="N208" s="2520" t="s">
        <v>3697</v>
      </c>
      <c r="O208" s="2520">
        <v>15</v>
      </c>
      <c r="P208" s="2520"/>
      <c r="Q208" s="2520"/>
      <c r="R208" s="2520"/>
      <c r="S208" s="2520"/>
      <c r="T208" s="2520" t="s">
        <v>1463</v>
      </c>
      <c r="U208" s="2520" t="s">
        <v>2644</v>
      </c>
      <c r="V208" s="2520"/>
      <c r="W208" s="2520"/>
      <c r="X208" s="2520"/>
      <c r="Y208" s="2520"/>
      <c r="Z208" s="2524" t="s">
        <v>3840</v>
      </c>
      <c r="AA208" s="2521">
        <v>3</v>
      </c>
      <c r="AB208" s="2521">
        <v>7</v>
      </c>
      <c r="AC208" s="2521">
        <v>3</v>
      </c>
      <c r="AD208" s="2521">
        <v>0</v>
      </c>
      <c r="AE208" s="2521">
        <v>0</v>
      </c>
      <c r="AF208" s="2521">
        <v>13</v>
      </c>
      <c r="AG208" s="2521"/>
    </row>
    <row r="209" spans="1:33" s="2526" customFormat="1">
      <c r="A209" s="2521">
        <v>7</v>
      </c>
      <c r="B209" s="2521">
        <v>2.5</v>
      </c>
      <c r="C209" s="2521">
        <v>2</v>
      </c>
      <c r="D209" s="2520">
        <f t="shared" si="6"/>
        <v>4.5</v>
      </c>
      <c r="E209" s="2521">
        <v>28181</v>
      </c>
      <c r="F209" s="2521" t="s">
        <v>261</v>
      </c>
      <c r="G209" s="2521">
        <v>182</v>
      </c>
      <c r="H209" s="2521" t="s">
        <v>1</v>
      </c>
      <c r="I209" s="2521" t="s">
        <v>433</v>
      </c>
      <c r="J209" s="2521">
        <v>1</v>
      </c>
      <c r="K209" s="2522">
        <f t="shared" si="7"/>
        <v>4.5</v>
      </c>
      <c r="L209" s="2523" t="s">
        <v>434</v>
      </c>
      <c r="M209" s="2520">
        <v>5121010</v>
      </c>
      <c r="N209" s="2520" t="s">
        <v>2628</v>
      </c>
      <c r="O209" s="2520">
        <v>25</v>
      </c>
      <c r="P209" s="2520" t="s">
        <v>1475</v>
      </c>
      <c r="Q209" s="2520" t="s">
        <v>3838</v>
      </c>
      <c r="R209" s="2520"/>
      <c r="S209" s="2520"/>
      <c r="T209" s="2520" t="s">
        <v>1475</v>
      </c>
      <c r="U209" s="2520" t="s">
        <v>3838</v>
      </c>
      <c r="V209" s="2520"/>
      <c r="W209" s="2520"/>
      <c r="X209" s="2520" t="s">
        <v>1475</v>
      </c>
      <c r="Y209" s="2520" t="s">
        <v>3838</v>
      </c>
      <c r="Z209" s="2524" t="s">
        <v>1481</v>
      </c>
      <c r="AA209" s="2521">
        <v>0</v>
      </c>
      <c r="AB209" s="2521">
        <v>1</v>
      </c>
      <c r="AC209" s="2521">
        <v>5</v>
      </c>
      <c r="AD209" s="2521">
        <v>12</v>
      </c>
      <c r="AE209" s="2521">
        <v>7</v>
      </c>
      <c r="AF209" s="2521">
        <v>18</v>
      </c>
      <c r="AG209" s="2521"/>
    </row>
    <row r="210" spans="1:33" s="2526" customFormat="1" ht="28.8">
      <c r="A210" s="2521">
        <v>3</v>
      </c>
      <c r="B210" s="2521"/>
      <c r="C210" s="2521">
        <v>3</v>
      </c>
      <c r="D210" s="2520">
        <f t="shared" si="6"/>
        <v>3</v>
      </c>
      <c r="E210" s="2521">
        <v>30037</v>
      </c>
      <c r="F210" s="2521" t="s">
        <v>265</v>
      </c>
      <c r="G210" s="2521">
        <v>182</v>
      </c>
      <c r="H210" s="2521" t="s">
        <v>2</v>
      </c>
      <c r="I210" s="2521" t="s">
        <v>429</v>
      </c>
      <c r="J210" s="2521">
        <v>1</v>
      </c>
      <c r="K210" s="2522">
        <f t="shared" si="7"/>
        <v>3</v>
      </c>
      <c r="L210" s="2523" t="s">
        <v>2520</v>
      </c>
      <c r="M210" s="2520" t="s">
        <v>1462</v>
      </c>
      <c r="N210" s="2520" t="s">
        <v>3841</v>
      </c>
      <c r="O210" s="2520">
        <v>15</v>
      </c>
      <c r="P210" s="2520"/>
      <c r="Q210" s="2520"/>
      <c r="R210" s="2520"/>
      <c r="S210" s="2525"/>
      <c r="T210" s="2520" t="s">
        <v>1464</v>
      </c>
      <c r="U210" s="2520" t="s">
        <v>1477</v>
      </c>
      <c r="V210" s="2520"/>
      <c r="W210" s="2520"/>
      <c r="X210" s="2520"/>
      <c r="Y210" s="2520"/>
      <c r="Z210" s="2524" t="s">
        <v>3842</v>
      </c>
      <c r="AA210" s="2521">
        <v>4</v>
      </c>
      <c r="AB210" s="2521">
        <v>5</v>
      </c>
      <c r="AC210" s="2521">
        <v>2</v>
      </c>
      <c r="AD210" s="2521">
        <v>2</v>
      </c>
      <c r="AE210" s="2521">
        <v>0</v>
      </c>
      <c r="AF210" s="2521">
        <v>13</v>
      </c>
      <c r="AG210" s="2521"/>
    </row>
    <row r="211" spans="1:33" s="2526" customFormat="1" ht="28.8">
      <c r="A211" s="2521">
        <v>35</v>
      </c>
      <c r="B211" s="2521">
        <v>15</v>
      </c>
      <c r="C211" s="2521">
        <v>6</v>
      </c>
      <c r="D211" s="2520">
        <f t="shared" si="6"/>
        <v>21</v>
      </c>
      <c r="E211" s="2521">
        <v>38204</v>
      </c>
      <c r="F211" s="2521" t="s">
        <v>267</v>
      </c>
      <c r="G211" s="2521">
        <v>182</v>
      </c>
      <c r="H211" s="2521" t="s">
        <v>2</v>
      </c>
      <c r="I211" s="2521" t="s">
        <v>429</v>
      </c>
      <c r="J211" s="2521">
        <v>0.35</v>
      </c>
      <c r="K211" s="2522">
        <f t="shared" si="7"/>
        <v>7.35</v>
      </c>
      <c r="L211" s="2523" t="s">
        <v>3843</v>
      </c>
      <c r="M211" s="2520">
        <v>5210003</v>
      </c>
      <c r="N211" s="2520" t="s">
        <v>2561</v>
      </c>
      <c r="O211" s="2520">
        <v>15</v>
      </c>
      <c r="P211" s="2521" t="s">
        <v>3844</v>
      </c>
      <c r="Q211" s="2520" t="s">
        <v>3655</v>
      </c>
      <c r="R211" s="2521" t="s">
        <v>3845</v>
      </c>
      <c r="S211" s="2520" t="s">
        <v>3655</v>
      </c>
      <c r="T211" s="2521"/>
      <c r="U211" s="2521"/>
      <c r="V211" s="2521" t="s">
        <v>3846</v>
      </c>
      <c r="W211" s="2520" t="s">
        <v>3655</v>
      </c>
      <c r="X211" s="2521" t="s">
        <v>1464</v>
      </c>
      <c r="Y211" s="2520" t="s">
        <v>3655</v>
      </c>
      <c r="Z211" s="2524" t="s">
        <v>440</v>
      </c>
      <c r="AA211" s="2521">
        <v>0</v>
      </c>
      <c r="AB211" s="2521">
        <v>7</v>
      </c>
      <c r="AC211" s="2521">
        <v>5</v>
      </c>
      <c r="AD211" s="2521">
        <v>0</v>
      </c>
      <c r="AE211" s="2521">
        <v>0</v>
      </c>
      <c r="AF211" s="2521">
        <v>12</v>
      </c>
      <c r="AG211" s="2521"/>
    </row>
    <row r="212" spans="1:33" s="2526" customFormat="1" ht="28.8">
      <c r="A212" s="2521">
        <v>35</v>
      </c>
      <c r="B212" s="2521">
        <v>15</v>
      </c>
      <c r="C212" s="2521">
        <v>6</v>
      </c>
      <c r="D212" s="2520">
        <f t="shared" si="6"/>
        <v>21</v>
      </c>
      <c r="E212" s="2521">
        <v>32206</v>
      </c>
      <c r="F212" s="2521" t="s">
        <v>267</v>
      </c>
      <c r="G212" s="2521">
        <v>182</v>
      </c>
      <c r="H212" s="2521" t="s">
        <v>2</v>
      </c>
      <c r="I212" s="2521" t="s">
        <v>429</v>
      </c>
      <c r="J212" s="2521">
        <v>0.25</v>
      </c>
      <c r="K212" s="2522">
        <f t="shared" si="7"/>
        <v>5.25</v>
      </c>
      <c r="L212" s="2523" t="s">
        <v>3847</v>
      </c>
      <c r="M212" s="2520">
        <v>5210003</v>
      </c>
      <c r="N212" s="2520" t="s">
        <v>2561</v>
      </c>
      <c r="O212" s="2520">
        <v>15</v>
      </c>
      <c r="P212" s="2521" t="s">
        <v>3844</v>
      </c>
      <c r="Q212" s="2520" t="s">
        <v>3655</v>
      </c>
      <c r="R212" s="2521" t="s">
        <v>3845</v>
      </c>
      <c r="S212" s="2520" t="s">
        <v>3655</v>
      </c>
      <c r="T212" s="2521"/>
      <c r="U212" s="2521"/>
      <c r="V212" s="2521" t="s">
        <v>3846</v>
      </c>
      <c r="W212" s="2520" t="s">
        <v>3655</v>
      </c>
      <c r="X212" s="2521" t="s">
        <v>1464</v>
      </c>
      <c r="Y212" s="2520" t="s">
        <v>3655</v>
      </c>
      <c r="Z212" s="2524" t="s">
        <v>440</v>
      </c>
      <c r="AA212" s="2521">
        <v>0</v>
      </c>
      <c r="AB212" s="2521">
        <v>7</v>
      </c>
      <c r="AC212" s="2521">
        <v>5</v>
      </c>
      <c r="AD212" s="2521">
        <v>0</v>
      </c>
      <c r="AE212" s="2521">
        <v>0</v>
      </c>
      <c r="AF212" s="2521">
        <v>12</v>
      </c>
      <c r="AG212" s="2521"/>
    </row>
    <row r="213" spans="1:33" s="2526" customFormat="1">
      <c r="A213" s="2521">
        <v>7</v>
      </c>
      <c r="B213" s="2521">
        <v>2.5</v>
      </c>
      <c r="C213" s="2521">
        <v>2</v>
      </c>
      <c r="D213" s="2520">
        <f t="shared" si="6"/>
        <v>4.5</v>
      </c>
      <c r="E213" s="2521">
        <v>36019</v>
      </c>
      <c r="F213" s="2521" t="s">
        <v>261</v>
      </c>
      <c r="G213" s="2521">
        <v>182</v>
      </c>
      <c r="H213" s="2521" t="s">
        <v>1</v>
      </c>
      <c r="I213" s="2521" t="s">
        <v>429</v>
      </c>
      <c r="J213" s="2521">
        <v>1</v>
      </c>
      <c r="K213" s="2522">
        <f t="shared" si="7"/>
        <v>4.5</v>
      </c>
      <c r="L213" s="2523" t="s">
        <v>2508</v>
      </c>
      <c r="M213" s="2520">
        <v>5121010</v>
      </c>
      <c r="N213" s="2520" t="s">
        <v>2545</v>
      </c>
      <c r="O213" s="2520">
        <v>25</v>
      </c>
      <c r="P213" s="2520" t="s">
        <v>1469</v>
      </c>
      <c r="Q213" s="2520" t="s">
        <v>3838</v>
      </c>
      <c r="R213" s="2520"/>
      <c r="S213" s="2520"/>
      <c r="T213" s="2520" t="s">
        <v>1469</v>
      </c>
      <c r="U213" s="2520" t="s">
        <v>3838</v>
      </c>
      <c r="V213" s="2520"/>
      <c r="W213" s="2520"/>
      <c r="X213" s="2520" t="s">
        <v>1469</v>
      </c>
      <c r="Y213" s="2520" t="s">
        <v>3838</v>
      </c>
      <c r="Z213" s="2524" t="s">
        <v>1481</v>
      </c>
      <c r="AA213" s="2521">
        <v>0</v>
      </c>
      <c r="AB213" s="2521">
        <v>0</v>
      </c>
      <c r="AC213" s="2521">
        <v>1</v>
      </c>
      <c r="AD213" s="2521">
        <v>8</v>
      </c>
      <c r="AE213" s="2521">
        <v>4</v>
      </c>
      <c r="AF213" s="2521">
        <v>9</v>
      </c>
      <c r="AG213" s="2521"/>
    </row>
    <row r="214" spans="1:33" s="2526" customFormat="1" ht="28.8">
      <c r="A214" s="2521">
        <v>35</v>
      </c>
      <c r="B214" s="2521">
        <v>15</v>
      </c>
      <c r="C214" s="2521">
        <v>6</v>
      </c>
      <c r="D214" s="2520">
        <f t="shared" si="6"/>
        <v>21</v>
      </c>
      <c r="E214" s="2521">
        <v>40160</v>
      </c>
      <c r="F214" s="2521" t="s">
        <v>267</v>
      </c>
      <c r="G214" s="2521">
        <v>182</v>
      </c>
      <c r="H214" s="2521" t="s">
        <v>2</v>
      </c>
      <c r="I214" s="2521" t="s">
        <v>433</v>
      </c>
      <c r="J214" s="2521">
        <v>0.4</v>
      </c>
      <c r="K214" s="2522">
        <f t="shared" si="7"/>
        <v>8.4</v>
      </c>
      <c r="L214" s="2523" t="s">
        <v>3743</v>
      </c>
      <c r="M214" s="2520">
        <v>5210003</v>
      </c>
      <c r="N214" s="2520" t="s">
        <v>2561</v>
      </c>
      <c r="O214" s="2520">
        <v>15</v>
      </c>
      <c r="P214" s="2521" t="s">
        <v>3844</v>
      </c>
      <c r="Q214" s="2520" t="s">
        <v>3655</v>
      </c>
      <c r="R214" s="2521" t="s">
        <v>3845</v>
      </c>
      <c r="S214" s="2520" t="s">
        <v>3655</v>
      </c>
      <c r="T214" s="2521"/>
      <c r="U214" s="2521"/>
      <c r="V214" s="2521" t="s">
        <v>3846</v>
      </c>
      <c r="W214" s="2520" t="s">
        <v>3655</v>
      </c>
      <c r="X214" s="2521" t="s">
        <v>1464</v>
      </c>
      <c r="Y214" s="2520" t="s">
        <v>3655</v>
      </c>
      <c r="Z214" s="2524" t="s">
        <v>440</v>
      </c>
      <c r="AA214" s="2521">
        <v>0</v>
      </c>
      <c r="AB214" s="2521">
        <v>7</v>
      </c>
      <c r="AC214" s="2521">
        <v>5</v>
      </c>
      <c r="AD214" s="2521">
        <v>0</v>
      </c>
      <c r="AE214" s="2521">
        <v>0</v>
      </c>
      <c r="AF214" s="2521">
        <v>12</v>
      </c>
      <c r="AG214" s="2521"/>
    </row>
    <row r="215" spans="1:33" s="2526" customFormat="1">
      <c r="A215" s="2520">
        <v>35</v>
      </c>
      <c r="B215" s="2520">
        <v>15</v>
      </c>
      <c r="C215" s="2520">
        <v>5</v>
      </c>
      <c r="D215" s="2520">
        <f t="shared" si="6"/>
        <v>20</v>
      </c>
      <c r="E215" s="2520">
        <v>37044</v>
      </c>
      <c r="F215" s="2521" t="s">
        <v>267</v>
      </c>
      <c r="G215" s="2520">
        <v>182</v>
      </c>
      <c r="H215" s="2520" t="s">
        <v>2</v>
      </c>
      <c r="I215" s="2521" t="s">
        <v>429</v>
      </c>
      <c r="J215" s="2520">
        <v>0.45</v>
      </c>
      <c r="K215" s="2522">
        <f t="shared" si="7"/>
        <v>9</v>
      </c>
      <c r="L215" s="2523" t="s">
        <v>3848</v>
      </c>
      <c r="M215" s="2520">
        <v>5210004</v>
      </c>
      <c r="N215" s="2520" t="s">
        <v>2526</v>
      </c>
      <c r="O215" s="2520">
        <v>25</v>
      </c>
      <c r="P215" s="2520" t="s">
        <v>3849</v>
      </c>
      <c r="Q215" s="2520" t="s">
        <v>3850</v>
      </c>
      <c r="R215" s="2520" t="s">
        <v>3797</v>
      </c>
      <c r="S215" s="2520" t="s">
        <v>3681</v>
      </c>
      <c r="T215" s="2520"/>
      <c r="U215" s="2520"/>
      <c r="V215" s="2520" t="s">
        <v>3849</v>
      </c>
      <c r="W215" s="2520" t="s">
        <v>3850</v>
      </c>
      <c r="X215" s="2520" t="s">
        <v>3851</v>
      </c>
      <c r="Y215" s="2520" t="s">
        <v>3662</v>
      </c>
      <c r="Z215" s="2524" t="s">
        <v>438</v>
      </c>
      <c r="AA215" s="2520">
        <v>0</v>
      </c>
      <c r="AB215" s="2520">
        <v>7</v>
      </c>
      <c r="AC215" s="2520">
        <v>1</v>
      </c>
      <c r="AD215" s="2520">
        <v>16</v>
      </c>
      <c r="AE215" s="2520">
        <v>0</v>
      </c>
      <c r="AF215" s="2520">
        <v>24</v>
      </c>
      <c r="AG215" s="2520"/>
    </row>
    <row r="216" spans="1:33" s="2526" customFormat="1">
      <c r="A216" s="2521">
        <v>12</v>
      </c>
      <c r="B216" s="2521">
        <v>4.5</v>
      </c>
      <c r="C216" s="2521">
        <v>3</v>
      </c>
      <c r="D216" s="2520">
        <f t="shared" si="6"/>
        <v>7.5</v>
      </c>
      <c r="E216" s="2521">
        <v>41123</v>
      </c>
      <c r="F216" s="2521" t="s">
        <v>261</v>
      </c>
      <c r="G216" s="2521">
        <v>182</v>
      </c>
      <c r="H216" s="2521" t="s">
        <v>1</v>
      </c>
      <c r="I216" s="2521" t="s">
        <v>433</v>
      </c>
      <c r="J216" s="2521">
        <v>1</v>
      </c>
      <c r="K216" s="2522">
        <f t="shared" si="7"/>
        <v>7.5</v>
      </c>
      <c r="L216" s="2523" t="s">
        <v>2547</v>
      </c>
      <c r="M216" s="2520">
        <v>5121015</v>
      </c>
      <c r="N216" s="2520" t="s">
        <v>2540</v>
      </c>
      <c r="O216" s="2520">
        <v>32</v>
      </c>
      <c r="P216" s="2520" t="s">
        <v>1467</v>
      </c>
      <c r="Q216" s="2520" t="s">
        <v>3711</v>
      </c>
      <c r="R216" s="2520" t="s">
        <v>1471</v>
      </c>
      <c r="S216" s="2520" t="s">
        <v>1484</v>
      </c>
      <c r="T216" s="2520" t="s">
        <v>1467</v>
      </c>
      <c r="U216" s="2520" t="s">
        <v>3711</v>
      </c>
      <c r="V216" s="2520"/>
      <c r="W216" s="2520"/>
      <c r="X216" s="2520" t="s">
        <v>1467</v>
      </c>
      <c r="Y216" s="2520" t="s">
        <v>3711</v>
      </c>
      <c r="Z216" s="2524" t="s">
        <v>1485</v>
      </c>
      <c r="AA216" s="2521">
        <v>5</v>
      </c>
      <c r="AB216" s="2521">
        <v>4</v>
      </c>
      <c r="AC216" s="2521">
        <v>4</v>
      </c>
      <c r="AD216" s="2521">
        <v>13</v>
      </c>
      <c r="AE216" s="2521">
        <v>6</v>
      </c>
      <c r="AF216" s="2521">
        <v>26</v>
      </c>
      <c r="AG216" s="2521"/>
    </row>
    <row r="217" spans="1:33" s="2526" customFormat="1" ht="28.8">
      <c r="A217" s="2521">
        <v>3</v>
      </c>
      <c r="B217" s="2521"/>
      <c r="C217" s="2521">
        <v>3</v>
      </c>
      <c r="D217" s="2520">
        <f t="shared" si="6"/>
        <v>3</v>
      </c>
      <c r="E217" s="2521">
        <v>35470</v>
      </c>
      <c r="F217" s="2521" t="s">
        <v>259</v>
      </c>
      <c r="G217" s="2521">
        <v>182</v>
      </c>
      <c r="H217" s="2521" t="s">
        <v>1</v>
      </c>
      <c r="I217" s="2521" t="s">
        <v>429</v>
      </c>
      <c r="J217" s="2521">
        <v>0.5</v>
      </c>
      <c r="K217" s="2522">
        <f t="shared" si="7"/>
        <v>1.5</v>
      </c>
      <c r="L217" s="2523" t="s">
        <v>2477</v>
      </c>
      <c r="M217" s="2520" t="s">
        <v>1462</v>
      </c>
      <c r="N217" s="2520" t="s">
        <v>3821</v>
      </c>
      <c r="O217" s="2520">
        <v>15</v>
      </c>
      <c r="P217" s="2520"/>
      <c r="Q217" s="2520"/>
      <c r="R217" s="2520"/>
      <c r="S217" s="2525"/>
      <c r="T217" s="2521" t="s">
        <v>1470</v>
      </c>
      <c r="U217" s="2520" t="s">
        <v>3822</v>
      </c>
      <c r="V217" s="2521"/>
      <c r="W217" s="2521"/>
      <c r="X217" s="2521"/>
      <c r="Y217" s="2521"/>
      <c r="Z217" s="2524" t="s">
        <v>3823</v>
      </c>
      <c r="AA217" s="2521">
        <v>3</v>
      </c>
      <c r="AB217" s="2521">
        <v>5</v>
      </c>
      <c r="AC217" s="2521">
        <v>3</v>
      </c>
      <c r="AD217" s="2521">
        <v>4</v>
      </c>
      <c r="AE217" s="2521">
        <v>0</v>
      </c>
      <c r="AF217" s="2521">
        <v>15</v>
      </c>
      <c r="AG217" s="2521"/>
    </row>
    <row r="218" spans="1:33" s="2526" customFormat="1" ht="28.8">
      <c r="A218" s="2521">
        <v>3</v>
      </c>
      <c r="B218" s="2521"/>
      <c r="C218" s="2521">
        <v>3</v>
      </c>
      <c r="D218" s="2520">
        <f t="shared" si="6"/>
        <v>3</v>
      </c>
      <c r="E218" s="2521">
        <v>36946</v>
      </c>
      <c r="F218" s="2521" t="s">
        <v>259</v>
      </c>
      <c r="G218" s="2521">
        <v>182</v>
      </c>
      <c r="H218" s="2521" t="s">
        <v>1</v>
      </c>
      <c r="I218" s="2521" t="s">
        <v>429</v>
      </c>
      <c r="J218" s="2521">
        <v>0.5</v>
      </c>
      <c r="K218" s="2522">
        <f t="shared" si="7"/>
        <v>1.5</v>
      </c>
      <c r="L218" s="2523" t="s">
        <v>3852</v>
      </c>
      <c r="M218" s="2520" t="s">
        <v>1462</v>
      </c>
      <c r="N218" s="2520" t="s">
        <v>3821</v>
      </c>
      <c r="O218" s="2520">
        <v>15</v>
      </c>
      <c r="P218" s="2520"/>
      <c r="Q218" s="2520"/>
      <c r="R218" s="2520"/>
      <c r="S218" s="2525"/>
      <c r="T218" s="2521" t="s">
        <v>1470</v>
      </c>
      <c r="U218" s="2520" t="s">
        <v>3822</v>
      </c>
      <c r="V218" s="2521"/>
      <c r="W218" s="2521"/>
      <c r="X218" s="2521"/>
      <c r="Y218" s="2521"/>
      <c r="Z218" s="2524" t="s">
        <v>3823</v>
      </c>
      <c r="AA218" s="2521">
        <v>3</v>
      </c>
      <c r="AB218" s="2521">
        <v>5</v>
      </c>
      <c r="AC218" s="2521">
        <v>3</v>
      </c>
      <c r="AD218" s="2521">
        <v>4</v>
      </c>
      <c r="AE218" s="2521">
        <v>0</v>
      </c>
      <c r="AF218" s="2521">
        <v>15</v>
      </c>
      <c r="AG218" s="2521"/>
    </row>
    <row r="219" spans="1:33" s="2526" customFormat="1">
      <c r="A219" s="2521">
        <v>7</v>
      </c>
      <c r="B219" s="2521">
        <v>2.5</v>
      </c>
      <c r="C219" s="2521">
        <v>2</v>
      </c>
      <c r="D219" s="2520">
        <f t="shared" si="6"/>
        <v>4.5</v>
      </c>
      <c r="E219" s="2521">
        <v>23524</v>
      </c>
      <c r="F219" s="2521" t="s">
        <v>260</v>
      </c>
      <c r="G219" s="2521">
        <v>182</v>
      </c>
      <c r="H219" s="2521" t="s">
        <v>1</v>
      </c>
      <c r="I219" s="2521" t="s">
        <v>429</v>
      </c>
      <c r="J219" s="2521">
        <v>1</v>
      </c>
      <c r="K219" s="2522">
        <f t="shared" si="7"/>
        <v>4.5</v>
      </c>
      <c r="L219" s="2523" t="s">
        <v>2512</v>
      </c>
      <c r="M219" s="2520">
        <v>5131020</v>
      </c>
      <c r="N219" s="2520" t="s">
        <v>3728</v>
      </c>
      <c r="O219" s="2520">
        <v>20</v>
      </c>
      <c r="P219" s="2520" t="s">
        <v>1474</v>
      </c>
      <c r="Q219" s="2520" t="s">
        <v>3713</v>
      </c>
      <c r="R219" s="2520"/>
      <c r="S219" s="2520"/>
      <c r="T219" s="2520" t="s">
        <v>1474</v>
      </c>
      <c r="U219" s="2520" t="s">
        <v>3713</v>
      </c>
      <c r="V219" s="2520"/>
      <c r="W219" s="2520"/>
      <c r="X219" s="2520" t="s">
        <v>1474</v>
      </c>
      <c r="Y219" s="2520" t="s">
        <v>3713</v>
      </c>
      <c r="Z219" s="2524" t="s">
        <v>3730</v>
      </c>
      <c r="AA219" s="2521">
        <v>1</v>
      </c>
      <c r="AB219" s="2521">
        <v>3</v>
      </c>
      <c r="AC219" s="2521">
        <v>3</v>
      </c>
      <c r="AD219" s="2521">
        <v>1</v>
      </c>
      <c r="AE219" s="2521">
        <v>2</v>
      </c>
      <c r="AF219" s="2521">
        <v>8</v>
      </c>
      <c r="AG219" s="2521"/>
    </row>
    <row r="220" spans="1:33" s="2526" customFormat="1">
      <c r="A220" s="2521">
        <v>3</v>
      </c>
      <c r="B220" s="2521"/>
      <c r="C220" s="2521">
        <v>3</v>
      </c>
      <c r="D220" s="2520">
        <f t="shared" si="6"/>
        <v>3</v>
      </c>
      <c r="E220" s="2521">
        <v>37866</v>
      </c>
      <c r="F220" s="2521" t="s">
        <v>261</v>
      </c>
      <c r="G220" s="2521">
        <v>182</v>
      </c>
      <c r="H220" s="2521" t="s">
        <v>1</v>
      </c>
      <c r="I220" s="2521" t="s">
        <v>429</v>
      </c>
      <c r="J220" s="2521">
        <v>1</v>
      </c>
      <c r="K220" s="2522">
        <f t="shared" si="7"/>
        <v>3</v>
      </c>
      <c r="L220" s="2523" t="s">
        <v>2476</v>
      </c>
      <c r="M220" s="2520" t="s">
        <v>1462</v>
      </c>
      <c r="N220" s="2520" t="s">
        <v>3853</v>
      </c>
      <c r="O220" s="2520">
        <v>30</v>
      </c>
      <c r="P220" s="2520"/>
      <c r="Q220" s="2520"/>
      <c r="R220" s="2520"/>
      <c r="S220" s="2520"/>
      <c r="T220" s="2520" t="s">
        <v>1464</v>
      </c>
      <c r="U220" s="2520" t="s">
        <v>3829</v>
      </c>
      <c r="V220" s="2520"/>
      <c r="W220" s="2520"/>
      <c r="X220" s="2520"/>
      <c r="Y220" s="2520"/>
      <c r="Z220" s="2524" t="s">
        <v>3854</v>
      </c>
      <c r="AA220" s="2521">
        <v>3</v>
      </c>
      <c r="AB220" s="2521">
        <v>5</v>
      </c>
      <c r="AC220" s="2521">
        <v>1</v>
      </c>
      <c r="AD220" s="2521">
        <v>2</v>
      </c>
      <c r="AE220" s="2521">
        <v>0</v>
      </c>
      <c r="AF220" s="2521">
        <v>11</v>
      </c>
      <c r="AG220" s="2521"/>
    </row>
    <row r="221" spans="1:33" s="2526" customFormat="1">
      <c r="A221" s="2521">
        <v>7</v>
      </c>
      <c r="B221" s="2521">
        <v>2.5</v>
      </c>
      <c r="C221" s="2521">
        <v>2</v>
      </c>
      <c r="D221" s="2520">
        <f t="shared" si="6"/>
        <v>4.5</v>
      </c>
      <c r="E221" s="2521">
        <v>35716</v>
      </c>
      <c r="F221" s="2521" t="s">
        <v>261</v>
      </c>
      <c r="G221" s="2521">
        <v>182</v>
      </c>
      <c r="H221" s="2521" t="s">
        <v>1</v>
      </c>
      <c r="I221" s="2521" t="s">
        <v>429</v>
      </c>
      <c r="J221" s="2521">
        <v>1</v>
      </c>
      <c r="K221" s="2522">
        <f t="shared" si="7"/>
        <v>4.5</v>
      </c>
      <c r="L221" s="2523" t="s">
        <v>2478</v>
      </c>
      <c r="M221" s="2520">
        <v>5121025</v>
      </c>
      <c r="N221" s="2520" t="s">
        <v>2548</v>
      </c>
      <c r="O221" s="2520">
        <v>30</v>
      </c>
      <c r="P221" s="2520" t="s">
        <v>1475</v>
      </c>
      <c r="Q221" s="2520" t="s">
        <v>3839</v>
      </c>
      <c r="R221" s="2520"/>
      <c r="S221" s="2520"/>
      <c r="T221" s="2520" t="s">
        <v>1475</v>
      </c>
      <c r="U221" s="2520" t="s">
        <v>3839</v>
      </c>
      <c r="V221" s="2520"/>
      <c r="W221" s="2520"/>
      <c r="X221" s="2520" t="s">
        <v>1475</v>
      </c>
      <c r="Y221" s="2520" t="s">
        <v>3839</v>
      </c>
      <c r="Z221" s="2524" t="s">
        <v>1493</v>
      </c>
      <c r="AA221" s="2521">
        <v>2</v>
      </c>
      <c r="AB221" s="2521">
        <v>7</v>
      </c>
      <c r="AC221" s="2521">
        <v>5</v>
      </c>
      <c r="AD221" s="2521">
        <v>0</v>
      </c>
      <c r="AE221" s="2521">
        <v>1</v>
      </c>
      <c r="AF221" s="2521">
        <v>14</v>
      </c>
      <c r="AG221" s="2521"/>
    </row>
    <row r="222" spans="1:33" s="2526" customFormat="1">
      <c r="A222" s="2521">
        <v>9</v>
      </c>
      <c r="B222" s="2521">
        <v>3</v>
      </c>
      <c r="C222" s="2521">
        <v>3</v>
      </c>
      <c r="D222" s="2520">
        <f t="shared" si="6"/>
        <v>6</v>
      </c>
      <c r="E222" s="2521">
        <v>34371</v>
      </c>
      <c r="F222" s="2521" t="s">
        <v>260</v>
      </c>
      <c r="G222" s="2521">
        <v>182</v>
      </c>
      <c r="H222" s="2521" t="s">
        <v>1</v>
      </c>
      <c r="I222" s="2521" t="s">
        <v>429</v>
      </c>
      <c r="J222" s="2521">
        <v>0.5</v>
      </c>
      <c r="K222" s="2522">
        <f t="shared" si="7"/>
        <v>3</v>
      </c>
      <c r="L222" s="2523" t="s">
        <v>2513</v>
      </c>
      <c r="M222" s="2520">
        <v>5131021</v>
      </c>
      <c r="N222" s="2520" t="s">
        <v>2638</v>
      </c>
      <c r="O222" s="2520">
        <v>20</v>
      </c>
      <c r="P222" s="2520" t="s">
        <v>1473</v>
      </c>
      <c r="Q222" s="2520" t="s">
        <v>3713</v>
      </c>
      <c r="R222" s="2520"/>
      <c r="S222" s="2520"/>
      <c r="T222" s="2520" t="s">
        <v>2497</v>
      </c>
      <c r="U222" s="2520" t="s">
        <v>2623</v>
      </c>
      <c r="V222" s="2520"/>
      <c r="W222" s="2520"/>
      <c r="X222" s="2520" t="s">
        <v>1473</v>
      </c>
      <c r="Y222" s="2520" t="s">
        <v>3713</v>
      </c>
      <c r="Z222" s="2524" t="s">
        <v>3731</v>
      </c>
      <c r="AA222" s="2521">
        <v>0</v>
      </c>
      <c r="AB222" s="2521">
        <v>1</v>
      </c>
      <c r="AC222" s="2521">
        <v>1</v>
      </c>
      <c r="AD222" s="2521">
        <v>1</v>
      </c>
      <c r="AE222" s="2521">
        <v>2</v>
      </c>
      <c r="AF222" s="2521">
        <v>3</v>
      </c>
      <c r="AG222" s="2521"/>
    </row>
    <row r="223" spans="1:33" s="2526" customFormat="1">
      <c r="A223" s="2521">
        <v>7</v>
      </c>
      <c r="B223" s="2521">
        <v>2.5</v>
      </c>
      <c r="C223" s="2521">
        <v>2</v>
      </c>
      <c r="D223" s="2520">
        <f t="shared" si="6"/>
        <v>4.5</v>
      </c>
      <c r="E223" s="2521">
        <v>40664</v>
      </c>
      <c r="F223" s="2521" t="s">
        <v>259</v>
      </c>
      <c r="G223" s="2521">
        <v>182</v>
      </c>
      <c r="H223" s="2521" t="s">
        <v>1</v>
      </c>
      <c r="I223" s="2521" t="s">
        <v>433</v>
      </c>
      <c r="J223" s="2522">
        <v>1</v>
      </c>
      <c r="K223" s="2522">
        <f t="shared" si="7"/>
        <v>4.5</v>
      </c>
      <c r="L223" s="2523" t="s">
        <v>2481</v>
      </c>
      <c r="M223" s="2520">
        <v>5111004</v>
      </c>
      <c r="N223" s="2520" t="s">
        <v>2535</v>
      </c>
      <c r="O223" s="2520">
        <v>50</v>
      </c>
      <c r="P223" s="2537" t="s">
        <v>1475</v>
      </c>
      <c r="Q223" s="2520" t="s">
        <v>3715</v>
      </c>
      <c r="R223" s="2520"/>
      <c r="S223" s="2520"/>
      <c r="T223" s="2537" t="s">
        <v>1475</v>
      </c>
      <c r="U223" s="2520" t="s">
        <v>3715</v>
      </c>
      <c r="V223" s="2520"/>
      <c r="W223" s="2520"/>
      <c r="X223" s="2537" t="s">
        <v>1475</v>
      </c>
      <c r="Y223" s="2520" t="s">
        <v>3715</v>
      </c>
      <c r="Z223" s="2524" t="s">
        <v>1478</v>
      </c>
      <c r="AA223" s="2521">
        <v>0</v>
      </c>
      <c r="AB223" s="2521">
        <v>0</v>
      </c>
      <c r="AC223" s="2521">
        <v>10</v>
      </c>
      <c r="AD223" s="2521">
        <v>10</v>
      </c>
      <c r="AE223" s="2521">
        <v>9</v>
      </c>
      <c r="AF223" s="2521">
        <v>20</v>
      </c>
      <c r="AG223" s="2521"/>
    </row>
    <row r="224" spans="1:33" s="2526" customFormat="1">
      <c r="A224" s="2521">
        <v>6</v>
      </c>
      <c r="B224" s="2521">
        <v>1.5</v>
      </c>
      <c r="C224" s="2521">
        <v>3</v>
      </c>
      <c r="D224" s="2520">
        <f t="shared" si="6"/>
        <v>4.5</v>
      </c>
      <c r="E224" s="2521">
        <v>41298</v>
      </c>
      <c r="F224" s="2521" t="s">
        <v>259</v>
      </c>
      <c r="G224" s="2521">
        <v>182</v>
      </c>
      <c r="H224" s="2521" t="s">
        <v>1</v>
      </c>
      <c r="I224" s="2521" t="s">
        <v>429</v>
      </c>
      <c r="J224" s="2521">
        <v>1</v>
      </c>
      <c r="K224" s="2522">
        <f t="shared" si="7"/>
        <v>4.5</v>
      </c>
      <c r="L224" s="2523" t="s">
        <v>2538</v>
      </c>
      <c r="M224" s="2520">
        <v>5131001</v>
      </c>
      <c r="N224" s="2520" t="s">
        <v>2535</v>
      </c>
      <c r="O224" s="2520">
        <v>32</v>
      </c>
      <c r="P224" s="2520" t="s">
        <v>1469</v>
      </c>
      <c r="Q224" s="2520" t="s">
        <v>3711</v>
      </c>
      <c r="R224" s="2520"/>
      <c r="S224" s="2520"/>
      <c r="T224" s="2520" t="s">
        <v>1469</v>
      </c>
      <c r="U224" s="2520" t="s">
        <v>3711</v>
      </c>
      <c r="V224" s="2520"/>
      <c r="W224" s="2520"/>
      <c r="X224" s="2520" t="s">
        <v>1469</v>
      </c>
      <c r="Y224" s="2520" t="s">
        <v>3711</v>
      </c>
      <c r="Z224" s="2524" t="s">
        <v>2555</v>
      </c>
      <c r="AA224" s="2521">
        <v>1</v>
      </c>
      <c r="AB224" s="2521">
        <v>8</v>
      </c>
      <c r="AC224" s="2521">
        <v>7</v>
      </c>
      <c r="AD224" s="2521">
        <v>0</v>
      </c>
      <c r="AE224" s="2521">
        <v>1</v>
      </c>
      <c r="AF224" s="2521">
        <v>16</v>
      </c>
      <c r="AG224" s="2521"/>
    </row>
    <row r="225" spans="1:33" s="2526" customFormat="1">
      <c r="A225" s="2521">
        <v>9</v>
      </c>
      <c r="B225" s="2521">
        <v>3</v>
      </c>
      <c r="C225" s="2521">
        <v>3</v>
      </c>
      <c r="D225" s="2520">
        <f t="shared" si="6"/>
        <v>6</v>
      </c>
      <c r="E225" s="2521">
        <v>41298</v>
      </c>
      <c r="F225" s="2521" t="s">
        <v>259</v>
      </c>
      <c r="G225" s="2521">
        <v>182</v>
      </c>
      <c r="H225" s="2521" t="s">
        <v>1</v>
      </c>
      <c r="I225" s="2521" t="s">
        <v>429</v>
      </c>
      <c r="J225" s="2521">
        <v>1</v>
      </c>
      <c r="K225" s="2522">
        <f t="shared" si="7"/>
        <v>6</v>
      </c>
      <c r="L225" s="2523" t="s">
        <v>2538</v>
      </c>
      <c r="M225" s="2520">
        <v>5131007</v>
      </c>
      <c r="N225" s="2520" t="s">
        <v>2537</v>
      </c>
      <c r="O225" s="2520">
        <v>30</v>
      </c>
      <c r="P225" s="2520" t="s">
        <v>1469</v>
      </c>
      <c r="Q225" s="2520" t="s">
        <v>3839</v>
      </c>
      <c r="R225" s="2520" t="s">
        <v>1469</v>
      </c>
      <c r="S225" s="2520" t="s">
        <v>3839</v>
      </c>
      <c r="T225" s="2520" t="s">
        <v>1469</v>
      </c>
      <c r="U225" s="2520" t="s">
        <v>3839</v>
      </c>
      <c r="V225" s="2520"/>
      <c r="W225" s="2520"/>
      <c r="X225" s="2520" t="s">
        <v>1469</v>
      </c>
      <c r="Y225" s="2520" t="s">
        <v>3839</v>
      </c>
      <c r="Z225" s="2524" t="s">
        <v>2557</v>
      </c>
      <c r="AA225" s="2521">
        <v>3</v>
      </c>
      <c r="AB225" s="2521">
        <v>0</v>
      </c>
      <c r="AC225" s="2521">
        <v>0</v>
      </c>
      <c r="AD225" s="2521">
        <v>0</v>
      </c>
      <c r="AE225" s="2521">
        <v>1</v>
      </c>
      <c r="AF225" s="2521">
        <v>3</v>
      </c>
      <c r="AG225" s="2521"/>
    </row>
    <row r="226" spans="1:33" s="2526" customFormat="1">
      <c r="A226" s="2521">
        <v>9</v>
      </c>
      <c r="B226" s="2521">
        <v>4.5</v>
      </c>
      <c r="C226" s="2521"/>
      <c r="D226" s="2520">
        <f t="shared" si="6"/>
        <v>4.5</v>
      </c>
      <c r="E226" s="2521">
        <v>41852</v>
      </c>
      <c r="F226" s="2521" t="s">
        <v>260</v>
      </c>
      <c r="G226" s="2521">
        <v>182</v>
      </c>
      <c r="H226" s="2521" t="s">
        <v>1</v>
      </c>
      <c r="I226" s="2521" t="s">
        <v>433</v>
      </c>
      <c r="J226" s="2521">
        <v>1</v>
      </c>
      <c r="K226" s="2522">
        <f t="shared" si="7"/>
        <v>4.5</v>
      </c>
      <c r="L226" s="2523" t="s">
        <v>3718</v>
      </c>
      <c r="M226" s="2520">
        <v>5131019</v>
      </c>
      <c r="N226" s="2520" t="s">
        <v>3728</v>
      </c>
      <c r="O226" s="2520">
        <v>24</v>
      </c>
      <c r="P226" s="2520" t="s">
        <v>1474</v>
      </c>
      <c r="Q226" s="2520" t="s">
        <v>3707</v>
      </c>
      <c r="R226" s="2520"/>
      <c r="S226" s="2520"/>
      <c r="T226" s="2520" t="s">
        <v>1474</v>
      </c>
      <c r="U226" s="2520" t="s">
        <v>3707</v>
      </c>
      <c r="V226" s="2520" t="s">
        <v>1474</v>
      </c>
      <c r="W226" s="2520" t="s">
        <v>3707</v>
      </c>
      <c r="X226" s="2520"/>
      <c r="Y226" s="2520"/>
      <c r="Z226" s="2524" t="s">
        <v>2637</v>
      </c>
      <c r="AA226" s="2521">
        <v>2</v>
      </c>
      <c r="AB226" s="2521">
        <v>3</v>
      </c>
      <c r="AC226" s="2521">
        <v>8</v>
      </c>
      <c r="AD226" s="2521">
        <v>2</v>
      </c>
      <c r="AE226" s="2521">
        <v>0</v>
      </c>
      <c r="AF226" s="2521">
        <v>15</v>
      </c>
      <c r="AG226" s="2521"/>
    </row>
    <row r="227" spans="1:33" s="2526" customFormat="1">
      <c r="A227" s="2521">
        <v>6</v>
      </c>
      <c r="B227" s="2521">
        <v>3</v>
      </c>
      <c r="C227" s="2521"/>
      <c r="D227" s="2520">
        <f t="shared" si="6"/>
        <v>3</v>
      </c>
      <c r="E227" s="2521">
        <v>41123</v>
      </c>
      <c r="F227" s="2521" t="s">
        <v>261</v>
      </c>
      <c r="G227" s="2521">
        <v>182</v>
      </c>
      <c r="H227" s="2521" t="s">
        <v>1</v>
      </c>
      <c r="I227" s="2521" t="s">
        <v>433</v>
      </c>
      <c r="J227" s="2521">
        <v>1</v>
      </c>
      <c r="K227" s="2522">
        <f t="shared" si="7"/>
        <v>3</v>
      </c>
      <c r="L227" s="2523" t="s">
        <v>2547</v>
      </c>
      <c r="M227" s="2520">
        <v>5121026</v>
      </c>
      <c r="N227" s="2520" t="s">
        <v>2548</v>
      </c>
      <c r="O227" s="2520">
        <v>30</v>
      </c>
      <c r="P227" s="2520"/>
      <c r="Q227" s="2520"/>
      <c r="R227" s="2520" t="s">
        <v>1475</v>
      </c>
      <c r="S227" s="2520" t="s">
        <v>3839</v>
      </c>
      <c r="T227" s="2520"/>
      <c r="U227" s="2520"/>
      <c r="V227" s="2520" t="s">
        <v>1475</v>
      </c>
      <c r="W227" s="2520" t="s">
        <v>3839</v>
      </c>
      <c r="X227" s="2520"/>
      <c r="Y227" s="2520"/>
      <c r="Z227" s="2524" t="s">
        <v>1494</v>
      </c>
      <c r="AA227" s="2521">
        <v>2</v>
      </c>
      <c r="AB227" s="2521">
        <v>1</v>
      </c>
      <c r="AC227" s="2521">
        <v>3</v>
      </c>
      <c r="AD227" s="2521">
        <v>0</v>
      </c>
      <c r="AE227" s="2521">
        <v>3</v>
      </c>
      <c r="AF227" s="2521">
        <v>6</v>
      </c>
      <c r="AG227" s="2521"/>
    </row>
    <row r="228" spans="1:33" s="2526" customFormat="1">
      <c r="A228" s="2521">
        <v>9</v>
      </c>
      <c r="B228" s="2521">
        <v>3</v>
      </c>
      <c r="C228" s="2521">
        <v>3</v>
      </c>
      <c r="D228" s="2520">
        <f t="shared" si="6"/>
        <v>6</v>
      </c>
      <c r="E228" s="2521">
        <v>35716</v>
      </c>
      <c r="F228" s="2521" t="s">
        <v>261</v>
      </c>
      <c r="G228" s="2521">
        <v>182</v>
      </c>
      <c r="H228" s="2521" t="s">
        <v>1</v>
      </c>
      <c r="I228" s="2521" t="s">
        <v>429</v>
      </c>
      <c r="J228" s="2521">
        <v>1</v>
      </c>
      <c r="K228" s="2522">
        <f t="shared" si="7"/>
        <v>6</v>
      </c>
      <c r="L228" s="2523" t="s">
        <v>2478</v>
      </c>
      <c r="M228" s="2520">
        <v>5121022</v>
      </c>
      <c r="N228" s="2520" t="s">
        <v>2548</v>
      </c>
      <c r="O228" s="2520">
        <v>20</v>
      </c>
      <c r="P228" s="2520" t="s">
        <v>1473</v>
      </c>
      <c r="Q228" s="2520" t="s">
        <v>3714</v>
      </c>
      <c r="R228" s="2520" t="s">
        <v>1473</v>
      </c>
      <c r="S228" s="2520" t="s">
        <v>3714</v>
      </c>
      <c r="T228" s="2520"/>
      <c r="U228" s="2520"/>
      <c r="V228" s="2520" t="s">
        <v>1473</v>
      </c>
      <c r="W228" s="2520" t="s">
        <v>3714</v>
      </c>
      <c r="X228" s="2520" t="s">
        <v>1473</v>
      </c>
      <c r="Y228" s="2520" t="s">
        <v>3714</v>
      </c>
      <c r="Z228" s="2524" t="s">
        <v>2479</v>
      </c>
      <c r="AA228" s="2521">
        <v>2</v>
      </c>
      <c r="AB228" s="2521">
        <v>3</v>
      </c>
      <c r="AC228" s="2521">
        <v>1</v>
      </c>
      <c r="AD228" s="2521">
        <v>2</v>
      </c>
      <c r="AE228" s="2521">
        <v>0</v>
      </c>
      <c r="AF228" s="2521">
        <v>8</v>
      </c>
      <c r="AG228" s="2521"/>
    </row>
    <row r="229" spans="1:33" s="2526" customFormat="1">
      <c r="A229" s="2521">
        <v>9</v>
      </c>
      <c r="B229" s="2521">
        <v>3</v>
      </c>
      <c r="C229" s="2521">
        <v>3</v>
      </c>
      <c r="D229" s="2520">
        <f t="shared" si="6"/>
        <v>6</v>
      </c>
      <c r="E229" s="2521">
        <v>39425</v>
      </c>
      <c r="F229" s="2521" t="s">
        <v>261</v>
      </c>
      <c r="G229" s="2521">
        <v>182</v>
      </c>
      <c r="H229" s="2521" t="s">
        <v>1</v>
      </c>
      <c r="I229" s="2521" t="s">
        <v>429</v>
      </c>
      <c r="J229" s="2521">
        <v>1</v>
      </c>
      <c r="K229" s="2522">
        <f t="shared" si="7"/>
        <v>6</v>
      </c>
      <c r="L229" s="2523" t="s">
        <v>2473</v>
      </c>
      <c r="M229" s="2520">
        <v>5121021</v>
      </c>
      <c r="N229" s="2520" t="s">
        <v>2548</v>
      </c>
      <c r="O229" s="2520">
        <v>24</v>
      </c>
      <c r="P229" s="2520"/>
      <c r="Q229" s="2520"/>
      <c r="R229" s="2520" t="s">
        <v>1472</v>
      </c>
      <c r="S229" s="2520" t="s">
        <v>3707</v>
      </c>
      <c r="T229" s="2520" t="s">
        <v>1475</v>
      </c>
      <c r="U229" s="2520" t="s">
        <v>3707</v>
      </c>
      <c r="V229" s="2520" t="s">
        <v>1472</v>
      </c>
      <c r="W229" s="2520" t="s">
        <v>3707</v>
      </c>
      <c r="X229" s="2520" t="s">
        <v>1472</v>
      </c>
      <c r="Y229" s="2520" t="s">
        <v>3707</v>
      </c>
      <c r="Z229" s="2524" t="s">
        <v>2475</v>
      </c>
      <c r="AA229" s="2521">
        <v>4</v>
      </c>
      <c r="AB229" s="2521">
        <v>12</v>
      </c>
      <c r="AC229" s="2521">
        <v>5</v>
      </c>
      <c r="AD229" s="2521">
        <v>3</v>
      </c>
      <c r="AE229" s="2521">
        <v>0</v>
      </c>
      <c r="AF229" s="2521">
        <v>24</v>
      </c>
      <c r="AG229" s="2521"/>
    </row>
    <row r="230" spans="1:33" s="2526" customFormat="1" ht="28.8">
      <c r="A230" s="2521">
        <v>3</v>
      </c>
      <c r="B230" s="2521"/>
      <c r="C230" s="2521">
        <v>3</v>
      </c>
      <c r="D230" s="2520">
        <f t="shared" si="6"/>
        <v>3</v>
      </c>
      <c r="E230" s="2521">
        <v>37016</v>
      </c>
      <c r="F230" s="2521" t="s">
        <v>261</v>
      </c>
      <c r="G230" s="2521">
        <v>182</v>
      </c>
      <c r="H230" s="2521" t="s">
        <v>1</v>
      </c>
      <c r="I230" s="2521" t="s">
        <v>429</v>
      </c>
      <c r="J230" s="2522">
        <v>1</v>
      </c>
      <c r="K230" s="2522">
        <f t="shared" si="7"/>
        <v>3</v>
      </c>
      <c r="L230" s="2523" t="s">
        <v>432</v>
      </c>
      <c r="M230" s="2520" t="s">
        <v>1462</v>
      </c>
      <c r="N230" s="2520" t="s">
        <v>3855</v>
      </c>
      <c r="O230" s="2520">
        <v>25</v>
      </c>
      <c r="P230" s="2520"/>
      <c r="Q230" s="2520"/>
      <c r="R230" s="2520" t="s">
        <v>1471</v>
      </c>
      <c r="S230" s="2520" t="s">
        <v>3711</v>
      </c>
      <c r="T230" s="2520"/>
      <c r="U230" s="2520"/>
      <c r="V230" s="2520"/>
      <c r="W230" s="2520"/>
      <c r="X230" s="2520"/>
      <c r="Y230" s="2520"/>
      <c r="Z230" s="2524" t="s">
        <v>3856</v>
      </c>
      <c r="AA230" s="2521">
        <v>1</v>
      </c>
      <c r="AB230" s="2521">
        <v>10</v>
      </c>
      <c r="AC230" s="2521">
        <v>5</v>
      </c>
      <c r="AD230" s="2521">
        <v>6</v>
      </c>
      <c r="AE230" s="2521">
        <v>2</v>
      </c>
      <c r="AF230" s="2521">
        <v>22</v>
      </c>
      <c r="AG230" s="2521"/>
    </row>
    <row r="231" spans="1:33" s="2526" customFormat="1">
      <c r="A231" s="2521">
        <v>3</v>
      </c>
      <c r="B231" s="2521"/>
      <c r="C231" s="2521">
        <v>3</v>
      </c>
      <c r="D231" s="2520">
        <f t="shared" si="6"/>
        <v>3</v>
      </c>
      <c r="E231" s="2521">
        <v>41260</v>
      </c>
      <c r="F231" s="2521" t="s">
        <v>261</v>
      </c>
      <c r="G231" s="2521">
        <v>182</v>
      </c>
      <c r="H231" s="2521" t="s">
        <v>1</v>
      </c>
      <c r="I231" s="2521" t="s">
        <v>433</v>
      </c>
      <c r="J231" s="2521">
        <v>1</v>
      </c>
      <c r="K231" s="2522">
        <f t="shared" si="7"/>
        <v>3</v>
      </c>
      <c r="L231" s="2523" t="s">
        <v>2539</v>
      </c>
      <c r="M231" s="2520">
        <v>5121005</v>
      </c>
      <c r="N231" s="2520" t="s">
        <v>2541</v>
      </c>
      <c r="O231" s="2520">
        <v>20</v>
      </c>
      <c r="P231" s="2520"/>
      <c r="Q231" s="2520"/>
      <c r="R231" s="2520"/>
      <c r="S231" s="2520"/>
      <c r="T231" s="2520" t="s">
        <v>1470</v>
      </c>
      <c r="U231" s="2520" t="s">
        <v>1465</v>
      </c>
      <c r="V231" s="2520"/>
      <c r="W231" s="2520"/>
      <c r="X231" s="2520"/>
      <c r="Y231" s="2520"/>
      <c r="Z231" s="2524" t="s">
        <v>2627</v>
      </c>
      <c r="AA231" s="2521">
        <v>1</v>
      </c>
      <c r="AB231" s="2521">
        <v>2</v>
      </c>
      <c r="AC231" s="2521">
        <v>0</v>
      </c>
      <c r="AD231" s="2521">
        <v>6</v>
      </c>
      <c r="AE231" s="2521">
        <v>1</v>
      </c>
      <c r="AF231" s="2521">
        <v>9</v>
      </c>
      <c r="AG231" s="2521"/>
    </row>
    <row r="232" spans="1:33" s="2526" customFormat="1">
      <c r="A232" s="2521">
        <v>3</v>
      </c>
      <c r="B232" s="2521"/>
      <c r="C232" s="2521">
        <v>3</v>
      </c>
      <c r="D232" s="2520">
        <f t="shared" si="6"/>
        <v>3</v>
      </c>
      <c r="E232" s="2521">
        <v>31853</v>
      </c>
      <c r="F232" s="2521" t="s">
        <v>259</v>
      </c>
      <c r="G232" s="2521">
        <v>182</v>
      </c>
      <c r="H232" s="2521" t="s">
        <v>1</v>
      </c>
      <c r="I232" s="2521" t="s">
        <v>433</v>
      </c>
      <c r="J232" s="2521">
        <v>1</v>
      </c>
      <c r="K232" s="2522">
        <f t="shared" si="7"/>
        <v>3</v>
      </c>
      <c r="L232" s="2523" t="s">
        <v>2484</v>
      </c>
      <c r="M232" s="2520">
        <v>5131002</v>
      </c>
      <c r="N232" s="2520" t="s">
        <v>2535</v>
      </c>
      <c r="O232" s="2520">
        <v>20</v>
      </c>
      <c r="P232" s="2520"/>
      <c r="Q232" s="2520"/>
      <c r="R232" s="2520"/>
      <c r="S232" s="2520"/>
      <c r="T232" s="2520"/>
      <c r="U232" s="2520"/>
      <c r="V232" s="2520" t="s">
        <v>1464</v>
      </c>
      <c r="W232" s="2520" t="s">
        <v>2623</v>
      </c>
      <c r="X232" s="2520"/>
      <c r="Y232" s="2520"/>
      <c r="Z232" s="2524" t="s">
        <v>3724</v>
      </c>
      <c r="AA232" s="2521">
        <v>0</v>
      </c>
      <c r="AB232" s="2521">
        <v>9</v>
      </c>
      <c r="AC232" s="2521">
        <v>9</v>
      </c>
      <c r="AD232" s="2521">
        <v>1</v>
      </c>
      <c r="AE232" s="2521">
        <v>0</v>
      </c>
      <c r="AF232" s="2521">
        <v>19</v>
      </c>
      <c r="AG232" s="2521"/>
    </row>
    <row r="233" spans="1:33" s="2526" customFormat="1" ht="28.8">
      <c r="A233" s="2521">
        <v>3</v>
      </c>
      <c r="B233" s="2521"/>
      <c r="C233" s="2521">
        <v>3</v>
      </c>
      <c r="D233" s="2520">
        <f t="shared" si="6"/>
        <v>3</v>
      </c>
      <c r="E233" s="2521">
        <v>31853</v>
      </c>
      <c r="F233" s="2521" t="s">
        <v>259</v>
      </c>
      <c r="G233" s="2521">
        <v>182</v>
      </c>
      <c r="H233" s="2521" t="s">
        <v>1</v>
      </c>
      <c r="I233" s="2521" t="s">
        <v>433</v>
      </c>
      <c r="J233" s="2521">
        <v>1</v>
      </c>
      <c r="K233" s="2522">
        <f t="shared" si="7"/>
        <v>3</v>
      </c>
      <c r="L233" s="2523" t="s">
        <v>2484</v>
      </c>
      <c r="M233" s="2520">
        <v>5111002</v>
      </c>
      <c r="N233" s="2520" t="s">
        <v>2535</v>
      </c>
      <c r="O233" s="2520">
        <v>27</v>
      </c>
      <c r="P233" s="2520"/>
      <c r="Q233" s="2520"/>
      <c r="R233" s="2520"/>
      <c r="S233" s="2520"/>
      <c r="T233" s="2520"/>
      <c r="U233" s="2520"/>
      <c r="V233" s="2520"/>
      <c r="W233" s="2520"/>
      <c r="X233" s="2520" t="s">
        <v>1464</v>
      </c>
      <c r="Y233" s="2520" t="s">
        <v>2623</v>
      </c>
      <c r="Z233" s="2524" t="s">
        <v>2494</v>
      </c>
      <c r="AA233" s="2521">
        <v>3</v>
      </c>
      <c r="AB233" s="2521">
        <v>3</v>
      </c>
      <c r="AC233" s="2521">
        <v>12</v>
      </c>
      <c r="AD233" s="2521">
        <v>5</v>
      </c>
      <c r="AE233" s="2521">
        <v>2</v>
      </c>
      <c r="AF233" s="2521">
        <v>23</v>
      </c>
      <c r="AG233" s="2521"/>
    </row>
    <row r="234" spans="1:33" s="2526" customFormat="1">
      <c r="A234" s="2521">
        <v>6</v>
      </c>
      <c r="B234" s="2521">
        <v>3</v>
      </c>
      <c r="C234" s="2521"/>
      <c r="D234" s="2520">
        <f t="shared" si="6"/>
        <v>3</v>
      </c>
      <c r="E234" s="2521">
        <v>21359</v>
      </c>
      <c r="F234" s="2521" t="s">
        <v>261</v>
      </c>
      <c r="G234" s="2521">
        <v>182</v>
      </c>
      <c r="H234" s="2521" t="s">
        <v>1</v>
      </c>
      <c r="I234" s="2521" t="s">
        <v>429</v>
      </c>
      <c r="J234" s="2521">
        <v>1</v>
      </c>
      <c r="K234" s="2522">
        <f t="shared" si="7"/>
        <v>3</v>
      </c>
      <c r="L234" s="2523" t="s">
        <v>2509</v>
      </c>
      <c r="M234" s="2520">
        <v>5121024</v>
      </c>
      <c r="N234" s="2520" t="s">
        <v>3857</v>
      </c>
      <c r="O234" s="2520">
        <v>30</v>
      </c>
      <c r="P234" s="2520" t="s">
        <v>1467</v>
      </c>
      <c r="Q234" s="2520" t="s">
        <v>3839</v>
      </c>
      <c r="R234" s="2520"/>
      <c r="S234" s="2520"/>
      <c r="T234" s="2520" t="s">
        <v>1467</v>
      </c>
      <c r="U234" s="2520" t="s">
        <v>3839</v>
      </c>
      <c r="V234" s="2520"/>
      <c r="W234" s="2520"/>
      <c r="X234" s="2520"/>
      <c r="Y234" s="2520"/>
      <c r="Z234" s="2524" t="s">
        <v>1495</v>
      </c>
      <c r="AA234" s="2521">
        <v>2</v>
      </c>
      <c r="AB234" s="2521">
        <v>6</v>
      </c>
      <c r="AC234" s="2521">
        <v>4</v>
      </c>
      <c r="AD234" s="2521">
        <v>2</v>
      </c>
      <c r="AE234" s="2521">
        <v>0</v>
      </c>
      <c r="AF234" s="2521">
        <v>14</v>
      </c>
      <c r="AG234" s="2521"/>
    </row>
    <row r="235" spans="1:33" s="2526" customFormat="1">
      <c r="A235" s="2521">
        <v>3</v>
      </c>
      <c r="B235" s="2521">
        <v>3</v>
      </c>
      <c r="C235" s="2521">
        <v>9</v>
      </c>
      <c r="D235" s="2520">
        <f t="shared" si="6"/>
        <v>12</v>
      </c>
      <c r="E235" s="2521">
        <v>36946</v>
      </c>
      <c r="F235" s="2521" t="s">
        <v>259</v>
      </c>
      <c r="G235" s="2521">
        <v>182</v>
      </c>
      <c r="H235" s="2521" t="s">
        <v>1</v>
      </c>
      <c r="I235" s="2521" t="s">
        <v>429</v>
      </c>
      <c r="J235" s="2521">
        <v>1</v>
      </c>
      <c r="K235" s="2522">
        <f t="shared" si="7"/>
        <v>12</v>
      </c>
      <c r="L235" s="2523" t="s">
        <v>2485</v>
      </c>
      <c r="M235" s="2520">
        <v>5111001</v>
      </c>
      <c r="N235" s="2520" t="s">
        <v>2535</v>
      </c>
      <c r="O235" s="2520">
        <v>25</v>
      </c>
      <c r="P235" s="2520" t="s">
        <v>1474</v>
      </c>
      <c r="Q235" s="2520" t="s">
        <v>3838</v>
      </c>
      <c r="R235" s="2520" t="s">
        <v>1474</v>
      </c>
      <c r="S235" s="2520" t="s">
        <v>3838</v>
      </c>
      <c r="T235" s="2520"/>
      <c r="U235" s="2520"/>
      <c r="V235" s="2520" t="s">
        <v>1474</v>
      </c>
      <c r="W235" s="2520" t="s">
        <v>3838</v>
      </c>
      <c r="X235" s="2520" t="s">
        <v>1474</v>
      </c>
      <c r="Y235" s="2520" t="s">
        <v>3838</v>
      </c>
      <c r="Z235" s="2524" t="s">
        <v>1479</v>
      </c>
      <c r="AA235" s="2521">
        <v>0</v>
      </c>
      <c r="AB235" s="2521">
        <v>1</v>
      </c>
      <c r="AC235" s="2521">
        <v>1</v>
      </c>
      <c r="AD235" s="2521">
        <v>4</v>
      </c>
      <c r="AE235" s="2521">
        <v>0</v>
      </c>
      <c r="AF235" s="2521">
        <v>6</v>
      </c>
      <c r="AG235" s="2521"/>
    </row>
    <row r="236" spans="1:33" s="2526" customFormat="1">
      <c r="A236" s="2521">
        <v>9</v>
      </c>
      <c r="B236" s="2521">
        <v>3</v>
      </c>
      <c r="C236" s="2521">
        <v>3</v>
      </c>
      <c r="D236" s="2520">
        <f t="shared" si="6"/>
        <v>6</v>
      </c>
      <c r="E236" s="2521">
        <v>17114</v>
      </c>
      <c r="F236" s="2521" t="s">
        <v>260</v>
      </c>
      <c r="G236" s="2521">
        <v>182</v>
      </c>
      <c r="H236" s="2521" t="s">
        <v>1</v>
      </c>
      <c r="I236" s="2521" t="s">
        <v>429</v>
      </c>
      <c r="J236" s="2521">
        <v>1</v>
      </c>
      <c r="K236" s="2522">
        <f t="shared" si="7"/>
        <v>6</v>
      </c>
      <c r="L236" s="2523" t="s">
        <v>960</v>
      </c>
      <c r="M236" s="2520">
        <v>5131005</v>
      </c>
      <c r="N236" s="2520" t="s">
        <v>3858</v>
      </c>
      <c r="O236" s="2520">
        <v>32</v>
      </c>
      <c r="P236" s="2520"/>
      <c r="Q236" s="2520"/>
      <c r="R236" s="2520"/>
      <c r="S236" s="2520"/>
      <c r="T236" s="2520"/>
      <c r="U236" s="2520"/>
      <c r="V236" s="2520" t="s">
        <v>3859</v>
      </c>
      <c r="W236" s="2520"/>
      <c r="X236" s="2520"/>
      <c r="Y236" s="2520"/>
      <c r="Z236" s="2524" t="s">
        <v>1490</v>
      </c>
      <c r="AA236" s="2521">
        <v>6</v>
      </c>
      <c r="AB236" s="2521">
        <v>4</v>
      </c>
      <c r="AC236" s="2521">
        <v>5</v>
      </c>
      <c r="AD236" s="2521">
        <v>3</v>
      </c>
      <c r="AE236" s="2521">
        <v>2</v>
      </c>
      <c r="AF236" s="2521">
        <v>18</v>
      </c>
      <c r="AG236" s="2521"/>
    </row>
    <row r="237" spans="1:33" s="2526" customFormat="1" ht="28.8">
      <c r="A237" s="2521">
        <v>3</v>
      </c>
      <c r="B237" s="2521"/>
      <c r="C237" s="2521">
        <v>3</v>
      </c>
      <c r="D237" s="2520">
        <f t="shared" si="6"/>
        <v>3</v>
      </c>
      <c r="E237" s="2521">
        <v>36946</v>
      </c>
      <c r="F237" s="2521" t="s">
        <v>259</v>
      </c>
      <c r="G237" s="2521">
        <v>182</v>
      </c>
      <c r="H237" s="2521" t="s">
        <v>1</v>
      </c>
      <c r="I237" s="2521" t="s">
        <v>429</v>
      </c>
      <c r="J237" s="2521">
        <v>1</v>
      </c>
      <c r="K237" s="2522">
        <f t="shared" si="7"/>
        <v>3</v>
      </c>
      <c r="L237" s="2523" t="s">
        <v>2485</v>
      </c>
      <c r="M237" s="2520" t="s">
        <v>1462</v>
      </c>
      <c r="N237" s="2520" t="s">
        <v>3860</v>
      </c>
      <c r="O237" s="2520">
        <v>20</v>
      </c>
      <c r="P237" s="2525"/>
      <c r="Q237" s="2525"/>
      <c r="R237" s="2520" t="s">
        <v>1466</v>
      </c>
      <c r="S237" s="2520" t="s">
        <v>3713</v>
      </c>
      <c r="T237" s="2520"/>
      <c r="U237" s="2520"/>
      <c r="V237" s="2520"/>
      <c r="W237" s="2520"/>
      <c r="X237" s="2520"/>
      <c r="Y237" s="2520"/>
      <c r="Z237" s="2524" t="s">
        <v>3861</v>
      </c>
      <c r="AA237" s="2521">
        <v>8</v>
      </c>
      <c r="AB237" s="2521">
        <v>0</v>
      </c>
      <c r="AC237" s="2521">
        <v>0</v>
      </c>
      <c r="AD237" s="2521">
        <v>3</v>
      </c>
      <c r="AE237" s="2521">
        <v>0</v>
      </c>
      <c r="AF237" s="2521">
        <v>11</v>
      </c>
      <c r="AG237" s="2521"/>
    </row>
    <row r="238" spans="1:33" s="2526" customFormat="1">
      <c r="A238" s="2521">
        <v>7</v>
      </c>
      <c r="B238" s="2521">
        <v>2.5</v>
      </c>
      <c r="C238" s="2521">
        <v>2</v>
      </c>
      <c r="D238" s="2520">
        <f t="shared" si="6"/>
        <v>4.5</v>
      </c>
      <c r="E238" s="2521">
        <v>28181</v>
      </c>
      <c r="F238" s="2521" t="s">
        <v>261</v>
      </c>
      <c r="G238" s="2521">
        <v>182</v>
      </c>
      <c r="H238" s="2521" t="s">
        <v>1</v>
      </c>
      <c r="I238" s="2521" t="s">
        <v>433</v>
      </c>
      <c r="J238" s="2521">
        <v>0.7</v>
      </c>
      <c r="K238" s="2522">
        <f t="shared" si="7"/>
        <v>3.15</v>
      </c>
      <c r="L238" s="2523" t="s">
        <v>434</v>
      </c>
      <c r="M238" s="2520">
        <v>5121009</v>
      </c>
      <c r="N238" s="2520" t="s">
        <v>2626</v>
      </c>
      <c r="O238" s="2520">
        <v>50</v>
      </c>
      <c r="P238" s="2520" t="s">
        <v>1467</v>
      </c>
      <c r="Q238" s="2520" t="s">
        <v>3715</v>
      </c>
      <c r="R238" s="2520"/>
      <c r="S238" s="2520"/>
      <c r="T238" s="2520" t="s">
        <v>1467</v>
      </c>
      <c r="U238" s="2520" t="s">
        <v>3715</v>
      </c>
      <c r="V238" s="2520"/>
      <c r="W238" s="2520"/>
      <c r="X238" s="2520" t="s">
        <v>1467</v>
      </c>
      <c r="Y238" s="2520" t="s">
        <v>3715</v>
      </c>
      <c r="Z238" s="2524" t="s">
        <v>1482</v>
      </c>
      <c r="AA238" s="2521">
        <v>0</v>
      </c>
      <c r="AB238" s="2521">
        <v>6</v>
      </c>
      <c r="AC238" s="2521">
        <v>12</v>
      </c>
      <c r="AD238" s="2521">
        <v>19</v>
      </c>
      <c r="AE238" s="2521">
        <v>13</v>
      </c>
      <c r="AF238" s="2521">
        <v>37</v>
      </c>
      <c r="AG238" s="2521"/>
    </row>
    <row r="239" spans="1:33" s="2526" customFormat="1">
      <c r="A239" s="2521">
        <v>7</v>
      </c>
      <c r="B239" s="2521">
        <v>2.5</v>
      </c>
      <c r="C239" s="2521">
        <v>2</v>
      </c>
      <c r="D239" s="2520">
        <f t="shared" si="6"/>
        <v>4.5</v>
      </c>
      <c r="E239" s="2521">
        <v>33754</v>
      </c>
      <c r="F239" s="2521" t="s">
        <v>260</v>
      </c>
      <c r="G239" s="2521">
        <v>182</v>
      </c>
      <c r="H239" s="2521" t="s">
        <v>1</v>
      </c>
      <c r="I239" s="2521" t="s">
        <v>429</v>
      </c>
      <c r="J239" s="2521">
        <v>1</v>
      </c>
      <c r="K239" s="2522">
        <f t="shared" si="7"/>
        <v>4.5</v>
      </c>
      <c r="L239" s="2523" t="s">
        <v>3729</v>
      </c>
      <c r="M239" s="2520">
        <v>5111003</v>
      </c>
      <c r="N239" s="2520" t="s">
        <v>2544</v>
      </c>
      <c r="O239" s="2520">
        <v>30</v>
      </c>
      <c r="P239" s="2520" t="s">
        <v>1474</v>
      </c>
      <c r="Q239" s="2520" t="s">
        <v>3839</v>
      </c>
      <c r="R239" s="2520"/>
      <c r="S239" s="2520"/>
      <c r="T239" s="2520" t="s">
        <v>1474</v>
      </c>
      <c r="U239" s="2520" t="s">
        <v>3839</v>
      </c>
      <c r="V239" s="2520"/>
      <c r="W239" s="2520"/>
      <c r="X239" s="2520" t="s">
        <v>1474</v>
      </c>
      <c r="Y239" s="2520" t="s">
        <v>3839</v>
      </c>
      <c r="Z239" s="2524" t="s">
        <v>2507</v>
      </c>
      <c r="AA239" s="2521">
        <v>2</v>
      </c>
      <c r="AB239" s="2521">
        <v>4</v>
      </c>
      <c r="AC239" s="2521">
        <v>2</v>
      </c>
      <c r="AD239" s="2521">
        <v>9</v>
      </c>
      <c r="AE239" s="2521">
        <v>8</v>
      </c>
      <c r="AF239" s="2521">
        <v>17</v>
      </c>
      <c r="AG239" s="2521"/>
    </row>
    <row r="240" spans="1:33" s="2526" customFormat="1">
      <c r="A240" s="2521">
        <v>7</v>
      </c>
      <c r="B240" s="2521">
        <v>2.5</v>
      </c>
      <c r="C240" s="2521">
        <v>2</v>
      </c>
      <c r="D240" s="2520">
        <f t="shared" si="6"/>
        <v>4.5</v>
      </c>
      <c r="E240" s="2521">
        <v>36702</v>
      </c>
      <c r="F240" s="2521" t="s">
        <v>260</v>
      </c>
      <c r="G240" s="2521">
        <v>182</v>
      </c>
      <c r="H240" s="2521" t="s">
        <v>1</v>
      </c>
      <c r="I240" s="2521" t="s">
        <v>429</v>
      </c>
      <c r="J240" s="2521">
        <v>1</v>
      </c>
      <c r="K240" s="2522">
        <f t="shared" si="7"/>
        <v>4.5</v>
      </c>
      <c r="L240" s="2523" t="s">
        <v>2493</v>
      </c>
      <c r="M240" s="2520">
        <v>5111003</v>
      </c>
      <c r="N240" s="2520" t="s">
        <v>3862</v>
      </c>
      <c r="O240" s="2520">
        <v>50</v>
      </c>
      <c r="P240" s="2520"/>
      <c r="Q240" s="2520"/>
      <c r="R240" s="2520"/>
      <c r="S240" s="2520"/>
      <c r="T240" s="2520"/>
      <c r="U240" s="2520"/>
      <c r="V240" s="2520"/>
      <c r="W240" s="2520"/>
      <c r="X240" s="2520"/>
      <c r="Y240" s="2520"/>
      <c r="Z240" s="2524" t="s">
        <v>2507</v>
      </c>
      <c r="AA240" s="2521">
        <v>0</v>
      </c>
      <c r="AB240" s="2521">
        <v>3</v>
      </c>
      <c r="AC240" s="2521">
        <v>5</v>
      </c>
      <c r="AD240" s="2521">
        <v>30</v>
      </c>
      <c r="AE240" s="2521">
        <v>17</v>
      </c>
      <c r="AF240" s="2521">
        <v>38</v>
      </c>
      <c r="AG240" s="2521"/>
    </row>
    <row r="241" spans="1:33" s="2526" customFormat="1" ht="28.8">
      <c r="A241" s="2521">
        <v>9</v>
      </c>
      <c r="B241" s="2521">
        <v>3</v>
      </c>
      <c r="C241" s="2521">
        <v>3</v>
      </c>
      <c r="D241" s="2520">
        <f t="shared" si="6"/>
        <v>6</v>
      </c>
      <c r="E241" s="2521">
        <v>32841</v>
      </c>
      <c r="F241" s="2521" t="s">
        <v>261</v>
      </c>
      <c r="G241" s="2521">
        <v>182</v>
      </c>
      <c r="H241" s="2521" t="s">
        <v>1</v>
      </c>
      <c r="I241" s="2521" t="s">
        <v>429</v>
      </c>
      <c r="J241" s="2521">
        <v>1</v>
      </c>
      <c r="K241" s="2522">
        <f t="shared" si="7"/>
        <v>6</v>
      </c>
      <c r="L241" s="2523" t="s">
        <v>2510</v>
      </c>
      <c r="M241" s="2520">
        <v>5121020</v>
      </c>
      <c r="N241" s="2520" t="s">
        <v>2548</v>
      </c>
      <c r="O241" s="2520">
        <v>20</v>
      </c>
      <c r="P241" s="2520" t="s">
        <v>1474</v>
      </c>
      <c r="Q241" s="2520" t="s">
        <v>3714</v>
      </c>
      <c r="R241" s="2520" t="s">
        <v>1474</v>
      </c>
      <c r="S241" s="2520" t="s">
        <v>3714</v>
      </c>
      <c r="T241" s="2520"/>
      <c r="U241" s="2520"/>
      <c r="V241" s="2520" t="s">
        <v>1474</v>
      </c>
      <c r="W241" s="2520" t="s">
        <v>3714</v>
      </c>
      <c r="X241" s="2520" t="s">
        <v>1474</v>
      </c>
      <c r="Y241" s="2520" t="s">
        <v>3714</v>
      </c>
      <c r="Z241" s="2524" t="s">
        <v>2511</v>
      </c>
      <c r="AA241" s="2521">
        <v>13</v>
      </c>
      <c r="AB241" s="2521">
        <v>3</v>
      </c>
      <c r="AC241" s="2521">
        <v>1</v>
      </c>
      <c r="AD241" s="2521">
        <v>0</v>
      </c>
      <c r="AE241" s="2521">
        <v>1</v>
      </c>
      <c r="AF241" s="2521">
        <v>17</v>
      </c>
      <c r="AG241" s="2521"/>
    </row>
    <row r="242" spans="1:33" s="2526" customFormat="1">
      <c r="A242" s="2521">
        <v>7</v>
      </c>
      <c r="B242" s="2521">
        <v>2.5</v>
      </c>
      <c r="C242" s="2521">
        <v>2</v>
      </c>
      <c r="D242" s="2520">
        <f t="shared" si="6"/>
        <v>4.5</v>
      </c>
      <c r="E242" s="2521">
        <v>33754</v>
      </c>
      <c r="F242" s="2521" t="s">
        <v>260</v>
      </c>
      <c r="G242" s="2521">
        <v>182</v>
      </c>
      <c r="H242" s="2521" t="s">
        <v>1</v>
      </c>
      <c r="I242" s="2521" t="s">
        <v>429</v>
      </c>
      <c r="J242" s="2521">
        <v>1</v>
      </c>
      <c r="K242" s="2522">
        <f t="shared" si="7"/>
        <v>4.5</v>
      </c>
      <c r="L242" s="2523" t="s">
        <v>3729</v>
      </c>
      <c r="M242" s="2520">
        <v>5131008</v>
      </c>
      <c r="N242" s="2520" t="s">
        <v>2536</v>
      </c>
      <c r="O242" s="2520">
        <v>24</v>
      </c>
      <c r="P242" s="2520" t="s">
        <v>1475</v>
      </c>
      <c r="Q242" s="2520" t="s">
        <v>3707</v>
      </c>
      <c r="R242" s="2520" t="s">
        <v>1475</v>
      </c>
      <c r="S242" s="2520" t="s">
        <v>3707</v>
      </c>
      <c r="T242" s="2520"/>
      <c r="U242" s="2520"/>
      <c r="V242" s="2520" t="s">
        <v>1475</v>
      </c>
      <c r="W242" s="2520" t="s">
        <v>3707</v>
      </c>
      <c r="X242" s="2520"/>
      <c r="Y242" s="2520"/>
      <c r="Z242" s="2524" t="s">
        <v>1498</v>
      </c>
      <c r="AA242" s="2521">
        <v>1</v>
      </c>
      <c r="AB242" s="2521">
        <v>6</v>
      </c>
      <c r="AC242" s="2521">
        <v>10</v>
      </c>
      <c r="AD242" s="2521">
        <v>1</v>
      </c>
      <c r="AE242" s="2521">
        <v>1</v>
      </c>
      <c r="AF242" s="2521">
        <v>18</v>
      </c>
      <c r="AG242" s="2521"/>
    </row>
    <row r="243" spans="1:33" s="2526" customFormat="1" ht="28.8">
      <c r="A243" s="2521">
        <v>9</v>
      </c>
      <c r="B243" s="2521">
        <v>3</v>
      </c>
      <c r="C243" s="2521">
        <v>3</v>
      </c>
      <c r="D243" s="2520">
        <f t="shared" si="6"/>
        <v>6</v>
      </c>
      <c r="E243" s="2521">
        <v>37016</v>
      </c>
      <c r="F243" s="2521" t="s">
        <v>261</v>
      </c>
      <c r="G243" s="2521">
        <v>182</v>
      </c>
      <c r="H243" s="2521" t="s">
        <v>1</v>
      </c>
      <c r="I243" s="2521" t="s">
        <v>429</v>
      </c>
      <c r="J243" s="2521">
        <v>1</v>
      </c>
      <c r="K243" s="2522">
        <f t="shared" si="7"/>
        <v>6</v>
      </c>
      <c r="L243" s="2523" t="s">
        <v>432</v>
      </c>
      <c r="M243" s="2520" t="s">
        <v>2550</v>
      </c>
      <c r="N243" s="2520" t="s">
        <v>2552</v>
      </c>
      <c r="O243" s="2520">
        <v>25</v>
      </c>
      <c r="P243" s="2520" t="s">
        <v>1472</v>
      </c>
      <c r="Q243" s="2520" t="s">
        <v>3838</v>
      </c>
      <c r="R243" s="2520" t="s">
        <v>1472</v>
      </c>
      <c r="S243" s="2520" t="s">
        <v>3838</v>
      </c>
      <c r="T243" s="2520" t="s">
        <v>1472</v>
      </c>
      <c r="U243" s="2520" t="s">
        <v>3838</v>
      </c>
      <c r="V243" s="2520" t="s">
        <v>1472</v>
      </c>
      <c r="W243" s="2520" t="s">
        <v>3838</v>
      </c>
      <c r="X243" s="2520"/>
      <c r="Y243" s="2520"/>
      <c r="Z243" s="2524" t="s">
        <v>3863</v>
      </c>
      <c r="AA243" s="2521">
        <v>1</v>
      </c>
      <c r="AB243" s="2521">
        <v>1</v>
      </c>
      <c r="AC243" s="2521">
        <v>6</v>
      </c>
      <c r="AD243" s="2521">
        <v>1</v>
      </c>
      <c r="AE243" s="2521">
        <v>2</v>
      </c>
      <c r="AF243" s="2521">
        <v>9</v>
      </c>
      <c r="AG243" s="2521"/>
    </row>
    <row r="244" spans="1:33" s="2526" customFormat="1">
      <c r="A244" s="2521">
        <v>21</v>
      </c>
      <c r="B244" s="2521">
        <v>3</v>
      </c>
      <c r="C244" s="2521">
        <v>15</v>
      </c>
      <c r="D244" s="2520">
        <v>3</v>
      </c>
      <c r="E244" s="2521">
        <v>39425</v>
      </c>
      <c r="F244" s="2521" t="s">
        <v>261</v>
      </c>
      <c r="G244" s="2521">
        <v>182</v>
      </c>
      <c r="H244" s="2521" t="s">
        <v>1</v>
      </c>
      <c r="I244" s="2521" t="s">
        <v>429</v>
      </c>
      <c r="J244" s="2521">
        <v>1</v>
      </c>
      <c r="K244" s="2522">
        <f t="shared" si="7"/>
        <v>3</v>
      </c>
      <c r="L244" s="2523" t="s">
        <v>2473</v>
      </c>
      <c r="M244" s="2520">
        <v>5100007</v>
      </c>
      <c r="N244" s="2520" t="s">
        <v>2533</v>
      </c>
      <c r="O244" s="2520">
        <v>30</v>
      </c>
      <c r="P244" s="2520"/>
      <c r="Q244" s="2520"/>
      <c r="R244" s="2520"/>
      <c r="S244" s="2520"/>
      <c r="T244" s="2525"/>
      <c r="U244" s="2525"/>
      <c r="V244" s="2525"/>
      <c r="W244" s="2525"/>
      <c r="X244" s="2525"/>
      <c r="Y244" s="2525"/>
      <c r="Z244" s="2524" t="s">
        <v>1502</v>
      </c>
      <c r="AA244" s="2521">
        <v>3</v>
      </c>
      <c r="AB244" s="2521">
        <v>0</v>
      </c>
      <c r="AC244" s="2521">
        <v>0</v>
      </c>
      <c r="AD244" s="2521">
        <v>3</v>
      </c>
      <c r="AE244" s="2521">
        <v>0</v>
      </c>
      <c r="AF244" s="2521">
        <v>6</v>
      </c>
      <c r="AG244" s="2521"/>
    </row>
    <row r="245" spans="1:33" s="2526" customFormat="1" ht="28.8">
      <c r="A245" s="2521">
        <v>3</v>
      </c>
      <c r="B245" s="2521"/>
      <c r="C245" s="2521">
        <v>3</v>
      </c>
      <c r="D245" s="2520">
        <f t="shared" si="6"/>
        <v>3</v>
      </c>
      <c r="E245" s="2521">
        <v>21359</v>
      </c>
      <c r="F245" s="2521" t="s">
        <v>261</v>
      </c>
      <c r="G245" s="2521">
        <v>182</v>
      </c>
      <c r="H245" s="2521" t="s">
        <v>1</v>
      </c>
      <c r="I245" s="2521" t="s">
        <v>429</v>
      </c>
      <c r="J245" s="2521">
        <v>1</v>
      </c>
      <c r="K245" s="2522">
        <f t="shared" si="7"/>
        <v>3</v>
      </c>
      <c r="L245" s="2523" t="s">
        <v>2509</v>
      </c>
      <c r="M245" s="2520">
        <v>5100004</v>
      </c>
      <c r="N245" s="2520" t="s">
        <v>2533</v>
      </c>
      <c r="O245" s="2520">
        <v>30</v>
      </c>
      <c r="P245" s="2520"/>
      <c r="Q245" s="2520"/>
      <c r="R245" s="2520"/>
      <c r="S245" s="2520"/>
      <c r="T245" s="2525"/>
      <c r="U245" s="2525"/>
      <c r="V245" s="2525"/>
      <c r="W245" s="2525"/>
      <c r="X245" s="2525"/>
      <c r="Y245" s="2525"/>
      <c r="Z245" s="2524" t="s">
        <v>1503</v>
      </c>
      <c r="AA245" s="2521">
        <v>17</v>
      </c>
      <c r="AB245" s="2521">
        <v>0</v>
      </c>
      <c r="AC245" s="2521">
        <v>0</v>
      </c>
      <c r="AD245" s="2521">
        <v>2</v>
      </c>
      <c r="AE245" s="2521">
        <v>0</v>
      </c>
      <c r="AF245" s="2521">
        <v>19</v>
      </c>
      <c r="AG245" s="2521"/>
    </row>
    <row r="246" spans="1:33" s="2526" customFormat="1" ht="28.8">
      <c r="A246" s="2521">
        <v>3</v>
      </c>
      <c r="B246" s="2521"/>
      <c r="C246" s="2521">
        <v>3</v>
      </c>
      <c r="D246" s="2520">
        <f t="shared" si="6"/>
        <v>3</v>
      </c>
      <c r="E246" s="2521">
        <v>21359</v>
      </c>
      <c r="F246" s="2521" t="s">
        <v>261</v>
      </c>
      <c r="G246" s="2521">
        <v>182</v>
      </c>
      <c r="H246" s="2521" t="s">
        <v>1</v>
      </c>
      <c r="I246" s="2521" t="s">
        <v>429</v>
      </c>
      <c r="J246" s="2521">
        <v>1</v>
      </c>
      <c r="K246" s="2522">
        <f t="shared" si="7"/>
        <v>3</v>
      </c>
      <c r="L246" s="2523" t="s">
        <v>2509</v>
      </c>
      <c r="M246" s="2520">
        <v>5100005</v>
      </c>
      <c r="N246" s="2520" t="s">
        <v>2533</v>
      </c>
      <c r="O246" s="2520">
        <v>30</v>
      </c>
      <c r="P246" s="2521"/>
      <c r="Q246" s="2521"/>
      <c r="R246" s="2521"/>
      <c r="S246" s="2521"/>
      <c r="T246" s="2525"/>
      <c r="U246" s="2525"/>
      <c r="V246" s="2525"/>
      <c r="W246" s="2525"/>
      <c r="X246" s="2525"/>
      <c r="Y246" s="2525"/>
      <c r="Z246" s="2524" t="s">
        <v>1504</v>
      </c>
      <c r="AA246" s="2521">
        <v>7</v>
      </c>
      <c r="AB246" s="2521">
        <v>0</v>
      </c>
      <c r="AC246" s="2521">
        <v>0</v>
      </c>
      <c r="AD246" s="2521">
        <v>0</v>
      </c>
      <c r="AE246" s="2521">
        <v>0</v>
      </c>
      <c r="AF246" s="2521">
        <v>7</v>
      </c>
      <c r="AG246" s="2521"/>
    </row>
    <row r="247" spans="1:33" s="2526" customFormat="1">
      <c r="A247" s="2521">
        <v>9</v>
      </c>
      <c r="B247" s="2521">
        <v>3</v>
      </c>
      <c r="C247" s="2521">
        <v>3</v>
      </c>
      <c r="D247" s="2520">
        <f t="shared" si="6"/>
        <v>6</v>
      </c>
      <c r="E247" s="2521">
        <v>35091</v>
      </c>
      <c r="F247" s="2521" t="s">
        <v>261</v>
      </c>
      <c r="G247" s="2521">
        <v>182</v>
      </c>
      <c r="H247" s="2521" t="s">
        <v>1</v>
      </c>
      <c r="I247" s="2521" t="s">
        <v>429</v>
      </c>
      <c r="J247" s="2521">
        <v>1</v>
      </c>
      <c r="K247" s="2522">
        <f t="shared" si="7"/>
        <v>6</v>
      </c>
      <c r="L247" s="2523" t="s">
        <v>2483</v>
      </c>
      <c r="M247" s="2520">
        <v>5121002</v>
      </c>
      <c r="N247" s="2520" t="s">
        <v>2541</v>
      </c>
      <c r="O247" s="2520">
        <v>50</v>
      </c>
      <c r="P247" s="2520" t="s">
        <v>1474</v>
      </c>
      <c r="Q247" s="2520" t="s">
        <v>3715</v>
      </c>
      <c r="R247" s="2520"/>
      <c r="S247" s="2520"/>
      <c r="T247" s="2520" t="s">
        <v>1464</v>
      </c>
      <c r="U247" s="2520" t="s">
        <v>3715</v>
      </c>
      <c r="V247" s="2520"/>
      <c r="W247" s="2520"/>
      <c r="X247" s="2520" t="s">
        <v>1474</v>
      </c>
      <c r="Y247" s="2520" t="s">
        <v>3715</v>
      </c>
      <c r="Z247" s="2524" t="s">
        <v>2542</v>
      </c>
      <c r="AA247" s="2521">
        <v>0</v>
      </c>
      <c r="AB247" s="2521">
        <v>4</v>
      </c>
      <c r="AC247" s="2521">
        <v>6</v>
      </c>
      <c r="AD247" s="2521">
        <v>10</v>
      </c>
      <c r="AE247" s="2521">
        <v>5</v>
      </c>
      <c r="AF247" s="2521">
        <v>20</v>
      </c>
      <c r="AG247" s="2521"/>
    </row>
    <row r="248" spans="1:33" s="2526" customFormat="1" ht="28.8">
      <c r="A248" s="2521">
        <v>3</v>
      </c>
      <c r="B248" s="2521"/>
      <c r="C248" s="2521">
        <v>3</v>
      </c>
      <c r="D248" s="2520">
        <f t="shared" si="6"/>
        <v>3</v>
      </c>
      <c r="E248" s="2521">
        <v>37350</v>
      </c>
      <c r="F248" s="2521" t="s">
        <v>261</v>
      </c>
      <c r="G248" s="2521">
        <v>182</v>
      </c>
      <c r="H248" s="2521" t="s">
        <v>1</v>
      </c>
      <c r="I248" s="2521" t="s">
        <v>433</v>
      </c>
      <c r="J248" s="2521">
        <v>1</v>
      </c>
      <c r="K248" s="2522">
        <f t="shared" si="7"/>
        <v>3</v>
      </c>
      <c r="L248" s="2523" t="s">
        <v>435</v>
      </c>
      <c r="M248" s="2520" t="s">
        <v>1462</v>
      </c>
      <c r="N248" s="2520" t="s">
        <v>3864</v>
      </c>
      <c r="O248" s="2520">
        <v>20</v>
      </c>
      <c r="P248" s="2525"/>
      <c r="Q248" s="2525"/>
      <c r="R248" s="2525"/>
      <c r="S248" s="2525"/>
      <c r="T248" s="2520" t="s">
        <v>1473</v>
      </c>
      <c r="U248" s="2520" t="s">
        <v>3713</v>
      </c>
      <c r="V248" s="2520" t="s">
        <v>1473</v>
      </c>
      <c r="W248" s="2520" t="s">
        <v>3713</v>
      </c>
      <c r="X248" s="2520"/>
      <c r="Y248" s="2520"/>
      <c r="Z248" s="2524" t="s">
        <v>3865</v>
      </c>
      <c r="AA248" s="2521">
        <v>8</v>
      </c>
      <c r="AB248" s="2521">
        <v>0</v>
      </c>
      <c r="AC248" s="2521">
        <v>0</v>
      </c>
      <c r="AD248" s="2521">
        <v>0</v>
      </c>
      <c r="AE248" s="2521">
        <v>1</v>
      </c>
      <c r="AF248" s="2521">
        <v>8</v>
      </c>
      <c r="AG248" s="2521"/>
    </row>
    <row r="249" spans="1:33" s="2526" customFormat="1">
      <c r="A249" s="2521">
        <v>6</v>
      </c>
      <c r="B249" s="2521">
        <v>1.5</v>
      </c>
      <c r="C249" s="2521">
        <v>3</v>
      </c>
      <c r="D249" s="2520">
        <f t="shared" si="6"/>
        <v>4.5</v>
      </c>
      <c r="E249" s="2521">
        <v>35091</v>
      </c>
      <c r="F249" s="2521" t="s">
        <v>261</v>
      </c>
      <c r="G249" s="2521">
        <v>182</v>
      </c>
      <c r="H249" s="2521" t="s">
        <v>1</v>
      </c>
      <c r="I249" s="2521" t="s">
        <v>429</v>
      </c>
      <c r="J249" s="2521">
        <v>1</v>
      </c>
      <c r="K249" s="2522">
        <f t="shared" si="7"/>
        <v>4.5</v>
      </c>
      <c r="L249" s="2523" t="s">
        <v>2483</v>
      </c>
      <c r="M249" s="2520">
        <v>5121008</v>
      </c>
      <c r="N249" s="2520" t="s">
        <v>2541</v>
      </c>
      <c r="O249" s="2520">
        <v>30</v>
      </c>
      <c r="P249" s="2520" t="s">
        <v>1473</v>
      </c>
      <c r="Q249" s="2520" t="s">
        <v>3839</v>
      </c>
      <c r="R249" s="2520"/>
      <c r="S249" s="2520"/>
      <c r="T249" s="2520"/>
      <c r="U249" s="2520"/>
      <c r="V249" s="2520" t="s">
        <v>2497</v>
      </c>
      <c r="W249" s="2520" t="s">
        <v>3839</v>
      </c>
      <c r="X249" s="2520"/>
      <c r="Y249" s="2520"/>
      <c r="Z249" s="2524" t="s">
        <v>2610</v>
      </c>
      <c r="AA249" s="2521">
        <v>0</v>
      </c>
      <c r="AB249" s="2521">
        <v>0</v>
      </c>
      <c r="AC249" s="2521">
        <v>1</v>
      </c>
      <c r="AD249" s="2521">
        <v>13</v>
      </c>
      <c r="AE249" s="2521">
        <v>2</v>
      </c>
      <c r="AF249" s="2521">
        <v>14</v>
      </c>
      <c r="AG249" s="2521"/>
    </row>
    <row r="250" spans="1:33" s="2526" customFormat="1">
      <c r="A250" s="2521">
        <v>7</v>
      </c>
      <c r="B250" s="2521">
        <v>2.5</v>
      </c>
      <c r="C250" s="2521">
        <v>2</v>
      </c>
      <c r="D250" s="2520">
        <f t="shared" si="6"/>
        <v>4.5</v>
      </c>
      <c r="E250" s="2521">
        <v>41260</v>
      </c>
      <c r="F250" s="2521" t="s">
        <v>261</v>
      </c>
      <c r="G250" s="2521">
        <v>182</v>
      </c>
      <c r="H250" s="2521" t="s">
        <v>1</v>
      </c>
      <c r="I250" s="2521" t="s">
        <v>433</v>
      </c>
      <c r="J250" s="2521">
        <v>1</v>
      </c>
      <c r="K250" s="2522">
        <f t="shared" si="7"/>
        <v>4.5</v>
      </c>
      <c r="L250" s="2523" t="s">
        <v>2539</v>
      </c>
      <c r="M250" s="2520">
        <v>5121017</v>
      </c>
      <c r="N250" s="2520" t="s">
        <v>2548</v>
      </c>
      <c r="O250" s="2520">
        <v>24</v>
      </c>
      <c r="P250" s="2520" t="s">
        <v>1469</v>
      </c>
      <c r="Q250" s="2520" t="s">
        <v>3707</v>
      </c>
      <c r="R250" s="2520" t="s">
        <v>1469</v>
      </c>
      <c r="S250" s="2520" t="s">
        <v>3707</v>
      </c>
      <c r="T250" s="2520"/>
      <c r="U250" s="2520"/>
      <c r="V250" s="2520" t="s">
        <v>1469</v>
      </c>
      <c r="W250" s="2520" t="s">
        <v>3707</v>
      </c>
      <c r="X250" s="2520"/>
      <c r="Y250" s="2520"/>
      <c r="Z250" s="2524" t="s">
        <v>1497</v>
      </c>
      <c r="AA250" s="2521">
        <v>0</v>
      </c>
      <c r="AB250" s="2521">
        <v>4</v>
      </c>
      <c r="AC250" s="2521">
        <v>10</v>
      </c>
      <c r="AD250" s="2521">
        <v>2</v>
      </c>
      <c r="AE250" s="2521">
        <v>0</v>
      </c>
      <c r="AF250" s="2521">
        <v>16</v>
      </c>
      <c r="AG250" s="2521"/>
    </row>
    <row r="251" spans="1:33" s="2526" customFormat="1">
      <c r="A251" s="2521">
        <v>7</v>
      </c>
      <c r="B251" s="2521">
        <v>2.5</v>
      </c>
      <c r="C251" s="2521">
        <v>2</v>
      </c>
      <c r="D251" s="2520">
        <f t="shared" si="6"/>
        <v>4.5</v>
      </c>
      <c r="E251" s="2521">
        <v>31092</v>
      </c>
      <c r="F251" s="2521" t="s">
        <v>261</v>
      </c>
      <c r="G251" s="2521">
        <v>182</v>
      </c>
      <c r="H251" s="2521" t="s">
        <v>1</v>
      </c>
      <c r="I251" s="2521" t="s">
        <v>429</v>
      </c>
      <c r="J251" s="2521">
        <v>1</v>
      </c>
      <c r="K251" s="2522">
        <f t="shared" si="7"/>
        <v>4.5</v>
      </c>
      <c r="L251" s="2523" t="s">
        <v>2515</v>
      </c>
      <c r="M251" s="2520">
        <v>5121018</v>
      </c>
      <c r="N251" s="2520" t="s">
        <v>2548</v>
      </c>
      <c r="O251" s="2520">
        <v>20</v>
      </c>
      <c r="P251" s="2520" t="s">
        <v>1472</v>
      </c>
      <c r="Q251" s="2520" t="s">
        <v>3714</v>
      </c>
      <c r="R251" s="2520" t="s">
        <v>1472</v>
      </c>
      <c r="S251" s="2520" t="s">
        <v>3714</v>
      </c>
      <c r="T251" s="2520"/>
      <c r="U251" s="2520"/>
      <c r="V251" s="2520" t="s">
        <v>1472</v>
      </c>
      <c r="W251" s="2520" t="s">
        <v>3714</v>
      </c>
      <c r="X251" s="2520"/>
      <c r="Y251" s="2520"/>
      <c r="Z251" s="2524" t="s">
        <v>2630</v>
      </c>
      <c r="AA251" s="2521">
        <v>2</v>
      </c>
      <c r="AB251" s="2521">
        <v>6</v>
      </c>
      <c r="AC251" s="2521">
        <v>2</v>
      </c>
      <c r="AD251" s="2521">
        <v>0</v>
      </c>
      <c r="AE251" s="2521">
        <v>0</v>
      </c>
      <c r="AF251" s="2521">
        <v>10</v>
      </c>
      <c r="AG251" s="2521"/>
    </row>
    <row r="252" spans="1:33" s="2526" customFormat="1" ht="28.8">
      <c r="A252" s="2521">
        <v>9</v>
      </c>
      <c r="B252" s="2521">
        <v>3</v>
      </c>
      <c r="C252" s="2521">
        <v>3</v>
      </c>
      <c r="D252" s="2520">
        <f t="shared" si="6"/>
        <v>6</v>
      </c>
      <c r="E252" s="2521">
        <v>41804</v>
      </c>
      <c r="F252" s="2521" t="s">
        <v>261</v>
      </c>
      <c r="G252" s="2521">
        <v>182</v>
      </c>
      <c r="H252" s="2521" t="s">
        <v>1</v>
      </c>
      <c r="I252" s="2521" t="s">
        <v>433</v>
      </c>
      <c r="J252" s="2521">
        <v>1</v>
      </c>
      <c r="K252" s="2522">
        <f t="shared" si="7"/>
        <v>6</v>
      </c>
      <c r="L252" s="2523" t="s">
        <v>3719</v>
      </c>
      <c r="M252" s="2520">
        <v>5121011</v>
      </c>
      <c r="N252" s="2520" t="s">
        <v>2541</v>
      </c>
      <c r="O252" s="2520">
        <v>40</v>
      </c>
      <c r="P252" s="2520" t="s">
        <v>2497</v>
      </c>
      <c r="Q252" s="2520" t="s">
        <v>3715</v>
      </c>
      <c r="R252" s="2520" t="s">
        <v>1473</v>
      </c>
      <c r="S252" s="2520" t="s">
        <v>3715</v>
      </c>
      <c r="T252" s="2520"/>
      <c r="U252" s="2520"/>
      <c r="V252" s="2520" t="s">
        <v>1473</v>
      </c>
      <c r="W252" s="2520" t="s">
        <v>3715</v>
      </c>
      <c r="X252" s="2520"/>
      <c r="Y252" s="2520"/>
      <c r="Z252" s="2524" t="s">
        <v>1489</v>
      </c>
      <c r="AA252" s="2521">
        <v>1</v>
      </c>
      <c r="AB252" s="2521">
        <v>5</v>
      </c>
      <c r="AC252" s="2521">
        <v>8</v>
      </c>
      <c r="AD252" s="2521">
        <v>8</v>
      </c>
      <c r="AE252" s="2521">
        <v>0</v>
      </c>
      <c r="AF252" s="2521">
        <v>22</v>
      </c>
      <c r="AG252" s="2521"/>
    </row>
    <row r="253" spans="1:33" s="2526" customFormat="1" ht="28.8">
      <c r="A253" s="2521">
        <v>9</v>
      </c>
      <c r="B253" s="2521">
        <v>3</v>
      </c>
      <c r="C253" s="2521">
        <v>3</v>
      </c>
      <c r="D253" s="2520">
        <f t="shared" si="6"/>
        <v>6</v>
      </c>
      <c r="E253" s="2521">
        <v>41804</v>
      </c>
      <c r="F253" s="2521" t="s">
        <v>261</v>
      </c>
      <c r="G253" s="2521">
        <v>182</v>
      </c>
      <c r="H253" s="2521" t="s">
        <v>1</v>
      </c>
      <c r="I253" s="2521" t="s">
        <v>433</v>
      </c>
      <c r="J253" s="2521">
        <v>1</v>
      </c>
      <c r="K253" s="2522">
        <f t="shared" si="7"/>
        <v>6</v>
      </c>
      <c r="L253" s="2523" t="s">
        <v>3719</v>
      </c>
      <c r="M253" s="2520">
        <v>5121011</v>
      </c>
      <c r="N253" s="2520" t="s">
        <v>2608</v>
      </c>
      <c r="O253" s="2520">
        <v>40</v>
      </c>
      <c r="P253" s="2520"/>
      <c r="Q253" s="2520"/>
      <c r="R253" s="2520" t="s">
        <v>1472</v>
      </c>
      <c r="S253" s="2520" t="s">
        <v>3715</v>
      </c>
      <c r="T253" s="2520"/>
      <c r="U253" s="2520"/>
      <c r="V253" s="2520" t="s">
        <v>1472</v>
      </c>
      <c r="W253" s="2520" t="s">
        <v>3715</v>
      </c>
      <c r="X253" s="2520" t="s">
        <v>2497</v>
      </c>
      <c r="Y253" s="2520" t="s">
        <v>3715</v>
      </c>
      <c r="Z253" s="2524" t="s">
        <v>1489</v>
      </c>
      <c r="AA253" s="2521">
        <v>3</v>
      </c>
      <c r="AB253" s="2521">
        <v>5</v>
      </c>
      <c r="AC253" s="2521">
        <v>5</v>
      </c>
      <c r="AD253" s="2521">
        <v>9</v>
      </c>
      <c r="AE253" s="2521">
        <v>1</v>
      </c>
      <c r="AF253" s="2521">
        <v>22</v>
      </c>
      <c r="AG253" s="2521"/>
    </row>
    <row r="254" spans="1:33" s="2526" customFormat="1">
      <c r="A254" s="2521">
        <v>9</v>
      </c>
      <c r="B254" s="2521">
        <v>3</v>
      </c>
      <c r="C254" s="2521">
        <v>3</v>
      </c>
      <c r="D254" s="2520">
        <f t="shared" si="6"/>
        <v>6</v>
      </c>
      <c r="E254" s="2521">
        <v>32841</v>
      </c>
      <c r="F254" s="2521" t="s">
        <v>261</v>
      </c>
      <c r="G254" s="2521">
        <v>182</v>
      </c>
      <c r="H254" s="2521" t="s">
        <v>1</v>
      </c>
      <c r="I254" s="2521" t="s">
        <v>429</v>
      </c>
      <c r="J254" s="2521">
        <v>1</v>
      </c>
      <c r="K254" s="2522">
        <f t="shared" si="7"/>
        <v>6</v>
      </c>
      <c r="L254" s="2523" t="s">
        <v>2510</v>
      </c>
      <c r="M254" s="2520" t="s">
        <v>2550</v>
      </c>
      <c r="N254" s="2520" t="s">
        <v>2552</v>
      </c>
      <c r="O254" s="2520">
        <v>20</v>
      </c>
      <c r="P254" s="2520" t="s">
        <v>1472</v>
      </c>
      <c r="Q254" s="2520" t="s">
        <v>3713</v>
      </c>
      <c r="R254" s="2520" t="s">
        <v>1472</v>
      </c>
      <c r="S254" s="2520" t="s">
        <v>3713</v>
      </c>
      <c r="T254" s="2520" t="s">
        <v>1472</v>
      </c>
      <c r="U254" s="2520" t="s">
        <v>3713</v>
      </c>
      <c r="V254" s="2520"/>
      <c r="W254" s="2520"/>
      <c r="X254" s="2520" t="s">
        <v>1472</v>
      </c>
      <c r="Y254" s="2520" t="s">
        <v>3713</v>
      </c>
      <c r="Z254" s="2524" t="s">
        <v>3866</v>
      </c>
      <c r="AA254" s="2521">
        <v>6</v>
      </c>
      <c r="AB254" s="2521">
        <v>1</v>
      </c>
      <c r="AC254" s="2521">
        <v>0</v>
      </c>
      <c r="AD254" s="2521">
        <v>0</v>
      </c>
      <c r="AE254" s="2521">
        <v>0</v>
      </c>
      <c r="AF254" s="2521">
        <v>7</v>
      </c>
      <c r="AG254" s="2521"/>
    </row>
    <row r="255" spans="1:33" s="2526" customFormat="1">
      <c r="A255" s="2520">
        <v>35</v>
      </c>
      <c r="B255" s="2520">
        <v>15</v>
      </c>
      <c r="C255" s="2520">
        <v>5</v>
      </c>
      <c r="D255" s="2520">
        <f t="shared" si="6"/>
        <v>20</v>
      </c>
      <c r="E255" s="2520">
        <v>20178</v>
      </c>
      <c r="F255" s="2521" t="s">
        <v>267</v>
      </c>
      <c r="G255" s="2520">
        <v>182</v>
      </c>
      <c r="H255" s="2520" t="s">
        <v>2</v>
      </c>
      <c r="I255" s="2521" t="s">
        <v>429</v>
      </c>
      <c r="J255" s="2520">
        <v>0.3</v>
      </c>
      <c r="K255" s="2522">
        <f t="shared" si="7"/>
        <v>6</v>
      </c>
      <c r="L255" s="2523" t="s">
        <v>2300</v>
      </c>
      <c r="M255" s="2520">
        <v>5210004</v>
      </c>
      <c r="N255" s="2520" t="s">
        <v>2526</v>
      </c>
      <c r="O255" s="2520">
        <v>25</v>
      </c>
      <c r="P255" s="2520" t="s">
        <v>3849</v>
      </c>
      <c r="Q255" s="2520" t="s">
        <v>3850</v>
      </c>
      <c r="R255" s="2520" t="s">
        <v>3797</v>
      </c>
      <c r="S255" s="2520" t="s">
        <v>3681</v>
      </c>
      <c r="T255" s="2520"/>
      <c r="U255" s="2520"/>
      <c r="V255" s="2520" t="s">
        <v>3849</v>
      </c>
      <c r="W255" s="2520" t="s">
        <v>3850</v>
      </c>
      <c r="X255" s="2520" t="s">
        <v>3851</v>
      </c>
      <c r="Y255" s="2520" t="s">
        <v>3662</v>
      </c>
      <c r="Z255" s="2524" t="s">
        <v>438</v>
      </c>
      <c r="AA255" s="2520">
        <v>0</v>
      </c>
      <c r="AB255" s="2520">
        <v>7</v>
      </c>
      <c r="AC255" s="2520">
        <v>1</v>
      </c>
      <c r="AD255" s="2520">
        <v>16</v>
      </c>
      <c r="AE255" s="2520">
        <v>0</v>
      </c>
      <c r="AF255" s="2520">
        <v>24</v>
      </c>
      <c r="AG255" s="2520"/>
    </row>
    <row r="256" spans="1:33" s="2526" customFormat="1" ht="28.8">
      <c r="A256" s="2521">
        <v>35</v>
      </c>
      <c r="B256" s="2521">
        <v>15</v>
      </c>
      <c r="C256" s="2521">
        <v>5</v>
      </c>
      <c r="D256" s="2520">
        <f t="shared" si="6"/>
        <v>20</v>
      </c>
      <c r="E256" s="2521">
        <v>37911</v>
      </c>
      <c r="F256" s="2521" t="s">
        <v>267</v>
      </c>
      <c r="G256" s="2521">
        <v>182</v>
      </c>
      <c r="H256" s="2521" t="s">
        <v>2</v>
      </c>
      <c r="I256" s="2521" t="s">
        <v>429</v>
      </c>
      <c r="J256" s="2521">
        <v>0.25</v>
      </c>
      <c r="K256" s="2522">
        <f t="shared" si="7"/>
        <v>5</v>
      </c>
      <c r="L256" s="2523" t="s">
        <v>2461</v>
      </c>
      <c r="M256" s="2520">
        <v>5210004</v>
      </c>
      <c r="N256" s="2520" t="s">
        <v>2526</v>
      </c>
      <c r="O256" s="2520">
        <v>25</v>
      </c>
      <c r="P256" s="2521" t="s">
        <v>3849</v>
      </c>
      <c r="Q256" s="2521" t="s">
        <v>3850</v>
      </c>
      <c r="R256" s="2521" t="s">
        <v>3797</v>
      </c>
      <c r="S256" s="2521" t="s">
        <v>3681</v>
      </c>
      <c r="T256" s="2521"/>
      <c r="U256" s="2521"/>
      <c r="V256" s="2521" t="s">
        <v>3849</v>
      </c>
      <c r="W256" s="2521" t="s">
        <v>3850</v>
      </c>
      <c r="X256" s="2521" t="s">
        <v>3851</v>
      </c>
      <c r="Y256" s="2521" t="s">
        <v>3662</v>
      </c>
      <c r="Z256" s="2524" t="s">
        <v>438</v>
      </c>
      <c r="AA256" s="2521">
        <v>0</v>
      </c>
      <c r="AB256" s="2521">
        <v>7</v>
      </c>
      <c r="AC256" s="2521">
        <v>1</v>
      </c>
      <c r="AD256" s="2521">
        <v>16</v>
      </c>
      <c r="AE256" s="2521">
        <v>0</v>
      </c>
      <c r="AF256" s="2521">
        <v>24</v>
      </c>
      <c r="AG256" s="2521"/>
    </row>
    <row r="257" spans="1:33" s="2526" customFormat="1" ht="28.8">
      <c r="A257" s="2521">
        <v>3</v>
      </c>
      <c r="B257" s="2521">
        <v>1.5</v>
      </c>
      <c r="C257" s="2521"/>
      <c r="D257" s="2520">
        <f t="shared" si="6"/>
        <v>1.5</v>
      </c>
      <c r="E257" s="2521">
        <v>40692</v>
      </c>
      <c r="F257" s="2521" t="s">
        <v>267</v>
      </c>
      <c r="G257" s="2521">
        <v>182</v>
      </c>
      <c r="H257" s="2521" t="s">
        <v>2</v>
      </c>
      <c r="I257" s="2521" t="s">
        <v>433</v>
      </c>
      <c r="J257" s="2521">
        <v>1</v>
      </c>
      <c r="K257" s="2522">
        <f t="shared" si="7"/>
        <v>1.5</v>
      </c>
      <c r="L257" s="2523" t="s">
        <v>2359</v>
      </c>
      <c r="M257" s="2520" t="s">
        <v>1462</v>
      </c>
      <c r="N257" s="2520" t="s">
        <v>2617</v>
      </c>
      <c r="O257" s="2520">
        <v>30</v>
      </c>
      <c r="P257" s="2520"/>
      <c r="Q257" s="2520"/>
      <c r="R257" s="2525"/>
      <c r="S257" s="2525"/>
      <c r="T257" s="2520" t="s">
        <v>1472</v>
      </c>
      <c r="U257" s="2520" t="s">
        <v>3652</v>
      </c>
      <c r="V257" s="2520"/>
      <c r="W257" s="2520"/>
      <c r="X257" s="2520"/>
      <c r="Y257" s="2520"/>
      <c r="Z257" s="2524" t="s">
        <v>3867</v>
      </c>
      <c r="AA257" s="2521">
        <v>2</v>
      </c>
      <c r="AB257" s="2521">
        <v>8</v>
      </c>
      <c r="AC257" s="2521">
        <v>4</v>
      </c>
      <c r="AD257" s="2521">
        <v>3</v>
      </c>
      <c r="AE257" s="2521">
        <v>0</v>
      </c>
      <c r="AF257" s="2521">
        <v>17</v>
      </c>
      <c r="AG257" s="2521"/>
    </row>
    <row r="258" spans="1:33" s="2526" customFormat="1" ht="28.8">
      <c r="A258" s="2521">
        <v>32</v>
      </c>
      <c r="B258" s="2521">
        <v>12</v>
      </c>
      <c r="C258" s="2521">
        <v>8</v>
      </c>
      <c r="D258" s="2520">
        <f t="shared" si="6"/>
        <v>20</v>
      </c>
      <c r="E258" s="2521">
        <v>36933</v>
      </c>
      <c r="F258" s="2521" t="s">
        <v>266</v>
      </c>
      <c r="G258" s="2521">
        <v>182</v>
      </c>
      <c r="H258" s="2521" t="s">
        <v>2</v>
      </c>
      <c r="I258" s="2521" t="s">
        <v>429</v>
      </c>
      <c r="J258" s="2521">
        <v>0.33</v>
      </c>
      <c r="K258" s="2522">
        <f t="shared" si="7"/>
        <v>6.6000000000000005</v>
      </c>
      <c r="L258" s="2523" t="s">
        <v>3868</v>
      </c>
      <c r="M258" s="2520">
        <v>5210000</v>
      </c>
      <c r="N258" s="2520" t="s">
        <v>3869</v>
      </c>
      <c r="O258" s="2520">
        <v>30</v>
      </c>
      <c r="P258" s="2521" t="s">
        <v>3870</v>
      </c>
      <c r="Q258" s="2520" t="s">
        <v>3871</v>
      </c>
      <c r="R258" s="2521" t="s">
        <v>3872</v>
      </c>
      <c r="S258" s="2520" t="s">
        <v>3871</v>
      </c>
      <c r="T258" s="2521"/>
      <c r="U258" s="2521"/>
      <c r="V258" s="2521" t="s">
        <v>3796</v>
      </c>
      <c r="W258" s="2520" t="s">
        <v>3871</v>
      </c>
      <c r="X258" s="2521" t="s">
        <v>1464</v>
      </c>
      <c r="Y258" s="2520" t="s">
        <v>3871</v>
      </c>
      <c r="Z258" s="2524" t="s">
        <v>442</v>
      </c>
      <c r="AA258" s="2521">
        <v>5</v>
      </c>
      <c r="AB258" s="2521">
        <v>7</v>
      </c>
      <c r="AC258" s="2521">
        <v>4</v>
      </c>
      <c r="AD258" s="2521">
        <v>12</v>
      </c>
      <c r="AE258" s="2521">
        <v>1</v>
      </c>
      <c r="AF258" s="2521">
        <v>28</v>
      </c>
      <c r="AG258" s="2521"/>
    </row>
    <row r="259" spans="1:33" s="2526" customFormat="1" ht="28.8">
      <c r="A259" s="2521">
        <v>32</v>
      </c>
      <c r="B259" s="2521">
        <v>12</v>
      </c>
      <c r="C259" s="2521">
        <v>8</v>
      </c>
      <c r="D259" s="2520">
        <f t="shared" si="6"/>
        <v>20</v>
      </c>
      <c r="E259" s="2521">
        <v>38809</v>
      </c>
      <c r="F259" s="2521" t="s">
        <v>266</v>
      </c>
      <c r="G259" s="2521">
        <v>182</v>
      </c>
      <c r="H259" s="2521" t="s">
        <v>2</v>
      </c>
      <c r="I259" s="2521" t="s">
        <v>429</v>
      </c>
      <c r="J259" s="2521">
        <v>0.3</v>
      </c>
      <c r="K259" s="2522">
        <f t="shared" si="7"/>
        <v>6</v>
      </c>
      <c r="L259" s="2523" t="s">
        <v>3873</v>
      </c>
      <c r="M259" s="2520">
        <v>5210000</v>
      </c>
      <c r="N259" s="2520" t="s">
        <v>3869</v>
      </c>
      <c r="O259" s="2520">
        <v>30</v>
      </c>
      <c r="P259" s="2521" t="s">
        <v>3870</v>
      </c>
      <c r="Q259" s="2520" t="s">
        <v>3871</v>
      </c>
      <c r="R259" s="2521" t="s">
        <v>3872</v>
      </c>
      <c r="S259" s="2520" t="s">
        <v>3871</v>
      </c>
      <c r="T259" s="2521"/>
      <c r="U259" s="2521"/>
      <c r="V259" s="2521" t="s">
        <v>3796</v>
      </c>
      <c r="W259" s="2520" t="s">
        <v>3871</v>
      </c>
      <c r="X259" s="2521" t="s">
        <v>1464</v>
      </c>
      <c r="Y259" s="2520" t="s">
        <v>3871</v>
      </c>
      <c r="Z259" s="2524" t="s">
        <v>442</v>
      </c>
      <c r="AA259" s="2521">
        <v>5</v>
      </c>
      <c r="AB259" s="2521">
        <v>7</v>
      </c>
      <c r="AC259" s="2521">
        <v>4</v>
      </c>
      <c r="AD259" s="2521">
        <v>12</v>
      </c>
      <c r="AE259" s="2521">
        <v>1</v>
      </c>
      <c r="AF259" s="2521">
        <v>28</v>
      </c>
      <c r="AG259" s="2521"/>
    </row>
    <row r="260" spans="1:33" s="2526" customFormat="1" ht="28.8">
      <c r="A260" s="2521">
        <v>32</v>
      </c>
      <c r="B260" s="2521">
        <v>12</v>
      </c>
      <c r="C260" s="2521">
        <v>8</v>
      </c>
      <c r="D260" s="2520">
        <f t="shared" ref="D260:D322" si="8">SUM(B260+C260)</f>
        <v>20</v>
      </c>
      <c r="E260" s="2521">
        <v>41090</v>
      </c>
      <c r="F260" s="2521" t="s">
        <v>266</v>
      </c>
      <c r="G260" s="2521">
        <v>182</v>
      </c>
      <c r="H260" s="2521" t="s">
        <v>2</v>
      </c>
      <c r="I260" s="2521" t="s">
        <v>429</v>
      </c>
      <c r="J260" s="2521">
        <v>0.37</v>
      </c>
      <c r="K260" s="2522">
        <f t="shared" ref="K260:K323" si="9">D260*J260</f>
        <v>7.4</v>
      </c>
      <c r="L260" s="2523" t="s">
        <v>2527</v>
      </c>
      <c r="M260" s="2520">
        <v>5210000</v>
      </c>
      <c r="N260" s="2520" t="s">
        <v>3869</v>
      </c>
      <c r="O260" s="2520">
        <v>30</v>
      </c>
      <c r="P260" s="2521" t="s">
        <v>3870</v>
      </c>
      <c r="Q260" s="2520" t="s">
        <v>3871</v>
      </c>
      <c r="R260" s="2521" t="s">
        <v>3872</v>
      </c>
      <c r="S260" s="2520" t="s">
        <v>3871</v>
      </c>
      <c r="T260" s="2521"/>
      <c r="U260" s="2521"/>
      <c r="V260" s="2521" t="s">
        <v>3796</v>
      </c>
      <c r="W260" s="2520" t="s">
        <v>3871</v>
      </c>
      <c r="X260" s="2521" t="s">
        <v>1464</v>
      </c>
      <c r="Y260" s="2520" t="s">
        <v>3871</v>
      </c>
      <c r="Z260" s="2524" t="s">
        <v>442</v>
      </c>
      <c r="AA260" s="2521">
        <v>5</v>
      </c>
      <c r="AB260" s="2521">
        <v>7</v>
      </c>
      <c r="AC260" s="2521">
        <v>4</v>
      </c>
      <c r="AD260" s="2521">
        <v>12</v>
      </c>
      <c r="AE260" s="2521">
        <v>1</v>
      </c>
      <c r="AF260" s="2521">
        <v>28</v>
      </c>
      <c r="AG260" s="2521"/>
    </row>
    <row r="261" spans="1:33" s="2526" customFormat="1" ht="28.8">
      <c r="A261" s="2521">
        <v>32</v>
      </c>
      <c r="B261" s="2521">
        <v>12</v>
      </c>
      <c r="C261" s="2521">
        <v>8</v>
      </c>
      <c r="D261" s="2520">
        <f t="shared" si="8"/>
        <v>20</v>
      </c>
      <c r="E261" s="2521">
        <v>35988</v>
      </c>
      <c r="F261" s="2521" t="s">
        <v>267</v>
      </c>
      <c r="G261" s="2521">
        <v>182</v>
      </c>
      <c r="H261" s="2521" t="s">
        <v>2</v>
      </c>
      <c r="I261" s="2521" t="s">
        <v>429</v>
      </c>
      <c r="J261" s="2521">
        <v>0.35</v>
      </c>
      <c r="K261" s="2522">
        <f t="shared" si="9"/>
        <v>7</v>
      </c>
      <c r="L261" s="2523" t="s">
        <v>2463</v>
      </c>
      <c r="M261" s="2520">
        <v>5210000</v>
      </c>
      <c r="N261" s="2520" t="s">
        <v>2560</v>
      </c>
      <c r="O261" s="2520">
        <v>38</v>
      </c>
      <c r="P261" s="2521" t="s">
        <v>3874</v>
      </c>
      <c r="Q261" s="2520" t="s">
        <v>3681</v>
      </c>
      <c r="R261" s="2521" t="s">
        <v>3875</v>
      </c>
      <c r="S261" s="2520" t="s">
        <v>3681</v>
      </c>
      <c r="T261" s="2521"/>
      <c r="U261" s="2521"/>
      <c r="V261" s="2521" t="s">
        <v>3875</v>
      </c>
      <c r="W261" s="2520" t="s">
        <v>3681</v>
      </c>
      <c r="X261" s="2521" t="s">
        <v>3876</v>
      </c>
      <c r="Y261" s="2520" t="s">
        <v>3681</v>
      </c>
      <c r="Z261" s="2524" t="s">
        <v>442</v>
      </c>
      <c r="AA261" s="2521">
        <v>0</v>
      </c>
      <c r="AB261" s="2521">
        <v>1</v>
      </c>
      <c r="AC261" s="2521">
        <v>11</v>
      </c>
      <c r="AD261" s="2521">
        <v>12</v>
      </c>
      <c r="AE261" s="2521">
        <v>8</v>
      </c>
      <c r="AF261" s="2521">
        <v>24</v>
      </c>
      <c r="AG261" s="2521"/>
    </row>
    <row r="262" spans="1:33" s="2526" customFormat="1" ht="28.8">
      <c r="A262" s="2521">
        <v>32</v>
      </c>
      <c r="B262" s="2521">
        <v>12</v>
      </c>
      <c r="C262" s="2521">
        <v>8</v>
      </c>
      <c r="D262" s="2520">
        <f t="shared" si="8"/>
        <v>20</v>
      </c>
      <c r="E262" s="2521">
        <v>40130</v>
      </c>
      <c r="F262" s="2521" t="s">
        <v>267</v>
      </c>
      <c r="G262" s="2521">
        <v>182</v>
      </c>
      <c r="H262" s="2521" t="s">
        <v>2</v>
      </c>
      <c r="I262" s="2521" t="s">
        <v>429</v>
      </c>
      <c r="J262" s="2521">
        <v>0.35</v>
      </c>
      <c r="K262" s="2522">
        <f t="shared" si="9"/>
        <v>7</v>
      </c>
      <c r="L262" s="2523" t="s">
        <v>3679</v>
      </c>
      <c r="M262" s="2520">
        <v>5210000</v>
      </c>
      <c r="N262" s="2520" t="s">
        <v>2560</v>
      </c>
      <c r="O262" s="2520">
        <v>38</v>
      </c>
      <c r="P262" s="2521" t="s">
        <v>3874</v>
      </c>
      <c r="Q262" s="2520" t="s">
        <v>3681</v>
      </c>
      <c r="R262" s="2521" t="s">
        <v>3875</v>
      </c>
      <c r="S262" s="2520" t="s">
        <v>3681</v>
      </c>
      <c r="T262" s="2521"/>
      <c r="U262" s="2521"/>
      <c r="V262" s="2521" t="s">
        <v>3875</v>
      </c>
      <c r="W262" s="2520" t="s">
        <v>3681</v>
      </c>
      <c r="X262" s="2521" t="s">
        <v>3876</v>
      </c>
      <c r="Y262" s="2520" t="s">
        <v>3681</v>
      </c>
      <c r="Z262" s="2524" t="s">
        <v>442</v>
      </c>
      <c r="AA262" s="2521">
        <v>0</v>
      </c>
      <c r="AB262" s="2521">
        <v>1</v>
      </c>
      <c r="AC262" s="2521">
        <v>11</v>
      </c>
      <c r="AD262" s="2521">
        <v>12</v>
      </c>
      <c r="AE262" s="2521">
        <v>8</v>
      </c>
      <c r="AF262" s="2521">
        <v>24</v>
      </c>
      <c r="AG262" s="2521"/>
    </row>
    <row r="263" spans="1:33" s="2526" customFormat="1" ht="28.8">
      <c r="A263" s="2521">
        <v>32</v>
      </c>
      <c r="B263" s="2521">
        <v>12</v>
      </c>
      <c r="C263" s="2521">
        <v>8</v>
      </c>
      <c r="D263" s="2520">
        <f t="shared" si="8"/>
        <v>20</v>
      </c>
      <c r="E263" s="2521">
        <v>40253</v>
      </c>
      <c r="F263" s="2521" t="s">
        <v>267</v>
      </c>
      <c r="G263" s="2521">
        <v>182</v>
      </c>
      <c r="H263" s="2521" t="s">
        <v>2</v>
      </c>
      <c r="I263" s="2521" t="s">
        <v>429</v>
      </c>
      <c r="J263" s="2521">
        <v>0.3</v>
      </c>
      <c r="K263" s="2522">
        <f t="shared" si="9"/>
        <v>6</v>
      </c>
      <c r="L263" s="2523" t="s">
        <v>310</v>
      </c>
      <c r="M263" s="2520">
        <v>5210000</v>
      </c>
      <c r="N263" s="2520" t="s">
        <v>2560</v>
      </c>
      <c r="O263" s="2520">
        <v>38</v>
      </c>
      <c r="P263" s="2521" t="s">
        <v>3874</v>
      </c>
      <c r="Q263" s="2520" t="s">
        <v>3681</v>
      </c>
      <c r="R263" s="2521" t="s">
        <v>3875</v>
      </c>
      <c r="S263" s="2520" t="s">
        <v>3681</v>
      </c>
      <c r="T263" s="2521"/>
      <c r="U263" s="2521"/>
      <c r="V263" s="2521" t="s">
        <v>3875</v>
      </c>
      <c r="W263" s="2520" t="s">
        <v>3681</v>
      </c>
      <c r="X263" s="2521" t="s">
        <v>3876</v>
      </c>
      <c r="Y263" s="2520" t="s">
        <v>3681</v>
      </c>
      <c r="Z263" s="2524" t="s">
        <v>442</v>
      </c>
      <c r="AA263" s="2521">
        <v>0</v>
      </c>
      <c r="AB263" s="2521">
        <v>1</v>
      </c>
      <c r="AC263" s="2521">
        <v>11</v>
      </c>
      <c r="AD263" s="2521">
        <v>12</v>
      </c>
      <c r="AE263" s="2521">
        <v>8</v>
      </c>
      <c r="AF263" s="2521">
        <v>24</v>
      </c>
      <c r="AG263" s="2521"/>
    </row>
    <row r="264" spans="1:33" s="2526" customFormat="1" ht="28.8">
      <c r="A264" s="2521">
        <v>3</v>
      </c>
      <c r="B264" s="2521">
        <v>1.5</v>
      </c>
      <c r="C264" s="2521"/>
      <c r="D264" s="2520">
        <f t="shared" si="8"/>
        <v>1.5</v>
      </c>
      <c r="E264" s="2521">
        <v>26107</v>
      </c>
      <c r="F264" s="2521" t="s">
        <v>265</v>
      </c>
      <c r="G264" s="2521">
        <v>182</v>
      </c>
      <c r="H264" s="2521" t="s">
        <v>2</v>
      </c>
      <c r="I264" s="2521" t="s">
        <v>429</v>
      </c>
      <c r="J264" s="2521">
        <v>1</v>
      </c>
      <c r="K264" s="2522">
        <f t="shared" si="9"/>
        <v>1.5</v>
      </c>
      <c r="L264" s="2523" t="s">
        <v>2521</v>
      </c>
      <c r="M264" s="2520" t="s">
        <v>1462</v>
      </c>
      <c r="N264" s="2520" t="s">
        <v>3877</v>
      </c>
      <c r="O264" s="2520">
        <v>16</v>
      </c>
      <c r="P264" s="2525"/>
      <c r="Q264" s="2525"/>
      <c r="R264" s="2525"/>
      <c r="S264" s="2525"/>
      <c r="T264" s="2520" t="s">
        <v>3819</v>
      </c>
      <c r="U264" s="2520" t="s">
        <v>3751</v>
      </c>
      <c r="V264" s="2525"/>
      <c r="W264" s="2525"/>
      <c r="X264" s="2525"/>
      <c r="Y264" s="2525"/>
      <c r="Z264" s="2524" t="s">
        <v>3878</v>
      </c>
      <c r="AA264" s="2521">
        <v>11</v>
      </c>
      <c r="AB264" s="2521">
        <v>1</v>
      </c>
      <c r="AC264" s="2521">
        <v>0</v>
      </c>
      <c r="AD264" s="2521">
        <v>1</v>
      </c>
      <c r="AE264" s="2521">
        <v>1</v>
      </c>
      <c r="AF264" s="2521">
        <v>13</v>
      </c>
      <c r="AG264" s="2521"/>
    </row>
    <row r="265" spans="1:33" s="2526" customFormat="1" ht="28.8">
      <c r="A265" s="2521">
        <v>3</v>
      </c>
      <c r="B265" s="2521"/>
      <c r="C265" s="2521">
        <v>3</v>
      </c>
      <c r="D265" s="2520">
        <f t="shared" si="8"/>
        <v>3</v>
      </c>
      <c r="E265" s="2521">
        <v>29839</v>
      </c>
      <c r="F265" s="2521" t="s">
        <v>267</v>
      </c>
      <c r="G265" s="2521">
        <v>182</v>
      </c>
      <c r="H265" s="2521" t="s">
        <v>2</v>
      </c>
      <c r="I265" s="2521" t="s">
        <v>429</v>
      </c>
      <c r="J265" s="2521">
        <v>1</v>
      </c>
      <c r="K265" s="2522">
        <f t="shared" si="9"/>
        <v>3</v>
      </c>
      <c r="L265" s="2523" t="s">
        <v>2528</v>
      </c>
      <c r="M265" s="2520" t="s">
        <v>1462</v>
      </c>
      <c r="N265" s="2520" t="s">
        <v>3879</v>
      </c>
      <c r="O265" s="2520">
        <v>30</v>
      </c>
      <c r="P265" s="2520"/>
      <c r="Q265" s="2520"/>
      <c r="R265" s="2520"/>
      <c r="S265" s="2520"/>
      <c r="T265" s="2520" t="s">
        <v>1464</v>
      </c>
      <c r="U265" s="2520" t="s">
        <v>3647</v>
      </c>
      <c r="V265" s="2520"/>
      <c r="W265" s="2520"/>
      <c r="X265" s="2520"/>
      <c r="Y265" s="2520"/>
      <c r="Z265" s="2524" t="s">
        <v>3880</v>
      </c>
      <c r="AA265" s="2521">
        <v>14</v>
      </c>
      <c r="AB265" s="2521">
        <v>1</v>
      </c>
      <c r="AC265" s="2521">
        <v>1</v>
      </c>
      <c r="AD265" s="2521">
        <v>1</v>
      </c>
      <c r="AE265" s="2521">
        <v>0</v>
      </c>
      <c r="AF265" s="2521">
        <v>17</v>
      </c>
      <c r="AG265" s="2521"/>
    </row>
    <row r="266" spans="1:33" s="2526" customFormat="1" ht="28.8">
      <c r="A266" s="2521">
        <v>3</v>
      </c>
      <c r="B266" s="2521">
        <v>1.5</v>
      </c>
      <c r="C266" s="2521"/>
      <c r="D266" s="2520">
        <f t="shared" si="8"/>
        <v>1.5</v>
      </c>
      <c r="E266" s="2521">
        <v>17734</v>
      </c>
      <c r="F266" s="2521" t="s">
        <v>267</v>
      </c>
      <c r="G266" s="2521">
        <v>182</v>
      </c>
      <c r="H266" s="2521" t="s">
        <v>2</v>
      </c>
      <c r="I266" s="2521" t="s">
        <v>433</v>
      </c>
      <c r="J266" s="2521">
        <v>1</v>
      </c>
      <c r="K266" s="2522">
        <f t="shared" si="9"/>
        <v>1.5</v>
      </c>
      <c r="L266" s="2523" t="s">
        <v>3809</v>
      </c>
      <c r="M266" s="2520" t="s">
        <v>1462</v>
      </c>
      <c r="N266" s="2520" t="s">
        <v>3881</v>
      </c>
      <c r="O266" s="2520">
        <v>15</v>
      </c>
      <c r="P266" s="2525"/>
      <c r="Q266" s="2525"/>
      <c r="R266" s="2525"/>
      <c r="S266" s="2525"/>
      <c r="T266" s="2520" t="s">
        <v>1469</v>
      </c>
      <c r="U266" s="2520" t="s">
        <v>3652</v>
      </c>
      <c r="V266" s="2520"/>
      <c r="W266" s="2520"/>
      <c r="X266" s="2520"/>
      <c r="Y266" s="2520"/>
      <c r="Z266" s="2524" t="s">
        <v>3882</v>
      </c>
      <c r="AA266" s="2521">
        <v>6</v>
      </c>
      <c r="AB266" s="2521">
        <v>4</v>
      </c>
      <c r="AC266" s="2521">
        <v>0</v>
      </c>
      <c r="AD266" s="2521">
        <v>3</v>
      </c>
      <c r="AE266" s="2521">
        <v>3</v>
      </c>
      <c r="AF266" s="2521">
        <v>13</v>
      </c>
      <c r="AG266" s="2521"/>
    </row>
    <row r="267" spans="1:33" s="2526" customFormat="1" ht="28.8">
      <c r="A267" s="2521">
        <v>30</v>
      </c>
      <c r="B267" s="2521">
        <v>10</v>
      </c>
      <c r="C267" s="2521">
        <v>10</v>
      </c>
      <c r="D267" s="2520">
        <f t="shared" si="8"/>
        <v>20</v>
      </c>
      <c r="E267" s="2521">
        <v>36171</v>
      </c>
      <c r="F267" s="2521" t="s">
        <v>265</v>
      </c>
      <c r="G267" s="2521">
        <v>182</v>
      </c>
      <c r="H267" s="2521" t="s">
        <v>2</v>
      </c>
      <c r="I267" s="2521" t="s">
        <v>429</v>
      </c>
      <c r="J267" s="2521">
        <v>0.35</v>
      </c>
      <c r="K267" s="2522">
        <f t="shared" si="9"/>
        <v>7</v>
      </c>
      <c r="L267" s="2523" t="s">
        <v>3883</v>
      </c>
      <c r="M267" s="2520">
        <v>5211002</v>
      </c>
      <c r="N267" s="2520" t="s">
        <v>2563</v>
      </c>
      <c r="O267" s="2520">
        <v>32</v>
      </c>
      <c r="P267" s="2521" t="s">
        <v>1513</v>
      </c>
      <c r="Q267" s="2520" t="s">
        <v>2619</v>
      </c>
      <c r="R267" s="2521" t="s">
        <v>3884</v>
      </c>
      <c r="S267" s="2520" t="s">
        <v>2619</v>
      </c>
      <c r="T267" s="2521"/>
      <c r="U267" s="2521"/>
      <c r="V267" s="2521" t="s">
        <v>1513</v>
      </c>
      <c r="W267" s="2520" t="s">
        <v>2619</v>
      </c>
      <c r="X267" s="2521" t="s">
        <v>3884</v>
      </c>
      <c r="Y267" s="2520" t="s">
        <v>2619</v>
      </c>
      <c r="Z267" s="2524" t="s">
        <v>449</v>
      </c>
      <c r="AA267" s="2521">
        <v>11</v>
      </c>
      <c r="AB267" s="2521">
        <v>16</v>
      </c>
      <c r="AC267" s="2521">
        <v>0</v>
      </c>
      <c r="AD267" s="2521">
        <v>1</v>
      </c>
      <c r="AE267" s="2521">
        <v>0</v>
      </c>
      <c r="AF267" s="2521">
        <v>28</v>
      </c>
      <c r="AG267" s="2521"/>
    </row>
    <row r="268" spans="1:33" s="2526" customFormat="1" ht="28.8">
      <c r="A268" s="2521">
        <v>30</v>
      </c>
      <c r="B268" s="2521">
        <v>10</v>
      </c>
      <c r="C268" s="2521">
        <v>10</v>
      </c>
      <c r="D268" s="2520">
        <f t="shared" si="8"/>
        <v>20</v>
      </c>
      <c r="E268" s="2521">
        <v>41043</v>
      </c>
      <c r="F268" s="2521" t="s">
        <v>265</v>
      </c>
      <c r="G268" s="2521">
        <v>182</v>
      </c>
      <c r="H268" s="2521" t="s">
        <v>2</v>
      </c>
      <c r="I268" s="2521" t="s">
        <v>429</v>
      </c>
      <c r="J268" s="2521">
        <v>0.3</v>
      </c>
      <c r="K268" s="2522">
        <f t="shared" si="9"/>
        <v>6</v>
      </c>
      <c r="L268" s="2523" t="s">
        <v>3885</v>
      </c>
      <c r="M268" s="2520">
        <v>5211002</v>
      </c>
      <c r="N268" s="2520" t="s">
        <v>2563</v>
      </c>
      <c r="O268" s="2520">
        <v>32</v>
      </c>
      <c r="P268" s="2521" t="s">
        <v>1513</v>
      </c>
      <c r="Q268" s="2520" t="s">
        <v>2619</v>
      </c>
      <c r="R268" s="2521" t="s">
        <v>3884</v>
      </c>
      <c r="S268" s="2520" t="s">
        <v>2619</v>
      </c>
      <c r="T268" s="2521"/>
      <c r="U268" s="2521"/>
      <c r="V268" s="2521" t="s">
        <v>1513</v>
      </c>
      <c r="W268" s="2520" t="s">
        <v>2619</v>
      </c>
      <c r="X268" s="2521" t="s">
        <v>3884</v>
      </c>
      <c r="Y268" s="2520" t="s">
        <v>2619</v>
      </c>
      <c r="Z268" s="2524" t="s">
        <v>449</v>
      </c>
      <c r="AA268" s="2521">
        <v>11</v>
      </c>
      <c r="AB268" s="2521">
        <v>16</v>
      </c>
      <c r="AC268" s="2521">
        <v>0</v>
      </c>
      <c r="AD268" s="2521">
        <v>1</v>
      </c>
      <c r="AE268" s="2521">
        <v>0</v>
      </c>
      <c r="AF268" s="2521">
        <v>28</v>
      </c>
      <c r="AG268" s="2521"/>
    </row>
    <row r="269" spans="1:33" s="2526" customFormat="1" ht="28.8">
      <c r="A269" s="2521">
        <v>30</v>
      </c>
      <c r="B269" s="2521">
        <v>10</v>
      </c>
      <c r="C269" s="2521">
        <v>10</v>
      </c>
      <c r="D269" s="2520">
        <f t="shared" si="8"/>
        <v>20</v>
      </c>
      <c r="E269" s="2521">
        <v>41067</v>
      </c>
      <c r="F269" s="2521" t="s">
        <v>265</v>
      </c>
      <c r="G269" s="2521">
        <v>182</v>
      </c>
      <c r="H269" s="2521" t="s">
        <v>2</v>
      </c>
      <c r="I269" s="2521" t="s">
        <v>433</v>
      </c>
      <c r="J269" s="2521">
        <v>0.35</v>
      </c>
      <c r="K269" s="2522">
        <f t="shared" si="9"/>
        <v>7</v>
      </c>
      <c r="L269" s="2523" t="s">
        <v>2505</v>
      </c>
      <c r="M269" s="2520">
        <v>5211002</v>
      </c>
      <c r="N269" s="2520" t="s">
        <v>2563</v>
      </c>
      <c r="O269" s="2520">
        <v>32</v>
      </c>
      <c r="P269" s="2521" t="s">
        <v>1513</v>
      </c>
      <c r="Q269" s="2520" t="s">
        <v>2619</v>
      </c>
      <c r="R269" s="2521" t="s">
        <v>3884</v>
      </c>
      <c r="S269" s="2520" t="s">
        <v>2619</v>
      </c>
      <c r="T269" s="2521"/>
      <c r="U269" s="2521"/>
      <c r="V269" s="2521" t="s">
        <v>1513</v>
      </c>
      <c r="W269" s="2520" t="s">
        <v>2619</v>
      </c>
      <c r="X269" s="2521" t="s">
        <v>3884</v>
      </c>
      <c r="Y269" s="2520" t="s">
        <v>2619</v>
      </c>
      <c r="Z269" s="2524" t="s">
        <v>449</v>
      </c>
      <c r="AA269" s="2521">
        <v>11</v>
      </c>
      <c r="AB269" s="2521">
        <v>16</v>
      </c>
      <c r="AC269" s="2521">
        <v>0</v>
      </c>
      <c r="AD269" s="2521">
        <v>1</v>
      </c>
      <c r="AE269" s="2521">
        <v>0</v>
      </c>
      <c r="AF269" s="2521">
        <v>28</v>
      </c>
      <c r="AG269" s="2521"/>
    </row>
    <row r="270" spans="1:33" s="2526" customFormat="1" ht="57.6">
      <c r="A270" s="2521">
        <v>3</v>
      </c>
      <c r="B270" s="2521">
        <v>1.5</v>
      </c>
      <c r="C270" s="2521"/>
      <c r="D270" s="2520">
        <f t="shared" si="8"/>
        <v>1.5</v>
      </c>
      <c r="E270" s="2521">
        <v>39424</v>
      </c>
      <c r="F270" s="2521" t="s">
        <v>266</v>
      </c>
      <c r="G270" s="2521">
        <v>182</v>
      </c>
      <c r="H270" s="2521" t="s">
        <v>2</v>
      </c>
      <c r="I270" s="2521" t="s">
        <v>429</v>
      </c>
      <c r="J270" s="2521">
        <v>1</v>
      </c>
      <c r="K270" s="2522">
        <f t="shared" si="9"/>
        <v>1.5</v>
      </c>
      <c r="L270" s="2523" t="s">
        <v>2298</v>
      </c>
      <c r="M270" s="2520" t="s">
        <v>1462</v>
      </c>
      <c r="N270" s="2520" t="s">
        <v>3886</v>
      </c>
      <c r="O270" s="2520">
        <v>30</v>
      </c>
      <c r="P270" s="2520"/>
      <c r="Q270" s="2520"/>
      <c r="R270" s="2520"/>
      <c r="S270" s="2525"/>
      <c r="T270" s="2520" t="s">
        <v>1472</v>
      </c>
      <c r="U270" s="2520" t="s">
        <v>3871</v>
      </c>
      <c r="V270" s="2520"/>
      <c r="W270" s="2520"/>
      <c r="X270" s="2520"/>
      <c r="Y270" s="2520"/>
      <c r="Z270" s="2524" t="s">
        <v>3887</v>
      </c>
      <c r="AA270" s="2521">
        <v>3</v>
      </c>
      <c r="AB270" s="2521">
        <v>6</v>
      </c>
      <c r="AC270" s="2521">
        <v>9</v>
      </c>
      <c r="AD270" s="2521">
        <v>11</v>
      </c>
      <c r="AE270" s="2521">
        <v>0</v>
      </c>
      <c r="AF270" s="2521">
        <v>29</v>
      </c>
      <c r="AG270" s="2521"/>
    </row>
    <row r="271" spans="1:33" s="2526" customFormat="1" ht="28.8">
      <c r="A271" s="2521">
        <v>35</v>
      </c>
      <c r="B271" s="2521">
        <v>15</v>
      </c>
      <c r="C271" s="2521">
        <v>5</v>
      </c>
      <c r="D271" s="2520">
        <f t="shared" si="8"/>
        <v>20</v>
      </c>
      <c r="E271" s="2521">
        <v>20178</v>
      </c>
      <c r="F271" s="2521" t="s">
        <v>267</v>
      </c>
      <c r="G271" s="2521">
        <v>182</v>
      </c>
      <c r="H271" s="2521" t="s">
        <v>2</v>
      </c>
      <c r="I271" s="2521" t="s">
        <v>429</v>
      </c>
      <c r="J271" s="2521">
        <v>0.25</v>
      </c>
      <c r="K271" s="2522">
        <f t="shared" si="9"/>
        <v>5</v>
      </c>
      <c r="L271" s="2523" t="s">
        <v>3888</v>
      </c>
      <c r="M271" s="2520">
        <v>5210007</v>
      </c>
      <c r="N271" s="2520" t="s">
        <v>2526</v>
      </c>
      <c r="O271" s="2520">
        <v>15</v>
      </c>
      <c r="P271" s="2521" t="s">
        <v>3889</v>
      </c>
      <c r="Q271" s="2521" t="s">
        <v>3890</v>
      </c>
      <c r="R271" s="2521" t="s">
        <v>3834</v>
      </c>
      <c r="S271" s="2521" t="s">
        <v>3652</v>
      </c>
      <c r="T271" s="2521"/>
      <c r="U271" s="2521"/>
      <c r="V271" s="2521" t="s">
        <v>3834</v>
      </c>
      <c r="W271" s="2521" t="s">
        <v>3891</v>
      </c>
      <c r="X271" s="2521" t="s">
        <v>3834</v>
      </c>
      <c r="Y271" s="2521" t="s">
        <v>3652</v>
      </c>
      <c r="Z271" s="2524" t="s">
        <v>1516</v>
      </c>
      <c r="AA271" s="2521">
        <v>0</v>
      </c>
      <c r="AB271" s="2521">
        <v>3</v>
      </c>
      <c r="AC271" s="2521">
        <v>3</v>
      </c>
      <c r="AD271" s="2521">
        <v>4</v>
      </c>
      <c r="AE271" s="2521">
        <v>0</v>
      </c>
      <c r="AF271" s="2521">
        <v>10</v>
      </c>
      <c r="AG271" s="2521"/>
    </row>
    <row r="272" spans="1:33" s="2526" customFormat="1" ht="28.8">
      <c r="A272" s="2521">
        <v>35</v>
      </c>
      <c r="B272" s="2521">
        <v>15</v>
      </c>
      <c r="C272" s="2521">
        <v>5</v>
      </c>
      <c r="D272" s="2520">
        <f t="shared" si="8"/>
        <v>20</v>
      </c>
      <c r="E272" s="2521">
        <v>17734</v>
      </c>
      <c r="F272" s="2521" t="s">
        <v>267</v>
      </c>
      <c r="G272" s="2521">
        <v>182</v>
      </c>
      <c r="H272" s="2521" t="s">
        <v>2</v>
      </c>
      <c r="I272" s="2521" t="s">
        <v>433</v>
      </c>
      <c r="J272" s="2521">
        <v>0.25</v>
      </c>
      <c r="K272" s="2522">
        <f t="shared" si="9"/>
        <v>5</v>
      </c>
      <c r="L272" s="2523" t="s">
        <v>3809</v>
      </c>
      <c r="M272" s="2520">
        <v>5210007</v>
      </c>
      <c r="N272" s="2520" t="s">
        <v>2526</v>
      </c>
      <c r="O272" s="2520">
        <v>15</v>
      </c>
      <c r="P272" s="2521" t="s">
        <v>3889</v>
      </c>
      <c r="Q272" s="2521" t="s">
        <v>3890</v>
      </c>
      <c r="R272" s="2521" t="s">
        <v>3834</v>
      </c>
      <c r="S272" s="2521" t="s">
        <v>3652</v>
      </c>
      <c r="T272" s="2521"/>
      <c r="U272" s="2521"/>
      <c r="V272" s="2521" t="s">
        <v>3834</v>
      </c>
      <c r="W272" s="2521" t="s">
        <v>3891</v>
      </c>
      <c r="X272" s="2521" t="s">
        <v>3834</v>
      </c>
      <c r="Y272" s="2521" t="s">
        <v>3652</v>
      </c>
      <c r="Z272" s="2523" t="s">
        <v>1516</v>
      </c>
      <c r="AA272" s="2521">
        <v>0</v>
      </c>
      <c r="AB272" s="2521">
        <v>3</v>
      </c>
      <c r="AC272" s="2521">
        <v>3</v>
      </c>
      <c r="AD272" s="2521">
        <v>4</v>
      </c>
      <c r="AE272" s="2521">
        <v>0</v>
      </c>
      <c r="AF272" s="2521">
        <v>10</v>
      </c>
      <c r="AG272" s="2521"/>
    </row>
    <row r="273" spans="1:33" s="2526" customFormat="1" ht="28.8">
      <c r="A273" s="2521">
        <v>35</v>
      </c>
      <c r="B273" s="2521">
        <v>15</v>
      </c>
      <c r="C273" s="2521">
        <v>5</v>
      </c>
      <c r="D273" s="2520">
        <f t="shared" si="8"/>
        <v>20</v>
      </c>
      <c r="E273" s="2521">
        <v>26192</v>
      </c>
      <c r="F273" s="2521" t="s">
        <v>267</v>
      </c>
      <c r="G273" s="2521">
        <v>182</v>
      </c>
      <c r="H273" s="2521" t="s">
        <v>2</v>
      </c>
      <c r="I273" s="2521" t="s">
        <v>429</v>
      </c>
      <c r="J273" s="2521">
        <v>0.25</v>
      </c>
      <c r="K273" s="2522">
        <f t="shared" si="9"/>
        <v>5</v>
      </c>
      <c r="L273" s="2523" t="s">
        <v>3742</v>
      </c>
      <c r="M273" s="2520">
        <v>5210007</v>
      </c>
      <c r="N273" s="2520" t="s">
        <v>2526</v>
      </c>
      <c r="O273" s="2520">
        <v>15</v>
      </c>
      <c r="P273" s="2521" t="s">
        <v>3889</v>
      </c>
      <c r="Q273" s="2521" t="s">
        <v>3890</v>
      </c>
      <c r="R273" s="2521" t="s">
        <v>3834</v>
      </c>
      <c r="S273" s="2521" t="s">
        <v>3652</v>
      </c>
      <c r="T273" s="2521"/>
      <c r="U273" s="2521"/>
      <c r="V273" s="2521" t="s">
        <v>3834</v>
      </c>
      <c r="W273" s="2521" t="s">
        <v>3891</v>
      </c>
      <c r="X273" s="2521" t="s">
        <v>3834</v>
      </c>
      <c r="Y273" s="2521" t="s">
        <v>3652</v>
      </c>
      <c r="Z273" s="2524" t="s">
        <v>1516</v>
      </c>
      <c r="AA273" s="2521">
        <v>0</v>
      </c>
      <c r="AB273" s="2521">
        <v>3</v>
      </c>
      <c r="AC273" s="2521">
        <v>3</v>
      </c>
      <c r="AD273" s="2521">
        <v>4</v>
      </c>
      <c r="AE273" s="2521">
        <v>0</v>
      </c>
      <c r="AF273" s="2521">
        <v>10</v>
      </c>
      <c r="AG273" s="2521"/>
    </row>
    <row r="274" spans="1:33" s="2526" customFormat="1" ht="28.8">
      <c r="A274" s="2521">
        <v>35</v>
      </c>
      <c r="B274" s="2521">
        <v>15</v>
      </c>
      <c r="C274" s="2521">
        <v>5</v>
      </c>
      <c r="D274" s="2520">
        <f t="shared" si="8"/>
        <v>20</v>
      </c>
      <c r="E274" s="2521">
        <v>32206</v>
      </c>
      <c r="F274" s="2521" t="s">
        <v>267</v>
      </c>
      <c r="G274" s="2521">
        <v>182</v>
      </c>
      <c r="H274" s="2521" t="s">
        <v>2</v>
      </c>
      <c r="I274" s="2521" t="s">
        <v>429</v>
      </c>
      <c r="J274" s="2521">
        <v>0.25</v>
      </c>
      <c r="K274" s="2522">
        <f t="shared" si="9"/>
        <v>5</v>
      </c>
      <c r="L274" s="2523" t="s">
        <v>2460</v>
      </c>
      <c r="M274" s="2520">
        <v>5210007</v>
      </c>
      <c r="N274" s="2520" t="s">
        <v>2526</v>
      </c>
      <c r="O274" s="2520">
        <v>15</v>
      </c>
      <c r="P274" s="2521" t="s">
        <v>3889</v>
      </c>
      <c r="Q274" s="2521" t="s">
        <v>3890</v>
      </c>
      <c r="R274" s="2521" t="s">
        <v>3834</v>
      </c>
      <c r="S274" s="2521" t="s">
        <v>3652</v>
      </c>
      <c r="T274" s="2521"/>
      <c r="U274" s="2521"/>
      <c r="V274" s="2521" t="s">
        <v>3834</v>
      </c>
      <c r="W274" s="2521" t="s">
        <v>3891</v>
      </c>
      <c r="X274" s="2521" t="s">
        <v>3834</v>
      </c>
      <c r="Y274" s="2521" t="s">
        <v>3652</v>
      </c>
      <c r="Z274" s="2524" t="s">
        <v>1516</v>
      </c>
      <c r="AA274" s="2521">
        <v>0</v>
      </c>
      <c r="AB274" s="2521">
        <v>3</v>
      </c>
      <c r="AC274" s="2521">
        <v>3</v>
      </c>
      <c r="AD274" s="2521">
        <v>4</v>
      </c>
      <c r="AE274" s="2521">
        <v>0</v>
      </c>
      <c r="AF274" s="2521">
        <v>10</v>
      </c>
      <c r="AG274" s="2521"/>
    </row>
    <row r="275" spans="1:33" s="2526" customFormat="1">
      <c r="A275" s="2521">
        <v>21</v>
      </c>
      <c r="B275" s="2521">
        <v>3</v>
      </c>
      <c r="C275" s="2521">
        <v>15</v>
      </c>
      <c r="D275" s="2520">
        <v>3</v>
      </c>
      <c r="E275" s="2521">
        <v>40170</v>
      </c>
      <c r="F275" s="2521" t="s">
        <v>265</v>
      </c>
      <c r="G275" s="2521">
        <v>182</v>
      </c>
      <c r="H275" s="2521" t="s">
        <v>2</v>
      </c>
      <c r="I275" s="2521" t="s">
        <v>429</v>
      </c>
      <c r="J275" s="2521">
        <v>1</v>
      </c>
      <c r="K275" s="2522">
        <f t="shared" si="9"/>
        <v>3</v>
      </c>
      <c r="L275" s="2523" t="s">
        <v>2358</v>
      </c>
      <c r="M275" s="2520">
        <v>5100006</v>
      </c>
      <c r="N275" s="2520" t="s">
        <v>2533</v>
      </c>
      <c r="O275" s="2520">
        <v>30</v>
      </c>
      <c r="P275" s="2520"/>
      <c r="Q275" s="2520"/>
      <c r="R275" s="2525"/>
      <c r="S275" s="2525"/>
      <c r="T275" s="2525"/>
      <c r="U275" s="2525"/>
      <c r="V275" s="2525"/>
      <c r="W275" s="2525"/>
      <c r="X275" s="2525"/>
      <c r="Y275" s="2525"/>
      <c r="Z275" s="2524" t="s">
        <v>1501</v>
      </c>
      <c r="AA275" s="2521">
        <v>3</v>
      </c>
      <c r="AB275" s="2521">
        <v>1</v>
      </c>
      <c r="AC275" s="2521">
        <v>0</v>
      </c>
      <c r="AD275" s="2521">
        <v>1</v>
      </c>
      <c r="AE275" s="2521">
        <v>0</v>
      </c>
      <c r="AF275" s="2521">
        <v>5</v>
      </c>
      <c r="AG275" s="2521"/>
    </row>
    <row r="276" spans="1:33" s="2526" customFormat="1" ht="28.8">
      <c r="A276" s="2521">
        <v>3</v>
      </c>
      <c r="B276" s="2521">
        <v>1.5</v>
      </c>
      <c r="C276" s="2521"/>
      <c r="D276" s="2520">
        <f t="shared" si="8"/>
        <v>1.5</v>
      </c>
      <c r="E276" s="2521">
        <v>41986</v>
      </c>
      <c r="F276" s="2521" t="s">
        <v>266</v>
      </c>
      <c r="G276" s="2521">
        <v>182</v>
      </c>
      <c r="H276" s="2521" t="s">
        <v>2</v>
      </c>
      <c r="I276" s="2521" t="s">
        <v>429</v>
      </c>
      <c r="J276" s="2521">
        <v>1</v>
      </c>
      <c r="K276" s="2522">
        <f t="shared" si="9"/>
        <v>1.5</v>
      </c>
      <c r="L276" s="2523" t="s">
        <v>3892</v>
      </c>
      <c r="M276" s="2520" t="s">
        <v>1462</v>
      </c>
      <c r="N276" s="2520" t="s">
        <v>3893</v>
      </c>
      <c r="O276" s="2520">
        <v>30</v>
      </c>
      <c r="P276" s="2525"/>
      <c r="Q276" s="2525"/>
      <c r="R276" s="2525"/>
      <c r="S276" s="2525"/>
      <c r="T276" s="2520" t="s">
        <v>1473</v>
      </c>
      <c r="U276" s="2520" t="s">
        <v>3871</v>
      </c>
      <c r="V276" s="2525"/>
      <c r="W276" s="2525"/>
      <c r="X276" s="2525"/>
      <c r="Y276" s="2525"/>
      <c r="Z276" s="2524" t="s">
        <v>3894</v>
      </c>
      <c r="AA276" s="2521">
        <v>11</v>
      </c>
      <c r="AB276" s="2521">
        <v>2</v>
      </c>
      <c r="AC276" s="2521">
        <v>2</v>
      </c>
      <c r="AD276" s="2521">
        <v>10</v>
      </c>
      <c r="AE276" s="2521">
        <v>4</v>
      </c>
      <c r="AF276" s="2521">
        <v>25</v>
      </c>
      <c r="AG276" s="2521"/>
    </row>
    <row r="277" spans="1:33" s="2526" customFormat="1" ht="28.8">
      <c r="A277" s="2521">
        <v>3</v>
      </c>
      <c r="B277" s="2521"/>
      <c r="C277" s="2521">
        <v>3</v>
      </c>
      <c r="D277" s="2520">
        <f t="shared" si="8"/>
        <v>3</v>
      </c>
      <c r="E277" s="2521">
        <v>40692</v>
      </c>
      <c r="F277" s="2521" t="s">
        <v>267</v>
      </c>
      <c r="G277" s="2521">
        <v>182</v>
      </c>
      <c r="H277" s="2521" t="s">
        <v>2</v>
      </c>
      <c r="I277" s="2521" t="s">
        <v>433</v>
      </c>
      <c r="J277" s="2521">
        <v>1</v>
      </c>
      <c r="K277" s="2522">
        <f t="shared" si="9"/>
        <v>3</v>
      </c>
      <c r="L277" s="2523" t="s">
        <v>2359</v>
      </c>
      <c r="M277" s="2520" t="s">
        <v>1462</v>
      </c>
      <c r="N277" s="2520" t="s">
        <v>3895</v>
      </c>
      <c r="O277" s="2520">
        <v>25</v>
      </c>
      <c r="P277" s="2525"/>
      <c r="Q277" s="2525"/>
      <c r="R277" s="2525"/>
      <c r="S277" s="2525"/>
      <c r="T277" s="2520" t="s">
        <v>1464</v>
      </c>
      <c r="U277" s="2520" t="s">
        <v>3652</v>
      </c>
      <c r="V277" s="2520"/>
      <c r="W277" s="2520"/>
      <c r="X277" s="2520"/>
      <c r="Y277" s="2520"/>
      <c r="Z277" s="2524" t="s">
        <v>3896</v>
      </c>
      <c r="AA277" s="2521">
        <v>8</v>
      </c>
      <c r="AB277" s="2521">
        <v>7</v>
      </c>
      <c r="AC277" s="2521">
        <v>3</v>
      </c>
      <c r="AD277" s="2521">
        <v>3</v>
      </c>
      <c r="AE277" s="2521">
        <v>0</v>
      </c>
      <c r="AF277" s="2521">
        <v>21</v>
      </c>
      <c r="AG277" s="2521"/>
    </row>
    <row r="278" spans="1:33" s="2526" customFormat="1" ht="28.8">
      <c r="A278" s="2521">
        <v>31</v>
      </c>
      <c r="B278" s="2521">
        <v>10</v>
      </c>
      <c r="C278" s="2521">
        <v>11</v>
      </c>
      <c r="D278" s="2520">
        <f t="shared" si="8"/>
        <v>21</v>
      </c>
      <c r="E278" s="2521">
        <v>26107</v>
      </c>
      <c r="F278" s="2521" t="s">
        <v>265</v>
      </c>
      <c r="G278" s="2521">
        <v>182</v>
      </c>
      <c r="H278" s="2521" t="s">
        <v>2</v>
      </c>
      <c r="I278" s="2521" t="s">
        <v>429</v>
      </c>
      <c r="J278" s="2521">
        <v>0.33</v>
      </c>
      <c r="K278" s="2522">
        <f t="shared" si="9"/>
        <v>6.9300000000000006</v>
      </c>
      <c r="L278" s="2523" t="s">
        <v>2614</v>
      </c>
      <c r="M278" s="2520">
        <v>5211007</v>
      </c>
      <c r="N278" s="2520" t="s">
        <v>2564</v>
      </c>
      <c r="O278" s="2520">
        <v>15</v>
      </c>
      <c r="P278" s="2521" t="s">
        <v>2456</v>
      </c>
      <c r="Q278" s="2520" t="s">
        <v>2644</v>
      </c>
      <c r="R278" s="2521" t="s">
        <v>3827</v>
      </c>
      <c r="S278" s="2520" t="s">
        <v>2644</v>
      </c>
      <c r="T278" s="2521"/>
      <c r="U278" s="2521"/>
      <c r="V278" s="2521" t="s">
        <v>2456</v>
      </c>
      <c r="W278" s="2520" t="s">
        <v>2644</v>
      </c>
      <c r="X278" s="2521" t="s">
        <v>3827</v>
      </c>
      <c r="Y278" s="2520" t="s">
        <v>2644</v>
      </c>
      <c r="Z278" s="2524" t="s">
        <v>443</v>
      </c>
      <c r="AA278" s="2521">
        <v>1</v>
      </c>
      <c r="AB278" s="2521">
        <v>3</v>
      </c>
      <c r="AC278" s="2521">
        <v>0</v>
      </c>
      <c r="AD278" s="2521">
        <v>1</v>
      </c>
      <c r="AE278" s="2521">
        <v>0</v>
      </c>
      <c r="AF278" s="2521">
        <v>5</v>
      </c>
      <c r="AG278" s="2521"/>
    </row>
    <row r="279" spans="1:33" s="2526" customFormat="1" ht="28.8">
      <c r="A279" s="2521">
        <v>31</v>
      </c>
      <c r="B279" s="2521">
        <v>10</v>
      </c>
      <c r="C279" s="2521">
        <v>11</v>
      </c>
      <c r="D279" s="2520">
        <f t="shared" si="8"/>
        <v>21</v>
      </c>
      <c r="E279" s="2521">
        <v>30662</v>
      </c>
      <c r="F279" s="2521" t="s">
        <v>265</v>
      </c>
      <c r="G279" s="2521">
        <v>182</v>
      </c>
      <c r="H279" s="2521" t="s">
        <v>2</v>
      </c>
      <c r="I279" s="2521" t="s">
        <v>429</v>
      </c>
      <c r="J279" s="2521">
        <v>0.33</v>
      </c>
      <c r="K279" s="2522">
        <f t="shared" si="9"/>
        <v>6.9300000000000006</v>
      </c>
      <c r="L279" s="2523" t="s">
        <v>2645</v>
      </c>
      <c r="M279" s="2520">
        <v>5211007</v>
      </c>
      <c r="N279" s="2520" t="s">
        <v>2564</v>
      </c>
      <c r="O279" s="2520">
        <v>15</v>
      </c>
      <c r="P279" s="2521" t="s">
        <v>2456</v>
      </c>
      <c r="Q279" s="2520" t="s">
        <v>2644</v>
      </c>
      <c r="R279" s="2521" t="s">
        <v>3827</v>
      </c>
      <c r="S279" s="2520" t="s">
        <v>2644</v>
      </c>
      <c r="T279" s="2521"/>
      <c r="U279" s="2521"/>
      <c r="V279" s="2521" t="s">
        <v>2456</v>
      </c>
      <c r="W279" s="2520" t="s">
        <v>2644</v>
      </c>
      <c r="X279" s="2521" t="s">
        <v>3827</v>
      </c>
      <c r="Y279" s="2520" t="s">
        <v>2644</v>
      </c>
      <c r="Z279" s="2524" t="s">
        <v>443</v>
      </c>
      <c r="AA279" s="2521">
        <v>1</v>
      </c>
      <c r="AB279" s="2521">
        <v>3</v>
      </c>
      <c r="AC279" s="2521">
        <v>0</v>
      </c>
      <c r="AD279" s="2521">
        <v>1</v>
      </c>
      <c r="AE279" s="2521">
        <v>0</v>
      </c>
      <c r="AF279" s="2521">
        <v>5</v>
      </c>
      <c r="AG279" s="2521"/>
    </row>
    <row r="280" spans="1:33" s="2526" customFormat="1" ht="28.8">
      <c r="A280" s="2521">
        <v>31</v>
      </c>
      <c r="B280" s="2521">
        <v>10</v>
      </c>
      <c r="C280" s="2521">
        <v>11</v>
      </c>
      <c r="D280" s="2520">
        <f t="shared" si="8"/>
        <v>21</v>
      </c>
      <c r="E280" s="2538">
        <v>41067</v>
      </c>
      <c r="F280" s="2521" t="s">
        <v>265</v>
      </c>
      <c r="G280" s="2521">
        <v>182</v>
      </c>
      <c r="H280" s="2521" t="s">
        <v>2</v>
      </c>
      <c r="I280" s="2521" t="s">
        <v>433</v>
      </c>
      <c r="J280" s="2538">
        <v>0.33</v>
      </c>
      <c r="K280" s="2522">
        <f t="shared" si="9"/>
        <v>6.9300000000000006</v>
      </c>
      <c r="L280" s="2539" t="s">
        <v>2505</v>
      </c>
      <c r="M280" s="2540">
        <v>5211007</v>
      </c>
      <c r="N280" s="2520" t="s">
        <v>2564</v>
      </c>
      <c r="O280" s="2520">
        <v>15</v>
      </c>
      <c r="P280" s="2521" t="s">
        <v>2456</v>
      </c>
      <c r="Q280" s="2520" t="s">
        <v>2644</v>
      </c>
      <c r="R280" s="2521" t="s">
        <v>3827</v>
      </c>
      <c r="S280" s="2520" t="s">
        <v>2644</v>
      </c>
      <c r="T280" s="2521"/>
      <c r="U280" s="2521"/>
      <c r="V280" s="2521" t="s">
        <v>2456</v>
      </c>
      <c r="W280" s="2520" t="s">
        <v>2644</v>
      </c>
      <c r="X280" s="2521" t="s">
        <v>3827</v>
      </c>
      <c r="Y280" s="2520" t="s">
        <v>2644</v>
      </c>
      <c r="Z280" s="2524" t="s">
        <v>443</v>
      </c>
      <c r="AA280" s="2521">
        <v>1</v>
      </c>
      <c r="AB280" s="2521">
        <v>3</v>
      </c>
      <c r="AC280" s="2521">
        <v>0</v>
      </c>
      <c r="AD280" s="2521">
        <v>1</v>
      </c>
      <c r="AE280" s="2521">
        <v>0</v>
      </c>
      <c r="AF280" s="2521">
        <v>5</v>
      </c>
      <c r="AG280" s="2521"/>
    </row>
    <row r="281" spans="1:33" s="2526" customFormat="1" ht="43.2">
      <c r="A281" s="2521">
        <v>3</v>
      </c>
      <c r="B281" s="2521"/>
      <c r="C281" s="2521">
        <v>3</v>
      </c>
      <c r="D281" s="2520">
        <f t="shared" si="8"/>
        <v>3</v>
      </c>
      <c r="E281" s="2521">
        <v>40130</v>
      </c>
      <c r="F281" s="2521" t="s">
        <v>267</v>
      </c>
      <c r="G281" s="2521">
        <v>182</v>
      </c>
      <c r="H281" s="2521" t="s">
        <v>2</v>
      </c>
      <c r="I281" s="2521" t="s">
        <v>429</v>
      </c>
      <c r="J281" s="2521">
        <v>1</v>
      </c>
      <c r="K281" s="2522">
        <f t="shared" si="9"/>
        <v>3</v>
      </c>
      <c r="L281" s="2523" t="s">
        <v>3679</v>
      </c>
      <c r="M281" s="2520" t="s">
        <v>1462</v>
      </c>
      <c r="N281" s="2520" t="s">
        <v>2531</v>
      </c>
      <c r="O281" s="2520">
        <v>30</v>
      </c>
      <c r="P281" s="2525"/>
      <c r="Q281" s="2525"/>
      <c r="R281" s="2525"/>
      <c r="S281" s="2525"/>
      <c r="T281" s="2520" t="s">
        <v>1464</v>
      </c>
      <c r="U281" s="2520" t="s">
        <v>3662</v>
      </c>
      <c r="V281" s="2520"/>
      <c r="W281" s="2520"/>
      <c r="X281" s="2520"/>
      <c r="Y281" s="2520"/>
      <c r="Z281" s="2524" t="s">
        <v>3897</v>
      </c>
      <c r="AA281" s="2521">
        <v>2</v>
      </c>
      <c r="AB281" s="2521">
        <v>8</v>
      </c>
      <c r="AC281" s="2521">
        <v>5</v>
      </c>
      <c r="AD281" s="2521">
        <v>4</v>
      </c>
      <c r="AE281" s="2521">
        <v>0</v>
      </c>
      <c r="AF281" s="2521">
        <v>19</v>
      </c>
      <c r="AG281" s="2521"/>
    </row>
    <row r="282" spans="1:33" s="2526" customFormat="1" ht="43.2" customHeight="1">
      <c r="A282" s="2521">
        <v>3</v>
      </c>
      <c r="B282" s="2521"/>
      <c r="C282" s="2521">
        <v>3</v>
      </c>
      <c r="D282" s="2520">
        <f t="shared" si="8"/>
        <v>3</v>
      </c>
      <c r="E282" s="2521">
        <v>40170</v>
      </c>
      <c r="F282" s="2521" t="s">
        <v>265</v>
      </c>
      <c r="G282" s="2521">
        <v>182</v>
      </c>
      <c r="H282" s="2521" t="s">
        <v>2</v>
      </c>
      <c r="I282" s="2521" t="s">
        <v>429</v>
      </c>
      <c r="J282" s="2521">
        <v>1</v>
      </c>
      <c r="K282" s="2522">
        <f t="shared" si="9"/>
        <v>3</v>
      </c>
      <c r="L282" s="2523" t="s">
        <v>2358</v>
      </c>
      <c r="M282" s="2520" t="s">
        <v>1462</v>
      </c>
      <c r="N282" s="2520" t="s">
        <v>3898</v>
      </c>
      <c r="O282" s="2520">
        <v>30</v>
      </c>
      <c r="P282" s="2520"/>
      <c r="Q282" s="2520"/>
      <c r="R282" s="2520"/>
      <c r="S282" s="2525"/>
      <c r="T282" s="2520" t="s">
        <v>1464</v>
      </c>
      <c r="U282" s="2520" t="s">
        <v>1476</v>
      </c>
      <c r="V282" s="2520"/>
      <c r="W282" s="2520"/>
      <c r="X282" s="2520"/>
      <c r="Y282" s="2520"/>
      <c r="Z282" s="2524" t="s">
        <v>3899</v>
      </c>
      <c r="AA282" s="2521">
        <v>4</v>
      </c>
      <c r="AB282" s="2521">
        <v>10</v>
      </c>
      <c r="AC282" s="2521">
        <v>0</v>
      </c>
      <c r="AD282" s="2521">
        <v>9</v>
      </c>
      <c r="AE282" s="2521">
        <v>4</v>
      </c>
      <c r="AF282" s="2521">
        <v>23</v>
      </c>
      <c r="AG282" s="2521"/>
    </row>
    <row r="283" spans="1:33" s="2526" customFormat="1">
      <c r="A283" s="2521">
        <v>8</v>
      </c>
      <c r="B283" s="2521">
        <v>2</v>
      </c>
      <c r="C283" s="2521">
        <v>4</v>
      </c>
      <c r="D283" s="2520">
        <f t="shared" si="8"/>
        <v>6</v>
      </c>
      <c r="E283" s="2521">
        <v>41568</v>
      </c>
      <c r="F283" s="2521" t="s">
        <v>421</v>
      </c>
      <c r="G283" s="2521">
        <v>182</v>
      </c>
      <c r="H283" s="2521" t="s">
        <v>3</v>
      </c>
      <c r="I283" s="2521" t="s">
        <v>433</v>
      </c>
      <c r="J283" s="2521">
        <v>1</v>
      </c>
      <c r="K283" s="2522">
        <f t="shared" si="9"/>
        <v>6</v>
      </c>
      <c r="L283" s="2523" t="s">
        <v>2650</v>
      </c>
      <c r="M283" s="2520">
        <v>5301008</v>
      </c>
      <c r="N283" s="2520" t="s">
        <v>2648</v>
      </c>
      <c r="O283" s="2520">
        <v>25</v>
      </c>
      <c r="P283" s="2520"/>
      <c r="Q283" s="2520"/>
      <c r="R283" s="2520" t="s">
        <v>1470</v>
      </c>
      <c r="S283" s="2520" t="s">
        <v>3753</v>
      </c>
      <c r="T283" s="2520"/>
      <c r="U283" s="2520"/>
      <c r="V283" s="2520" t="s">
        <v>1470</v>
      </c>
      <c r="W283" s="2520" t="s">
        <v>3753</v>
      </c>
      <c r="X283" s="2520"/>
      <c r="Y283" s="2520"/>
      <c r="Z283" s="2524" t="s">
        <v>2629</v>
      </c>
      <c r="AA283" s="2521">
        <v>1</v>
      </c>
      <c r="AB283" s="2521">
        <v>3</v>
      </c>
      <c r="AC283" s="2521">
        <v>13</v>
      </c>
      <c r="AD283" s="2521">
        <v>16</v>
      </c>
      <c r="AE283" s="2521">
        <v>0</v>
      </c>
      <c r="AF283" s="2521">
        <v>33</v>
      </c>
      <c r="AG283" s="2521"/>
    </row>
    <row r="284" spans="1:33" s="2526" customFormat="1">
      <c r="A284" s="2521">
        <v>7</v>
      </c>
      <c r="B284" s="2521">
        <v>2.5</v>
      </c>
      <c r="C284" s="2521">
        <v>2</v>
      </c>
      <c r="D284" s="2520">
        <f t="shared" si="8"/>
        <v>4.5</v>
      </c>
      <c r="E284" s="2521">
        <v>35805</v>
      </c>
      <c r="F284" s="2521" t="s">
        <v>957</v>
      </c>
      <c r="G284" s="2521">
        <v>182</v>
      </c>
      <c r="H284" s="2521" t="s">
        <v>3</v>
      </c>
      <c r="I284" s="2521" t="s">
        <v>429</v>
      </c>
      <c r="J284" s="2521">
        <v>1</v>
      </c>
      <c r="K284" s="2522">
        <f t="shared" si="9"/>
        <v>4.5</v>
      </c>
      <c r="L284" s="2523" t="s">
        <v>3900</v>
      </c>
      <c r="M284" s="2520">
        <v>5311007</v>
      </c>
      <c r="N284" s="2520" t="s">
        <v>2578</v>
      </c>
      <c r="O284" s="2520">
        <v>40</v>
      </c>
      <c r="P284" s="2520" t="s">
        <v>1474</v>
      </c>
      <c r="Q284" s="2520" t="s">
        <v>3752</v>
      </c>
      <c r="R284" s="2520"/>
      <c r="S284" s="2520"/>
      <c r="T284" s="2520"/>
      <c r="U284" s="2520"/>
      <c r="V284" s="2520" t="s">
        <v>1474</v>
      </c>
      <c r="W284" s="2520" t="s">
        <v>3752</v>
      </c>
      <c r="X284" s="2520"/>
      <c r="Y284" s="2520"/>
      <c r="Z284" s="2524" t="s">
        <v>2581</v>
      </c>
      <c r="AA284" s="2521">
        <v>6</v>
      </c>
      <c r="AB284" s="2521">
        <v>8</v>
      </c>
      <c r="AC284" s="2521">
        <v>12</v>
      </c>
      <c r="AD284" s="2521">
        <v>11</v>
      </c>
      <c r="AE284" s="2521">
        <v>0</v>
      </c>
      <c r="AF284" s="2521">
        <v>37</v>
      </c>
      <c r="AG284" s="2521"/>
    </row>
    <row r="285" spans="1:33" s="2526" customFormat="1" ht="28.8">
      <c r="A285" s="2521">
        <v>11</v>
      </c>
      <c r="B285" s="2521">
        <v>3.5</v>
      </c>
      <c r="C285" s="2521">
        <v>4</v>
      </c>
      <c r="D285" s="2520">
        <f t="shared" si="8"/>
        <v>7.5</v>
      </c>
      <c r="E285" s="2521">
        <v>37900</v>
      </c>
      <c r="F285" s="2521" t="s">
        <v>957</v>
      </c>
      <c r="G285" s="2521">
        <v>182</v>
      </c>
      <c r="H285" s="2521" t="s">
        <v>3</v>
      </c>
      <c r="I285" s="2521" t="s">
        <v>429</v>
      </c>
      <c r="J285" s="2521">
        <v>0.5</v>
      </c>
      <c r="K285" s="2522">
        <f t="shared" si="9"/>
        <v>3.75</v>
      </c>
      <c r="L285" s="2524" t="s">
        <v>2500</v>
      </c>
      <c r="M285" s="2520">
        <v>5311034</v>
      </c>
      <c r="N285" s="2520" t="s">
        <v>2585</v>
      </c>
      <c r="O285" s="2520">
        <v>30</v>
      </c>
      <c r="P285" s="2521"/>
      <c r="Q285" s="2521"/>
      <c r="R285" s="2521" t="s">
        <v>2497</v>
      </c>
      <c r="S285" s="2520" t="s">
        <v>3829</v>
      </c>
      <c r="T285" s="2521"/>
      <c r="U285" s="2521"/>
      <c r="V285" s="2521" t="s">
        <v>2497</v>
      </c>
      <c r="W285" s="2520" t="s">
        <v>3829</v>
      </c>
      <c r="X285" s="2521"/>
      <c r="Y285" s="2521"/>
      <c r="Z285" s="2524" t="s">
        <v>2599</v>
      </c>
      <c r="AA285" s="2521">
        <v>3</v>
      </c>
      <c r="AB285" s="2521">
        <v>2</v>
      </c>
      <c r="AC285" s="2521">
        <v>4</v>
      </c>
      <c r="AD285" s="2521">
        <v>2</v>
      </c>
      <c r="AE285" s="2521">
        <v>0</v>
      </c>
      <c r="AF285" s="2521">
        <v>11</v>
      </c>
      <c r="AG285" s="2521"/>
    </row>
    <row r="286" spans="1:33" s="2526" customFormat="1" ht="28.8">
      <c r="A286" s="2521">
        <v>11</v>
      </c>
      <c r="B286" s="2521">
        <v>3.5</v>
      </c>
      <c r="C286" s="2521">
        <v>4</v>
      </c>
      <c r="D286" s="2520">
        <f t="shared" si="8"/>
        <v>7.5</v>
      </c>
      <c r="E286" s="2521">
        <v>35657</v>
      </c>
      <c r="F286" s="2521" t="s">
        <v>957</v>
      </c>
      <c r="G286" s="2521">
        <v>182</v>
      </c>
      <c r="H286" s="2521" t="s">
        <v>3</v>
      </c>
      <c r="I286" s="2521" t="s">
        <v>433</v>
      </c>
      <c r="J286" s="2521">
        <v>0.5</v>
      </c>
      <c r="K286" s="2522">
        <f t="shared" si="9"/>
        <v>3.75</v>
      </c>
      <c r="L286" s="2524" t="s">
        <v>2498</v>
      </c>
      <c r="M286" s="2520">
        <v>5311034</v>
      </c>
      <c r="N286" s="2520" t="s">
        <v>2585</v>
      </c>
      <c r="O286" s="2520">
        <v>30</v>
      </c>
      <c r="P286" s="2521"/>
      <c r="Q286" s="2521"/>
      <c r="R286" s="2521" t="s">
        <v>2497</v>
      </c>
      <c r="S286" s="2520" t="s">
        <v>3829</v>
      </c>
      <c r="T286" s="2521"/>
      <c r="U286" s="2521"/>
      <c r="V286" s="2521" t="s">
        <v>2497</v>
      </c>
      <c r="W286" s="2520" t="s">
        <v>3829</v>
      </c>
      <c r="X286" s="2521"/>
      <c r="Y286" s="2521"/>
      <c r="Z286" s="2524" t="s">
        <v>2599</v>
      </c>
      <c r="AA286" s="2521">
        <v>3</v>
      </c>
      <c r="AB286" s="2521">
        <v>2</v>
      </c>
      <c r="AC286" s="2521">
        <v>4</v>
      </c>
      <c r="AD286" s="2521">
        <v>2</v>
      </c>
      <c r="AE286" s="2521">
        <v>0</v>
      </c>
      <c r="AF286" s="2521">
        <v>11</v>
      </c>
      <c r="AG286" s="2521"/>
    </row>
    <row r="287" spans="1:33" s="2526" customFormat="1" ht="28.8">
      <c r="A287" s="2521">
        <v>6</v>
      </c>
      <c r="B287" s="2521">
        <v>1.5</v>
      </c>
      <c r="C287" s="2521">
        <v>3</v>
      </c>
      <c r="D287" s="2520">
        <f t="shared" si="8"/>
        <v>4.5</v>
      </c>
      <c r="E287" s="2521">
        <v>36059</v>
      </c>
      <c r="F287" s="2521" t="s">
        <v>957</v>
      </c>
      <c r="G287" s="2521">
        <v>182</v>
      </c>
      <c r="H287" s="2521" t="s">
        <v>3</v>
      </c>
      <c r="I287" s="2521" t="s">
        <v>429</v>
      </c>
      <c r="J287" s="2521">
        <v>0.5</v>
      </c>
      <c r="K287" s="2522">
        <f t="shared" si="9"/>
        <v>2.25</v>
      </c>
      <c r="L287" s="2523" t="s">
        <v>3901</v>
      </c>
      <c r="M287" s="2520">
        <v>5311018</v>
      </c>
      <c r="N287" s="2520" t="s">
        <v>2585</v>
      </c>
      <c r="O287" s="2520">
        <v>50</v>
      </c>
      <c r="P287" s="2520"/>
      <c r="Q287" s="2520"/>
      <c r="R287" s="2520" t="s">
        <v>1464</v>
      </c>
      <c r="S287" s="2520" t="s">
        <v>3752</v>
      </c>
      <c r="T287" s="2520"/>
      <c r="U287" s="2520"/>
      <c r="V287" s="2520"/>
      <c r="W287" s="2520"/>
      <c r="X287" s="2520"/>
      <c r="Y287" s="2520"/>
      <c r="Z287" s="2524" t="s">
        <v>2591</v>
      </c>
      <c r="AA287" s="2521">
        <v>7</v>
      </c>
      <c r="AB287" s="2521">
        <v>15</v>
      </c>
      <c r="AC287" s="2521">
        <v>7</v>
      </c>
      <c r="AD287" s="2521">
        <v>7</v>
      </c>
      <c r="AE287" s="2521">
        <v>2</v>
      </c>
      <c r="AF287" s="2521">
        <v>36</v>
      </c>
      <c r="AG287" s="2521"/>
    </row>
    <row r="288" spans="1:33" s="2526" customFormat="1" ht="28.8">
      <c r="A288" s="2521">
        <v>6</v>
      </c>
      <c r="B288" s="2521">
        <v>1.5</v>
      </c>
      <c r="C288" s="2521">
        <v>3</v>
      </c>
      <c r="D288" s="2520">
        <f t="shared" si="8"/>
        <v>4.5</v>
      </c>
      <c r="E288" s="2521">
        <v>37502</v>
      </c>
      <c r="F288" s="2521" t="s">
        <v>957</v>
      </c>
      <c r="G288" s="2521">
        <v>182</v>
      </c>
      <c r="H288" s="2521" t="s">
        <v>3</v>
      </c>
      <c r="I288" s="2521" t="s">
        <v>433</v>
      </c>
      <c r="J288" s="2521">
        <v>0.5</v>
      </c>
      <c r="K288" s="2522">
        <f t="shared" si="9"/>
        <v>2.25</v>
      </c>
      <c r="L288" s="2523" t="s">
        <v>2583</v>
      </c>
      <c r="M288" s="2520">
        <v>5311018</v>
      </c>
      <c r="N288" s="2520" t="s">
        <v>2585</v>
      </c>
      <c r="O288" s="2520">
        <v>50</v>
      </c>
      <c r="P288" s="2520"/>
      <c r="Q288" s="2520"/>
      <c r="R288" s="2520" t="s">
        <v>1464</v>
      </c>
      <c r="S288" s="2520" t="s">
        <v>3752</v>
      </c>
      <c r="T288" s="2520"/>
      <c r="U288" s="2520"/>
      <c r="V288" s="2520"/>
      <c r="W288" s="2520"/>
      <c r="X288" s="2520"/>
      <c r="Y288" s="2520"/>
      <c r="Z288" s="2524" t="s">
        <v>2591</v>
      </c>
      <c r="AA288" s="2521">
        <v>7</v>
      </c>
      <c r="AB288" s="2521">
        <v>15</v>
      </c>
      <c r="AC288" s="2521">
        <v>7</v>
      </c>
      <c r="AD288" s="2521">
        <v>7</v>
      </c>
      <c r="AE288" s="2521">
        <v>2</v>
      </c>
      <c r="AF288" s="2521">
        <v>36</v>
      </c>
      <c r="AG288" s="2521"/>
    </row>
    <row r="289" spans="1:33" s="2526" customFormat="1">
      <c r="A289" s="2521">
        <v>11</v>
      </c>
      <c r="B289" s="2521">
        <v>3.5</v>
      </c>
      <c r="C289" s="2521">
        <v>4</v>
      </c>
      <c r="D289" s="2520">
        <f t="shared" si="8"/>
        <v>7.5</v>
      </c>
      <c r="E289" s="2521">
        <v>36059</v>
      </c>
      <c r="F289" s="2521" t="s">
        <v>957</v>
      </c>
      <c r="G289" s="2521">
        <v>182</v>
      </c>
      <c r="H289" s="2521" t="s">
        <v>3</v>
      </c>
      <c r="I289" s="2521" t="s">
        <v>429</v>
      </c>
      <c r="J289" s="2521">
        <v>0.5</v>
      </c>
      <c r="K289" s="2522">
        <f t="shared" si="9"/>
        <v>3.75</v>
      </c>
      <c r="L289" s="2523" t="s">
        <v>3901</v>
      </c>
      <c r="M289" s="2520">
        <v>5311009</v>
      </c>
      <c r="N289" s="2520" t="s">
        <v>2578</v>
      </c>
      <c r="O289" s="2520">
        <v>35</v>
      </c>
      <c r="P289" s="2520"/>
      <c r="Q289" s="2520"/>
      <c r="R289" s="2520" t="s">
        <v>1470</v>
      </c>
      <c r="S289" s="2520" t="s">
        <v>3754</v>
      </c>
      <c r="T289" s="2520" t="s">
        <v>1473</v>
      </c>
      <c r="U289" s="2520" t="s">
        <v>3752</v>
      </c>
      <c r="V289" s="2520" t="s">
        <v>1470</v>
      </c>
      <c r="W289" s="2520" t="s">
        <v>3752</v>
      </c>
      <c r="X289" s="2520"/>
      <c r="Y289" s="2520"/>
      <c r="Z289" s="2524" t="s">
        <v>436</v>
      </c>
      <c r="AA289" s="2521">
        <v>0</v>
      </c>
      <c r="AB289" s="2521">
        <v>11</v>
      </c>
      <c r="AC289" s="2521">
        <v>3</v>
      </c>
      <c r="AD289" s="2521">
        <v>8</v>
      </c>
      <c r="AE289" s="2521">
        <v>1</v>
      </c>
      <c r="AF289" s="2521">
        <v>22</v>
      </c>
      <c r="AG289" s="2521"/>
    </row>
    <row r="290" spans="1:33" s="2526" customFormat="1">
      <c r="A290" s="2521">
        <v>11</v>
      </c>
      <c r="B290" s="2521">
        <v>3.5</v>
      </c>
      <c r="C290" s="2521">
        <v>4</v>
      </c>
      <c r="D290" s="2520">
        <f t="shared" si="8"/>
        <v>7.5</v>
      </c>
      <c r="E290" s="2521">
        <v>37502</v>
      </c>
      <c r="F290" s="2521" t="s">
        <v>957</v>
      </c>
      <c r="G290" s="2521">
        <v>182</v>
      </c>
      <c r="H290" s="2521" t="s">
        <v>3</v>
      </c>
      <c r="I290" s="2521" t="s">
        <v>433</v>
      </c>
      <c r="J290" s="2521">
        <v>0.5</v>
      </c>
      <c r="K290" s="2522">
        <f t="shared" si="9"/>
        <v>3.75</v>
      </c>
      <c r="L290" s="2523" t="s">
        <v>2583</v>
      </c>
      <c r="M290" s="2520">
        <v>5311009</v>
      </c>
      <c r="N290" s="2520" t="s">
        <v>2578</v>
      </c>
      <c r="O290" s="2520">
        <v>35</v>
      </c>
      <c r="P290" s="2520"/>
      <c r="Q290" s="2520"/>
      <c r="R290" s="2520" t="s">
        <v>1470</v>
      </c>
      <c r="S290" s="2520" t="s">
        <v>3754</v>
      </c>
      <c r="T290" s="2520" t="s">
        <v>1473</v>
      </c>
      <c r="U290" s="2520" t="s">
        <v>3752</v>
      </c>
      <c r="V290" s="2520" t="s">
        <v>1470</v>
      </c>
      <c r="W290" s="2520" t="s">
        <v>3752</v>
      </c>
      <c r="X290" s="2520"/>
      <c r="Y290" s="2520"/>
      <c r="Z290" s="2524" t="s">
        <v>436</v>
      </c>
      <c r="AA290" s="2521">
        <v>0</v>
      </c>
      <c r="AB290" s="2521">
        <v>11</v>
      </c>
      <c r="AC290" s="2521">
        <v>3</v>
      </c>
      <c r="AD290" s="2521">
        <v>8</v>
      </c>
      <c r="AE290" s="2521">
        <v>1</v>
      </c>
      <c r="AF290" s="2521">
        <v>22</v>
      </c>
      <c r="AG290" s="2521"/>
    </row>
    <row r="291" spans="1:33" s="2526" customFormat="1" ht="28.8">
      <c r="A291" s="2521">
        <v>6</v>
      </c>
      <c r="B291" s="2521">
        <v>3</v>
      </c>
      <c r="C291" s="2521"/>
      <c r="D291" s="2520">
        <f t="shared" si="8"/>
        <v>3</v>
      </c>
      <c r="E291" s="2521">
        <v>39395</v>
      </c>
      <c r="F291" s="2521" t="s">
        <v>957</v>
      </c>
      <c r="G291" s="2521">
        <v>182</v>
      </c>
      <c r="H291" s="2521" t="s">
        <v>3</v>
      </c>
      <c r="I291" s="2521" t="s">
        <v>429</v>
      </c>
      <c r="J291" s="2521">
        <v>1</v>
      </c>
      <c r="K291" s="2522">
        <f t="shared" si="9"/>
        <v>3</v>
      </c>
      <c r="L291" s="2524" t="s">
        <v>2501</v>
      </c>
      <c r="M291" s="2520" t="s">
        <v>2550</v>
      </c>
      <c r="N291" s="2520" t="s">
        <v>2601</v>
      </c>
      <c r="O291" s="2520">
        <v>30</v>
      </c>
      <c r="P291" s="2521" t="s">
        <v>3902</v>
      </c>
      <c r="Q291" s="2521" t="s">
        <v>3903</v>
      </c>
      <c r="R291" s="2520"/>
      <c r="S291" s="2520"/>
      <c r="T291" s="2520"/>
      <c r="U291" s="2520"/>
      <c r="V291" s="2520"/>
      <c r="W291" s="2520"/>
      <c r="X291" s="2520"/>
      <c r="Y291" s="2520"/>
      <c r="Z291" s="2524" t="s">
        <v>3904</v>
      </c>
      <c r="AA291" s="2521">
        <v>15</v>
      </c>
      <c r="AB291" s="2521">
        <v>0</v>
      </c>
      <c r="AC291" s="2521">
        <v>0</v>
      </c>
      <c r="AD291" s="2521">
        <v>0</v>
      </c>
      <c r="AE291" s="2521">
        <v>1</v>
      </c>
      <c r="AF291" s="2521">
        <v>15</v>
      </c>
      <c r="AG291" s="2521"/>
    </row>
    <row r="292" spans="1:33" s="2526" customFormat="1">
      <c r="A292" s="2521">
        <v>8</v>
      </c>
      <c r="B292" s="2521">
        <v>2</v>
      </c>
      <c r="C292" s="2521">
        <v>4</v>
      </c>
      <c r="D292" s="2520">
        <f t="shared" si="8"/>
        <v>6</v>
      </c>
      <c r="E292" s="2521">
        <v>37502</v>
      </c>
      <c r="F292" s="2521" t="s">
        <v>957</v>
      </c>
      <c r="G292" s="2521">
        <v>182</v>
      </c>
      <c r="H292" s="2521" t="s">
        <v>3</v>
      </c>
      <c r="I292" s="2521" t="s">
        <v>433</v>
      </c>
      <c r="J292" s="2521">
        <v>1</v>
      </c>
      <c r="K292" s="2522">
        <f t="shared" si="9"/>
        <v>6</v>
      </c>
      <c r="L292" s="2523" t="s">
        <v>2583</v>
      </c>
      <c r="M292" s="2520">
        <v>5311014</v>
      </c>
      <c r="N292" s="2520" t="s">
        <v>2585</v>
      </c>
      <c r="O292" s="2520">
        <v>50</v>
      </c>
      <c r="P292" s="2520"/>
      <c r="Q292" s="2520"/>
      <c r="R292" s="2520"/>
      <c r="S292" s="2520"/>
      <c r="T292" s="2520" t="s">
        <v>1474</v>
      </c>
      <c r="U292" s="2520" t="s">
        <v>3753</v>
      </c>
      <c r="V292" s="2520"/>
      <c r="W292" s="2520"/>
      <c r="X292" s="2520" t="s">
        <v>1470</v>
      </c>
      <c r="Y292" s="2520" t="s">
        <v>3752</v>
      </c>
      <c r="Z292" s="2524" t="s">
        <v>2656</v>
      </c>
      <c r="AA292" s="2521">
        <v>6</v>
      </c>
      <c r="AB292" s="2521">
        <v>20</v>
      </c>
      <c r="AC292" s="2521">
        <v>6</v>
      </c>
      <c r="AD292" s="2521">
        <v>9</v>
      </c>
      <c r="AE292" s="2521">
        <v>1</v>
      </c>
      <c r="AF292" s="2521">
        <v>41</v>
      </c>
      <c r="AG292" s="2521"/>
    </row>
    <row r="293" spans="1:33" s="2526" customFormat="1">
      <c r="A293" s="2521">
        <v>8</v>
      </c>
      <c r="B293" s="2521">
        <v>2</v>
      </c>
      <c r="C293" s="2521">
        <v>4</v>
      </c>
      <c r="D293" s="2520">
        <f t="shared" si="8"/>
        <v>6</v>
      </c>
      <c r="E293" s="2521">
        <v>35722</v>
      </c>
      <c r="F293" s="2521" t="s">
        <v>957</v>
      </c>
      <c r="G293" s="2521">
        <v>182</v>
      </c>
      <c r="H293" s="2521" t="s">
        <v>3</v>
      </c>
      <c r="I293" s="2521" t="s">
        <v>429</v>
      </c>
      <c r="J293" s="2521">
        <v>1</v>
      </c>
      <c r="K293" s="2522">
        <f t="shared" si="9"/>
        <v>6</v>
      </c>
      <c r="L293" s="2523" t="s">
        <v>2360</v>
      </c>
      <c r="M293" s="2520">
        <v>5311020</v>
      </c>
      <c r="N293" s="2520" t="s">
        <v>2585</v>
      </c>
      <c r="O293" s="2520">
        <v>50</v>
      </c>
      <c r="P293" s="2520" t="s">
        <v>1472</v>
      </c>
      <c r="Q293" s="2520" t="s">
        <v>3752</v>
      </c>
      <c r="R293" s="2520"/>
      <c r="S293" s="2520"/>
      <c r="T293" s="2520"/>
      <c r="U293" s="2520"/>
      <c r="V293" s="2520"/>
      <c r="W293" s="2520"/>
      <c r="X293" s="2520" t="s">
        <v>1464</v>
      </c>
      <c r="Y293" s="2520" t="s">
        <v>3752</v>
      </c>
      <c r="Z293" s="2524" t="s">
        <v>2593</v>
      </c>
      <c r="AA293" s="2521">
        <v>9</v>
      </c>
      <c r="AB293" s="2521">
        <v>10</v>
      </c>
      <c r="AC293" s="2521">
        <v>10</v>
      </c>
      <c r="AD293" s="2521">
        <v>10</v>
      </c>
      <c r="AE293" s="2521">
        <v>0</v>
      </c>
      <c r="AF293" s="2521">
        <v>39</v>
      </c>
      <c r="AG293" s="2521"/>
    </row>
    <row r="294" spans="1:33" s="2526" customFormat="1">
      <c r="A294" s="2521">
        <v>8</v>
      </c>
      <c r="B294" s="2521">
        <v>2</v>
      </c>
      <c r="C294" s="2521">
        <v>4</v>
      </c>
      <c r="D294" s="2520">
        <f t="shared" si="8"/>
        <v>6</v>
      </c>
      <c r="E294" s="2521">
        <v>39395</v>
      </c>
      <c r="F294" s="2521" t="s">
        <v>957</v>
      </c>
      <c r="G294" s="2521">
        <v>182</v>
      </c>
      <c r="H294" s="2521" t="s">
        <v>3</v>
      </c>
      <c r="I294" s="2521" t="s">
        <v>429</v>
      </c>
      <c r="J294" s="2521">
        <v>1</v>
      </c>
      <c r="K294" s="2522">
        <f t="shared" si="9"/>
        <v>6</v>
      </c>
      <c r="L294" s="2523" t="s">
        <v>2501</v>
      </c>
      <c r="M294" s="2520">
        <v>5311017</v>
      </c>
      <c r="N294" s="2520" t="s">
        <v>2585</v>
      </c>
      <c r="O294" s="2520">
        <v>35</v>
      </c>
      <c r="P294" s="2520" t="s">
        <v>1464</v>
      </c>
      <c r="Q294" s="2520" t="s">
        <v>3754</v>
      </c>
      <c r="R294" s="2520"/>
      <c r="S294" s="2520"/>
      <c r="T294" s="2520" t="s">
        <v>1473</v>
      </c>
      <c r="U294" s="2520" t="s">
        <v>3753</v>
      </c>
      <c r="V294" s="2520"/>
      <c r="W294" s="2520"/>
      <c r="X294" s="2520"/>
      <c r="Y294" s="2520"/>
      <c r="Z294" s="2524" t="s">
        <v>1478</v>
      </c>
      <c r="AA294" s="2521">
        <v>12</v>
      </c>
      <c r="AB294" s="2521">
        <v>1</v>
      </c>
      <c r="AC294" s="2521">
        <v>0</v>
      </c>
      <c r="AD294" s="2521">
        <v>2</v>
      </c>
      <c r="AE294" s="2521">
        <v>0</v>
      </c>
      <c r="AF294" s="2521">
        <v>15</v>
      </c>
      <c r="AG294" s="2521"/>
    </row>
    <row r="295" spans="1:33" s="2526" customFormat="1">
      <c r="A295" s="2521">
        <v>6</v>
      </c>
      <c r="B295" s="2521">
        <v>1.5</v>
      </c>
      <c r="C295" s="2521">
        <v>3</v>
      </c>
      <c r="D295" s="2520">
        <f t="shared" si="8"/>
        <v>4.5</v>
      </c>
      <c r="E295" s="2521">
        <v>36059</v>
      </c>
      <c r="F295" s="2521" t="s">
        <v>957</v>
      </c>
      <c r="G295" s="2521">
        <v>182</v>
      </c>
      <c r="H295" s="2521" t="s">
        <v>3</v>
      </c>
      <c r="I295" s="2521" t="s">
        <v>429</v>
      </c>
      <c r="J295" s="2521">
        <v>1</v>
      </c>
      <c r="K295" s="2522">
        <f t="shared" si="9"/>
        <v>4.5</v>
      </c>
      <c r="L295" s="2523" t="s">
        <v>2499</v>
      </c>
      <c r="M295" s="2520">
        <v>5311024</v>
      </c>
      <c r="N295" s="2520" t="s">
        <v>2585</v>
      </c>
      <c r="O295" s="2520">
        <v>30</v>
      </c>
      <c r="P295" s="2520"/>
      <c r="Q295" s="2520"/>
      <c r="R295" s="2520" t="s">
        <v>1474</v>
      </c>
      <c r="S295" s="2520" t="s">
        <v>3700</v>
      </c>
      <c r="T295" s="2520" t="s">
        <v>1474</v>
      </c>
      <c r="U295" s="2520" t="s">
        <v>3700</v>
      </c>
      <c r="V295" s="2520" t="s">
        <v>1474</v>
      </c>
      <c r="W295" s="2520" t="s">
        <v>3700</v>
      </c>
      <c r="X295" s="2520"/>
      <c r="Y295" s="2520"/>
      <c r="Z295" s="2524" t="s">
        <v>2659</v>
      </c>
      <c r="AA295" s="2521">
        <v>0</v>
      </c>
      <c r="AB295" s="2521">
        <v>0</v>
      </c>
      <c r="AC295" s="2521">
        <v>0</v>
      </c>
      <c r="AD295" s="2521">
        <v>11</v>
      </c>
      <c r="AE295" s="2521">
        <v>0</v>
      </c>
      <c r="AF295" s="2521">
        <v>11</v>
      </c>
      <c r="AG295" s="2521"/>
    </row>
    <row r="296" spans="1:33" s="2526" customFormat="1">
      <c r="A296" s="2521">
        <v>6</v>
      </c>
      <c r="B296" s="2521"/>
      <c r="C296" s="2521">
        <v>6</v>
      </c>
      <c r="D296" s="2520">
        <f t="shared" si="8"/>
        <v>6</v>
      </c>
      <c r="E296" s="2521">
        <v>36059</v>
      </c>
      <c r="F296" s="2521" t="s">
        <v>957</v>
      </c>
      <c r="G296" s="2521">
        <v>182</v>
      </c>
      <c r="H296" s="2521" t="s">
        <v>3</v>
      </c>
      <c r="I296" s="2521" t="s">
        <v>429</v>
      </c>
      <c r="J296" s="2538">
        <v>0.5</v>
      </c>
      <c r="K296" s="2522">
        <f t="shared" si="9"/>
        <v>3</v>
      </c>
      <c r="L296" s="2539" t="s">
        <v>3901</v>
      </c>
      <c r="M296" s="2520">
        <v>5311010</v>
      </c>
      <c r="N296" s="2520" t="s">
        <v>2578</v>
      </c>
      <c r="O296" s="2520">
        <v>35</v>
      </c>
      <c r="P296" s="2520"/>
      <c r="Q296" s="2520"/>
      <c r="R296" s="2520"/>
      <c r="S296" s="2520"/>
      <c r="T296" s="2520" t="s">
        <v>1470</v>
      </c>
      <c r="U296" s="2520" t="s">
        <v>3752</v>
      </c>
      <c r="V296" s="2520"/>
      <c r="W296" s="2520"/>
      <c r="X296" s="2520"/>
      <c r="Y296" s="2520"/>
      <c r="Z296" s="2524" t="s">
        <v>2584</v>
      </c>
      <c r="AA296" s="2521">
        <v>0</v>
      </c>
      <c r="AB296" s="2521">
        <v>22</v>
      </c>
      <c r="AC296" s="2521">
        <v>3</v>
      </c>
      <c r="AD296" s="2521">
        <v>1</v>
      </c>
      <c r="AE296" s="2521">
        <v>1</v>
      </c>
      <c r="AF296" s="2521">
        <v>26</v>
      </c>
      <c r="AG296" s="2521"/>
    </row>
    <row r="297" spans="1:33" s="2526" customFormat="1">
      <c r="A297" s="2521">
        <v>6</v>
      </c>
      <c r="B297" s="2521"/>
      <c r="C297" s="2521">
        <v>6</v>
      </c>
      <c r="D297" s="2520">
        <f t="shared" si="8"/>
        <v>6</v>
      </c>
      <c r="E297" s="2521">
        <v>37502</v>
      </c>
      <c r="F297" s="2521" t="s">
        <v>957</v>
      </c>
      <c r="G297" s="2521">
        <v>182</v>
      </c>
      <c r="H297" s="2521" t="s">
        <v>3</v>
      </c>
      <c r="I297" s="2521" t="s">
        <v>433</v>
      </c>
      <c r="J297" s="2521">
        <v>0.5</v>
      </c>
      <c r="K297" s="2522">
        <f t="shared" si="9"/>
        <v>3</v>
      </c>
      <c r="L297" s="2523" t="s">
        <v>2583</v>
      </c>
      <c r="M297" s="2520">
        <v>5311010</v>
      </c>
      <c r="N297" s="2520" t="s">
        <v>2578</v>
      </c>
      <c r="O297" s="2520">
        <v>35</v>
      </c>
      <c r="P297" s="2520"/>
      <c r="Q297" s="2520"/>
      <c r="R297" s="2520"/>
      <c r="S297" s="2520"/>
      <c r="T297" s="2520" t="s">
        <v>1470</v>
      </c>
      <c r="U297" s="2520" t="s">
        <v>3752</v>
      </c>
      <c r="V297" s="2520"/>
      <c r="W297" s="2520"/>
      <c r="X297" s="2520"/>
      <c r="Y297" s="2520"/>
      <c r="Z297" s="2524" t="s">
        <v>2584</v>
      </c>
      <c r="AA297" s="2521">
        <v>0</v>
      </c>
      <c r="AB297" s="2521">
        <v>22</v>
      </c>
      <c r="AC297" s="2521">
        <v>3</v>
      </c>
      <c r="AD297" s="2521">
        <v>1</v>
      </c>
      <c r="AE297" s="2521">
        <v>1</v>
      </c>
      <c r="AF297" s="2521">
        <v>26</v>
      </c>
      <c r="AG297" s="2521"/>
    </row>
    <row r="298" spans="1:33" s="2526" customFormat="1">
      <c r="A298" s="2521">
        <v>6</v>
      </c>
      <c r="B298" s="2521"/>
      <c r="C298" s="2521">
        <v>6</v>
      </c>
      <c r="D298" s="2520">
        <f t="shared" si="8"/>
        <v>6</v>
      </c>
      <c r="E298" s="2521">
        <v>35657</v>
      </c>
      <c r="F298" s="2521" t="s">
        <v>957</v>
      </c>
      <c r="G298" s="2521">
        <v>182</v>
      </c>
      <c r="H298" s="2521" t="s">
        <v>3</v>
      </c>
      <c r="I298" s="2521" t="s">
        <v>433</v>
      </c>
      <c r="J298" s="2521">
        <v>0.5</v>
      </c>
      <c r="K298" s="2522">
        <f t="shared" si="9"/>
        <v>3</v>
      </c>
      <c r="L298" s="2523" t="s">
        <v>3760</v>
      </c>
      <c r="M298" s="2520">
        <v>5311021</v>
      </c>
      <c r="N298" s="2520" t="s">
        <v>2585</v>
      </c>
      <c r="O298" s="2520">
        <v>30</v>
      </c>
      <c r="P298" s="2521"/>
      <c r="Q298" s="2521"/>
      <c r="R298" s="2521"/>
      <c r="S298" s="2521"/>
      <c r="T298" s="2521" t="s">
        <v>1470</v>
      </c>
      <c r="U298" s="2520" t="s">
        <v>3752</v>
      </c>
      <c r="V298" s="2521"/>
      <c r="W298" s="2521"/>
      <c r="X298" s="2521"/>
      <c r="Y298" s="2521"/>
      <c r="Z298" s="2524" t="s">
        <v>2609</v>
      </c>
      <c r="AA298" s="2521">
        <v>13</v>
      </c>
      <c r="AB298" s="2521">
        <v>13</v>
      </c>
      <c r="AC298" s="2521">
        <v>0</v>
      </c>
      <c r="AD298" s="2521">
        <v>2</v>
      </c>
      <c r="AE298" s="2521">
        <v>0</v>
      </c>
      <c r="AF298" s="2521">
        <v>28</v>
      </c>
      <c r="AG298" s="2521"/>
    </row>
    <row r="299" spans="1:33" s="2526" customFormat="1">
      <c r="A299" s="2521">
        <v>6</v>
      </c>
      <c r="B299" s="2521"/>
      <c r="C299" s="2521">
        <v>6</v>
      </c>
      <c r="D299" s="2520">
        <f t="shared" si="8"/>
        <v>6</v>
      </c>
      <c r="E299" s="2521">
        <v>37900</v>
      </c>
      <c r="F299" s="2521" t="s">
        <v>957</v>
      </c>
      <c r="G299" s="2521">
        <v>182</v>
      </c>
      <c r="H299" s="2521" t="s">
        <v>3</v>
      </c>
      <c r="I299" s="2521" t="s">
        <v>429</v>
      </c>
      <c r="J299" s="2521">
        <v>0.5</v>
      </c>
      <c r="K299" s="2522">
        <f t="shared" si="9"/>
        <v>3</v>
      </c>
      <c r="L299" s="2523" t="s">
        <v>2500</v>
      </c>
      <c r="M299" s="2541">
        <v>5311021</v>
      </c>
      <c r="N299" s="2520" t="s">
        <v>2585</v>
      </c>
      <c r="O299" s="2520">
        <v>30</v>
      </c>
      <c r="P299" s="2521"/>
      <c r="Q299" s="2521"/>
      <c r="R299" s="2521"/>
      <c r="S299" s="2521"/>
      <c r="T299" s="2521" t="s">
        <v>1470</v>
      </c>
      <c r="U299" s="2520" t="s">
        <v>3752</v>
      </c>
      <c r="V299" s="2521"/>
      <c r="W299" s="2521"/>
      <c r="X299" s="2521"/>
      <c r="Y299" s="2521"/>
      <c r="Z299" s="2524" t="s">
        <v>2609</v>
      </c>
      <c r="AA299" s="2521">
        <v>13</v>
      </c>
      <c r="AB299" s="2521">
        <v>13</v>
      </c>
      <c r="AC299" s="2521">
        <v>0</v>
      </c>
      <c r="AD299" s="2521">
        <v>2</v>
      </c>
      <c r="AE299" s="2521">
        <v>0</v>
      </c>
      <c r="AF299" s="2521">
        <v>28</v>
      </c>
      <c r="AG299" s="2521"/>
    </row>
    <row r="300" spans="1:33" s="2526" customFormat="1" ht="28.8">
      <c r="A300" s="2521">
        <v>6</v>
      </c>
      <c r="B300" s="2521"/>
      <c r="C300" s="2521">
        <v>6</v>
      </c>
      <c r="D300" s="2520">
        <f t="shared" si="8"/>
        <v>6</v>
      </c>
      <c r="E300" s="2521">
        <v>37900</v>
      </c>
      <c r="F300" s="2521" t="s">
        <v>957</v>
      </c>
      <c r="G300" s="2521">
        <v>182</v>
      </c>
      <c r="H300" s="2521" t="s">
        <v>3</v>
      </c>
      <c r="I300" s="2521" t="s">
        <v>429</v>
      </c>
      <c r="J300" s="2521">
        <v>0.5</v>
      </c>
      <c r="K300" s="2522">
        <f t="shared" si="9"/>
        <v>3</v>
      </c>
      <c r="L300" s="2524" t="s">
        <v>2500</v>
      </c>
      <c r="M300" s="2541">
        <v>5311030</v>
      </c>
      <c r="N300" s="2520" t="s">
        <v>2585</v>
      </c>
      <c r="O300" s="2520">
        <v>20</v>
      </c>
      <c r="P300" s="2520"/>
      <c r="Q300" s="2520"/>
      <c r="R300" s="2520"/>
      <c r="S300" s="2520"/>
      <c r="T300" s="2520" t="s">
        <v>1470</v>
      </c>
      <c r="U300" s="2520" t="s">
        <v>3752</v>
      </c>
      <c r="V300" s="2520"/>
      <c r="W300" s="2520"/>
      <c r="X300" s="2520"/>
      <c r="Y300" s="2520"/>
      <c r="Z300" s="2524" t="s">
        <v>3761</v>
      </c>
      <c r="AA300" s="2521">
        <v>0</v>
      </c>
      <c r="AB300" s="2521">
        <v>13</v>
      </c>
      <c r="AC300" s="2521">
        <v>0</v>
      </c>
      <c r="AD300" s="2521">
        <v>0</v>
      </c>
      <c r="AE300" s="2521">
        <v>1</v>
      </c>
      <c r="AF300" s="2521">
        <v>13</v>
      </c>
      <c r="AG300" s="2521"/>
    </row>
    <row r="301" spans="1:33" s="2526" customFormat="1" ht="28.8">
      <c r="A301" s="2531">
        <v>6</v>
      </c>
      <c r="B301" s="2531"/>
      <c r="C301" s="2531">
        <v>6</v>
      </c>
      <c r="D301" s="2520">
        <f t="shared" si="8"/>
        <v>6</v>
      </c>
      <c r="E301" s="2521">
        <v>35805</v>
      </c>
      <c r="F301" s="2521" t="s">
        <v>957</v>
      </c>
      <c r="G301" s="2521">
        <v>182</v>
      </c>
      <c r="H301" s="2521" t="s">
        <v>3</v>
      </c>
      <c r="I301" s="2521" t="s">
        <v>429</v>
      </c>
      <c r="J301" s="2521">
        <v>0.5</v>
      </c>
      <c r="K301" s="2522">
        <f t="shared" si="9"/>
        <v>3</v>
      </c>
      <c r="L301" s="2523" t="s">
        <v>3900</v>
      </c>
      <c r="M301" s="2541">
        <v>5311027</v>
      </c>
      <c r="N301" s="2520" t="s">
        <v>2585</v>
      </c>
      <c r="O301" s="2520">
        <v>20</v>
      </c>
      <c r="P301" s="2521"/>
      <c r="Q301" s="2521"/>
      <c r="R301" s="2521"/>
      <c r="S301" s="2521"/>
      <c r="T301" s="2521" t="s">
        <v>1473</v>
      </c>
      <c r="U301" s="2520" t="s">
        <v>3759</v>
      </c>
      <c r="V301" s="2521"/>
      <c r="W301" s="2521"/>
      <c r="X301" s="2521"/>
      <c r="Y301" s="2521"/>
      <c r="Z301" s="2524" t="s">
        <v>2662</v>
      </c>
      <c r="AA301" s="2521">
        <v>3</v>
      </c>
      <c r="AB301" s="2521">
        <v>4</v>
      </c>
      <c r="AC301" s="2521">
        <v>6</v>
      </c>
      <c r="AD301" s="2521">
        <v>1</v>
      </c>
      <c r="AE301" s="2521">
        <v>0</v>
      </c>
      <c r="AF301" s="2521">
        <v>14</v>
      </c>
      <c r="AG301" s="2521"/>
    </row>
    <row r="302" spans="1:33" s="2526" customFormat="1" ht="28.8">
      <c r="A302" s="2531">
        <v>6</v>
      </c>
      <c r="B302" s="2531"/>
      <c r="C302" s="2531">
        <v>6</v>
      </c>
      <c r="D302" s="2520">
        <f t="shared" si="8"/>
        <v>6</v>
      </c>
      <c r="E302" s="2521">
        <v>35722</v>
      </c>
      <c r="F302" s="2521" t="s">
        <v>957</v>
      </c>
      <c r="G302" s="2521">
        <v>182</v>
      </c>
      <c r="H302" s="2521" t="s">
        <v>3</v>
      </c>
      <c r="I302" s="2521" t="s">
        <v>429</v>
      </c>
      <c r="J302" s="2521">
        <v>0.5</v>
      </c>
      <c r="K302" s="2522">
        <f t="shared" si="9"/>
        <v>3</v>
      </c>
      <c r="L302" s="2542" t="s">
        <v>2360</v>
      </c>
      <c r="M302" s="2541">
        <v>5311027</v>
      </c>
      <c r="N302" s="2520" t="s">
        <v>2585</v>
      </c>
      <c r="O302" s="2520">
        <v>20</v>
      </c>
      <c r="P302" s="2521"/>
      <c r="Q302" s="2521"/>
      <c r="R302" s="2521"/>
      <c r="S302" s="2521"/>
      <c r="T302" s="2521" t="s">
        <v>1473</v>
      </c>
      <c r="U302" s="2520" t="s">
        <v>3759</v>
      </c>
      <c r="V302" s="2521"/>
      <c r="W302" s="2521"/>
      <c r="X302" s="2521"/>
      <c r="Y302" s="2521"/>
      <c r="Z302" s="2524" t="s">
        <v>2662</v>
      </c>
      <c r="AA302" s="2521">
        <v>3</v>
      </c>
      <c r="AB302" s="2521">
        <v>4</v>
      </c>
      <c r="AC302" s="2521">
        <v>6</v>
      </c>
      <c r="AD302" s="2521">
        <v>1</v>
      </c>
      <c r="AE302" s="2521">
        <v>0</v>
      </c>
      <c r="AF302" s="2521">
        <v>14</v>
      </c>
      <c r="AG302" s="2521"/>
    </row>
    <row r="303" spans="1:33" s="2526" customFormat="1" ht="28.8">
      <c r="A303" s="2521">
        <v>8</v>
      </c>
      <c r="B303" s="2521">
        <v>2</v>
      </c>
      <c r="C303" s="2521">
        <v>4</v>
      </c>
      <c r="D303" s="2520">
        <f t="shared" si="8"/>
        <v>6</v>
      </c>
      <c r="E303" s="2521">
        <v>39395</v>
      </c>
      <c r="F303" s="2521" t="s">
        <v>957</v>
      </c>
      <c r="G303" s="2521">
        <v>182</v>
      </c>
      <c r="H303" s="2521" t="s">
        <v>3</v>
      </c>
      <c r="I303" s="2521" t="s">
        <v>429</v>
      </c>
      <c r="J303" s="2521">
        <v>1</v>
      </c>
      <c r="K303" s="2522">
        <f t="shared" si="9"/>
        <v>6</v>
      </c>
      <c r="L303" s="2523" t="s">
        <v>2501</v>
      </c>
      <c r="M303" s="2541">
        <v>5311006</v>
      </c>
      <c r="N303" s="2520" t="s">
        <v>2578</v>
      </c>
      <c r="O303" s="2520">
        <v>35</v>
      </c>
      <c r="P303" s="2520"/>
      <c r="Q303" s="2520"/>
      <c r="R303" s="2520"/>
      <c r="S303" s="2520"/>
      <c r="T303" s="2520" t="s">
        <v>1474</v>
      </c>
      <c r="U303" s="2520" t="s">
        <v>3754</v>
      </c>
      <c r="V303" s="2520"/>
      <c r="W303" s="2520"/>
      <c r="X303" s="2520" t="s">
        <v>1464</v>
      </c>
      <c r="Y303" s="2520" t="s">
        <v>3754</v>
      </c>
      <c r="Z303" s="2524" t="s">
        <v>2580</v>
      </c>
      <c r="AA303" s="2521">
        <v>0</v>
      </c>
      <c r="AB303" s="2521">
        <v>7</v>
      </c>
      <c r="AC303" s="2521">
        <v>0</v>
      </c>
      <c r="AD303" s="2521">
        <v>4</v>
      </c>
      <c r="AE303" s="2521">
        <v>4</v>
      </c>
      <c r="AF303" s="2521">
        <v>11</v>
      </c>
      <c r="AG303" s="2521"/>
    </row>
    <row r="304" spans="1:33" s="2526" customFormat="1">
      <c r="A304" s="2521">
        <v>8</v>
      </c>
      <c r="B304" s="2521">
        <v>2</v>
      </c>
      <c r="C304" s="2521">
        <v>4</v>
      </c>
      <c r="D304" s="2520">
        <f t="shared" si="8"/>
        <v>6</v>
      </c>
      <c r="E304" s="2521">
        <v>37902</v>
      </c>
      <c r="F304" s="2521" t="s">
        <v>421</v>
      </c>
      <c r="G304" s="2521">
        <v>182</v>
      </c>
      <c r="H304" s="2521" t="s">
        <v>3</v>
      </c>
      <c r="I304" s="2521" t="s">
        <v>429</v>
      </c>
      <c r="J304" s="2521">
        <v>1</v>
      </c>
      <c r="K304" s="2522">
        <f t="shared" si="9"/>
        <v>6</v>
      </c>
      <c r="L304" s="2524" t="s">
        <v>313</v>
      </c>
      <c r="M304" s="2541">
        <v>5331010</v>
      </c>
      <c r="N304" s="2520" t="s">
        <v>2648</v>
      </c>
      <c r="O304" s="2520">
        <v>25</v>
      </c>
      <c r="P304" s="2520"/>
      <c r="Q304" s="2520"/>
      <c r="R304" s="2520" t="s">
        <v>1464</v>
      </c>
      <c r="S304" s="2520" t="s">
        <v>3754</v>
      </c>
      <c r="T304" s="2520"/>
      <c r="U304" s="2520"/>
      <c r="V304" s="2520" t="s">
        <v>1464</v>
      </c>
      <c r="W304" s="2520" t="s">
        <v>3754</v>
      </c>
      <c r="X304" s="2520"/>
      <c r="Y304" s="2520"/>
      <c r="Z304" s="2524" t="s">
        <v>3905</v>
      </c>
      <c r="AA304" s="2521">
        <v>1</v>
      </c>
      <c r="AB304" s="2521">
        <v>2</v>
      </c>
      <c r="AC304" s="2521">
        <v>9</v>
      </c>
      <c r="AD304" s="2521">
        <v>1</v>
      </c>
      <c r="AE304" s="2521">
        <v>0</v>
      </c>
      <c r="AF304" s="2521">
        <v>13</v>
      </c>
      <c r="AG304" s="2521"/>
    </row>
    <row r="305" spans="1:33" s="2526" customFormat="1" ht="28.8">
      <c r="A305" s="2521">
        <v>3</v>
      </c>
      <c r="B305" s="2521">
        <v>1.5</v>
      </c>
      <c r="C305" s="2521"/>
      <c r="D305" s="2520">
        <f t="shared" si="8"/>
        <v>1.5</v>
      </c>
      <c r="E305" s="2521">
        <v>40381</v>
      </c>
      <c r="F305" s="2521" t="s">
        <v>421</v>
      </c>
      <c r="G305" s="2521">
        <v>182</v>
      </c>
      <c r="H305" s="2521" t="s">
        <v>3</v>
      </c>
      <c r="I305" s="2521" t="s">
        <v>433</v>
      </c>
      <c r="J305" s="2521">
        <v>1</v>
      </c>
      <c r="K305" s="2522">
        <f t="shared" si="9"/>
        <v>1.5</v>
      </c>
      <c r="L305" s="2523" t="s">
        <v>2471</v>
      </c>
      <c r="M305" s="2541" t="s">
        <v>1462</v>
      </c>
      <c r="N305" s="2520" t="s">
        <v>3755</v>
      </c>
      <c r="O305" s="2520">
        <v>25</v>
      </c>
      <c r="P305" s="2520"/>
      <c r="Q305" s="2520"/>
      <c r="R305" s="2520"/>
      <c r="S305" s="2520"/>
      <c r="T305" s="2520"/>
      <c r="U305" s="2520"/>
      <c r="V305" s="2520"/>
      <c r="W305" s="2520"/>
      <c r="X305" s="2520" t="s">
        <v>1474</v>
      </c>
      <c r="Y305" s="2520" t="s">
        <v>3700</v>
      </c>
      <c r="Z305" s="2524" t="s">
        <v>2472</v>
      </c>
      <c r="AA305" s="2521">
        <v>5</v>
      </c>
      <c r="AB305" s="2521">
        <v>4</v>
      </c>
      <c r="AC305" s="2521">
        <v>0</v>
      </c>
      <c r="AD305" s="2521">
        <v>7</v>
      </c>
      <c r="AE305" s="2521">
        <v>0</v>
      </c>
      <c r="AF305" s="2521">
        <v>16</v>
      </c>
      <c r="AG305" s="2521"/>
    </row>
    <row r="306" spans="1:33" s="2526" customFormat="1">
      <c r="A306" s="2521">
        <v>11</v>
      </c>
      <c r="B306" s="2521">
        <v>3.5</v>
      </c>
      <c r="C306" s="2521">
        <v>4</v>
      </c>
      <c r="D306" s="2520">
        <f t="shared" si="8"/>
        <v>7.5</v>
      </c>
      <c r="E306" s="2521">
        <v>35988</v>
      </c>
      <c r="F306" s="2521" t="s">
        <v>267</v>
      </c>
      <c r="G306" s="2521">
        <v>182</v>
      </c>
      <c r="H306" s="2521" t="s">
        <v>3</v>
      </c>
      <c r="I306" s="2521" t="s">
        <v>429</v>
      </c>
      <c r="J306" s="2521">
        <v>0.5</v>
      </c>
      <c r="K306" s="2522">
        <f t="shared" si="9"/>
        <v>3.75</v>
      </c>
      <c r="L306" s="2524" t="s">
        <v>3906</v>
      </c>
      <c r="M306" s="2541">
        <v>5311032</v>
      </c>
      <c r="N306" s="2520" t="s">
        <v>2526</v>
      </c>
      <c r="O306" s="2520">
        <v>25</v>
      </c>
      <c r="P306" s="2521" t="s">
        <v>2466</v>
      </c>
      <c r="Q306" s="2521" t="s">
        <v>3759</v>
      </c>
      <c r="R306" s="2521"/>
      <c r="S306" s="2521"/>
      <c r="T306" s="2521" t="s">
        <v>1466</v>
      </c>
      <c r="U306" s="2521" t="s">
        <v>3700</v>
      </c>
      <c r="V306" s="2521"/>
      <c r="W306" s="2521"/>
      <c r="X306" s="2521"/>
      <c r="Y306" s="2521"/>
      <c r="Z306" s="2524" t="s">
        <v>2597</v>
      </c>
      <c r="AA306" s="2521">
        <v>2</v>
      </c>
      <c r="AB306" s="2521">
        <v>1</v>
      </c>
      <c r="AC306" s="2521">
        <v>3</v>
      </c>
      <c r="AD306" s="2521">
        <v>1</v>
      </c>
      <c r="AE306" s="2521">
        <v>1</v>
      </c>
      <c r="AF306" s="2521">
        <v>7</v>
      </c>
      <c r="AG306" s="2521"/>
    </row>
    <row r="307" spans="1:33" s="2526" customFormat="1">
      <c r="A307" s="2521">
        <v>11</v>
      </c>
      <c r="B307" s="2521">
        <v>3.5</v>
      </c>
      <c r="C307" s="2521">
        <v>4</v>
      </c>
      <c r="D307" s="2520">
        <f t="shared" si="8"/>
        <v>7.5</v>
      </c>
      <c r="E307" s="2521">
        <v>37044</v>
      </c>
      <c r="F307" s="2521" t="s">
        <v>267</v>
      </c>
      <c r="G307" s="2521">
        <v>182</v>
      </c>
      <c r="H307" s="2521" t="s">
        <v>3</v>
      </c>
      <c r="I307" s="2521" t="s">
        <v>429</v>
      </c>
      <c r="J307" s="2521">
        <v>0.5</v>
      </c>
      <c r="K307" s="2522">
        <f t="shared" si="9"/>
        <v>3.75</v>
      </c>
      <c r="L307" s="2523" t="s">
        <v>2496</v>
      </c>
      <c r="M307" s="2541">
        <v>5311032</v>
      </c>
      <c r="N307" s="2520" t="s">
        <v>2526</v>
      </c>
      <c r="O307" s="2520">
        <v>25</v>
      </c>
      <c r="P307" s="2521" t="s">
        <v>2466</v>
      </c>
      <c r="Q307" s="2521" t="s">
        <v>3759</v>
      </c>
      <c r="R307" s="2521"/>
      <c r="S307" s="2521"/>
      <c r="T307" s="2521" t="s">
        <v>1466</v>
      </c>
      <c r="U307" s="2521" t="s">
        <v>3700</v>
      </c>
      <c r="V307" s="2521"/>
      <c r="W307" s="2521"/>
      <c r="X307" s="2521"/>
      <c r="Y307" s="2521"/>
      <c r="Z307" s="2524" t="s">
        <v>2597</v>
      </c>
      <c r="AA307" s="2521">
        <v>2</v>
      </c>
      <c r="AB307" s="2521">
        <v>1</v>
      </c>
      <c r="AC307" s="2521">
        <v>3</v>
      </c>
      <c r="AD307" s="2521">
        <v>1</v>
      </c>
      <c r="AE307" s="2521">
        <v>1</v>
      </c>
      <c r="AF307" s="2521">
        <v>7</v>
      </c>
      <c r="AG307" s="2521"/>
    </row>
    <row r="308" spans="1:33" s="2526" customFormat="1">
      <c r="A308" s="2521">
        <v>10</v>
      </c>
      <c r="B308" s="2521">
        <v>2.5</v>
      </c>
      <c r="C308" s="2521">
        <v>5</v>
      </c>
      <c r="D308" s="2520">
        <f t="shared" si="8"/>
        <v>7.5</v>
      </c>
      <c r="E308" s="2521">
        <v>37900</v>
      </c>
      <c r="F308" s="2521" t="s">
        <v>957</v>
      </c>
      <c r="G308" s="2521">
        <v>182</v>
      </c>
      <c r="H308" s="2521" t="s">
        <v>3</v>
      </c>
      <c r="I308" s="2521" t="s">
        <v>429</v>
      </c>
      <c r="J308" s="2521">
        <v>1</v>
      </c>
      <c r="K308" s="2522">
        <f t="shared" si="9"/>
        <v>7.5</v>
      </c>
      <c r="L308" s="2524" t="s">
        <v>2500</v>
      </c>
      <c r="M308" s="2520">
        <v>5311026</v>
      </c>
      <c r="N308" s="2520" t="s">
        <v>2585</v>
      </c>
      <c r="O308" s="2520">
        <v>35</v>
      </c>
      <c r="P308" s="2520" t="s">
        <v>1475</v>
      </c>
      <c r="Q308" s="2520" t="s">
        <v>3754</v>
      </c>
      <c r="R308" s="2520"/>
      <c r="S308" s="2520"/>
      <c r="T308" s="2520"/>
      <c r="U308" s="2520"/>
      <c r="V308" s="2520"/>
      <c r="W308" s="2520"/>
      <c r="X308" s="2520" t="s">
        <v>1470</v>
      </c>
      <c r="Y308" s="2520" t="s">
        <v>3754</v>
      </c>
      <c r="Z308" s="2524" t="s">
        <v>2661</v>
      </c>
      <c r="AA308" s="2521">
        <v>4</v>
      </c>
      <c r="AB308" s="2521">
        <v>0</v>
      </c>
      <c r="AC308" s="2521">
        <v>1</v>
      </c>
      <c r="AD308" s="2521">
        <v>9</v>
      </c>
      <c r="AE308" s="2521">
        <v>2</v>
      </c>
      <c r="AF308" s="2521">
        <v>14</v>
      </c>
      <c r="AG308" s="2521"/>
    </row>
    <row r="309" spans="1:33" s="2526" customFormat="1">
      <c r="A309" s="2521">
        <v>6</v>
      </c>
      <c r="B309" s="2521">
        <v>3</v>
      </c>
      <c r="C309" s="2521"/>
      <c r="D309" s="2520">
        <f t="shared" si="8"/>
        <v>3</v>
      </c>
      <c r="E309" s="2521">
        <v>37884</v>
      </c>
      <c r="F309" s="2521" t="s">
        <v>421</v>
      </c>
      <c r="G309" s="2521">
        <v>182</v>
      </c>
      <c r="H309" s="2521" t="s">
        <v>3</v>
      </c>
      <c r="I309" s="2521" t="s">
        <v>429</v>
      </c>
      <c r="J309" s="2521">
        <v>1</v>
      </c>
      <c r="K309" s="2522">
        <f t="shared" si="9"/>
        <v>3</v>
      </c>
      <c r="L309" s="2524" t="s">
        <v>3786</v>
      </c>
      <c r="M309" s="2541" t="s">
        <v>1462</v>
      </c>
      <c r="N309" s="2520" t="s">
        <v>3787</v>
      </c>
      <c r="O309" s="2520">
        <v>15</v>
      </c>
      <c r="P309" s="2520"/>
      <c r="Q309" s="2520"/>
      <c r="R309" s="2520" t="s">
        <v>3907</v>
      </c>
      <c r="S309" s="2520" t="s">
        <v>3700</v>
      </c>
      <c r="T309" s="2520"/>
      <c r="U309" s="2520"/>
      <c r="V309" s="2520"/>
      <c r="W309" s="2520"/>
      <c r="X309" s="2520"/>
      <c r="Y309" s="2520"/>
      <c r="Z309" s="2524" t="s">
        <v>3788</v>
      </c>
      <c r="AA309" s="2521">
        <v>1</v>
      </c>
      <c r="AB309" s="2521">
        <v>3</v>
      </c>
      <c r="AC309" s="2521">
        <v>1</v>
      </c>
      <c r="AD309" s="2521">
        <v>1</v>
      </c>
      <c r="AE309" s="2521">
        <v>1</v>
      </c>
      <c r="AF309" s="2521">
        <v>6</v>
      </c>
      <c r="AG309" s="2521"/>
    </row>
    <row r="310" spans="1:33" s="2526" customFormat="1">
      <c r="A310" s="2521">
        <v>6</v>
      </c>
      <c r="B310" s="2521">
        <v>1.5</v>
      </c>
      <c r="C310" s="2521">
        <v>3</v>
      </c>
      <c r="D310" s="2520">
        <f t="shared" si="8"/>
        <v>4.5</v>
      </c>
      <c r="E310" s="2521">
        <v>35473</v>
      </c>
      <c r="F310" s="2521" t="s">
        <v>957</v>
      </c>
      <c r="G310" s="2521">
        <v>182</v>
      </c>
      <c r="H310" s="2521" t="s">
        <v>3</v>
      </c>
      <c r="I310" s="2521" t="s">
        <v>429</v>
      </c>
      <c r="J310" s="2521">
        <v>1</v>
      </c>
      <c r="K310" s="2522">
        <f t="shared" si="9"/>
        <v>4.5</v>
      </c>
      <c r="L310" s="2523" t="s">
        <v>2467</v>
      </c>
      <c r="M310" s="2541">
        <v>5301012</v>
      </c>
      <c r="N310" s="2520" t="s">
        <v>2578</v>
      </c>
      <c r="O310" s="2520">
        <v>40</v>
      </c>
      <c r="P310" s="2520" t="s">
        <v>1466</v>
      </c>
      <c r="Q310" s="2520" t="s">
        <v>1465</v>
      </c>
      <c r="R310" s="2520" t="s">
        <v>2497</v>
      </c>
      <c r="S310" s="2520" t="s">
        <v>1465</v>
      </c>
      <c r="T310" s="2520"/>
      <c r="U310" s="2520"/>
      <c r="V310" s="2520"/>
      <c r="W310" s="2520"/>
      <c r="X310" s="2520"/>
      <c r="Y310" s="2520"/>
      <c r="Z310" s="2524" t="s">
        <v>2575</v>
      </c>
      <c r="AA310" s="2521">
        <v>5</v>
      </c>
      <c r="AB310" s="2521">
        <v>20</v>
      </c>
      <c r="AC310" s="2521">
        <v>9</v>
      </c>
      <c r="AD310" s="2521">
        <v>3</v>
      </c>
      <c r="AE310" s="2521">
        <v>0</v>
      </c>
      <c r="AF310" s="2521">
        <v>37</v>
      </c>
      <c r="AG310" s="2521"/>
    </row>
    <row r="311" spans="1:33" s="2526" customFormat="1">
      <c r="A311" s="2521">
        <v>8</v>
      </c>
      <c r="B311" s="2521">
        <v>2</v>
      </c>
      <c r="C311" s="2521">
        <v>4</v>
      </c>
      <c r="D311" s="2520">
        <f t="shared" si="8"/>
        <v>6</v>
      </c>
      <c r="E311" s="2521">
        <v>35722</v>
      </c>
      <c r="F311" s="2521" t="s">
        <v>957</v>
      </c>
      <c r="G311" s="2521">
        <v>182</v>
      </c>
      <c r="H311" s="2521" t="s">
        <v>3</v>
      </c>
      <c r="I311" s="2521" t="s">
        <v>429</v>
      </c>
      <c r="J311" s="2521">
        <v>1</v>
      </c>
      <c r="K311" s="2522">
        <f t="shared" si="9"/>
        <v>6</v>
      </c>
      <c r="L311" s="2523" t="s">
        <v>2360</v>
      </c>
      <c r="M311" s="2541">
        <v>5301011</v>
      </c>
      <c r="N311" s="2520" t="s">
        <v>2578</v>
      </c>
      <c r="O311" s="2520">
        <v>50</v>
      </c>
      <c r="P311" s="2520"/>
      <c r="Q311" s="2520"/>
      <c r="R311" s="2520"/>
      <c r="S311" s="2520"/>
      <c r="T311" s="2520" t="s">
        <v>1470</v>
      </c>
      <c r="U311" s="2520" t="s">
        <v>3753</v>
      </c>
      <c r="V311" s="2520"/>
      <c r="W311" s="2520"/>
      <c r="X311" s="2520" t="s">
        <v>1470</v>
      </c>
      <c r="Y311" s="2520" t="s">
        <v>3753</v>
      </c>
      <c r="Z311" s="2524" t="s">
        <v>2573</v>
      </c>
      <c r="AA311" s="2521">
        <v>6</v>
      </c>
      <c r="AB311" s="2521">
        <v>10</v>
      </c>
      <c r="AC311" s="2521">
        <v>17</v>
      </c>
      <c r="AD311" s="2521">
        <v>12</v>
      </c>
      <c r="AE311" s="2521">
        <v>6</v>
      </c>
      <c r="AF311" s="2521">
        <v>45</v>
      </c>
      <c r="AG311" s="2521"/>
    </row>
    <row r="312" spans="1:33" s="2526" customFormat="1" ht="28.8">
      <c r="A312" s="2521">
        <v>8</v>
      </c>
      <c r="B312" s="2521">
        <v>3.5</v>
      </c>
      <c r="C312" s="2521">
        <v>1</v>
      </c>
      <c r="D312" s="2520">
        <f t="shared" si="8"/>
        <v>4.5</v>
      </c>
      <c r="E312" s="2521">
        <v>35966</v>
      </c>
      <c r="F312" s="2521" t="s">
        <v>957</v>
      </c>
      <c r="G312" s="2521">
        <v>182</v>
      </c>
      <c r="H312" s="2521" t="s">
        <v>3</v>
      </c>
      <c r="I312" s="2521" t="s">
        <v>429</v>
      </c>
      <c r="J312" s="2521">
        <v>1</v>
      </c>
      <c r="K312" s="2522">
        <f t="shared" si="9"/>
        <v>4.5</v>
      </c>
      <c r="L312" s="2524" t="s">
        <v>2465</v>
      </c>
      <c r="M312" s="2520">
        <v>5311028</v>
      </c>
      <c r="N312" s="2520" t="s">
        <v>2585</v>
      </c>
      <c r="O312" s="2520">
        <v>30</v>
      </c>
      <c r="P312" s="2520" t="s">
        <v>1472</v>
      </c>
      <c r="Q312" s="2520" t="s">
        <v>3829</v>
      </c>
      <c r="R312" s="2520"/>
      <c r="S312" s="2520"/>
      <c r="T312" s="2520" t="s">
        <v>1471</v>
      </c>
      <c r="U312" s="2520" t="s">
        <v>3754</v>
      </c>
      <c r="V312" s="2520"/>
      <c r="W312" s="2520"/>
      <c r="X312" s="2520"/>
      <c r="Y312" s="2520"/>
      <c r="Z312" s="2524" t="s">
        <v>2594</v>
      </c>
      <c r="AA312" s="2521">
        <v>5</v>
      </c>
      <c r="AB312" s="2521">
        <v>10</v>
      </c>
      <c r="AC312" s="2521">
        <v>6</v>
      </c>
      <c r="AD312" s="2521">
        <v>0</v>
      </c>
      <c r="AE312" s="2521">
        <v>1</v>
      </c>
      <c r="AF312" s="2521">
        <v>21</v>
      </c>
      <c r="AG312" s="2521"/>
    </row>
    <row r="313" spans="1:33" s="2526" customFormat="1">
      <c r="A313" s="2521">
        <v>7</v>
      </c>
      <c r="B313" s="2521">
        <v>2.5</v>
      </c>
      <c r="C313" s="2521">
        <v>2</v>
      </c>
      <c r="D313" s="2520">
        <f t="shared" si="8"/>
        <v>4.5</v>
      </c>
      <c r="E313" s="2521">
        <v>36948</v>
      </c>
      <c r="F313" s="2521" t="s">
        <v>959</v>
      </c>
      <c r="G313" s="2521">
        <v>182</v>
      </c>
      <c r="H313" s="2521" t="s">
        <v>3</v>
      </c>
      <c r="I313" s="2521" t="s">
        <v>429</v>
      </c>
      <c r="J313" s="2521">
        <v>1</v>
      </c>
      <c r="K313" s="2522">
        <f t="shared" si="9"/>
        <v>4.5</v>
      </c>
      <c r="L313" s="2523" t="s">
        <v>2613</v>
      </c>
      <c r="M313" s="2520">
        <v>5311003</v>
      </c>
      <c r="N313" s="2520" t="s">
        <v>2574</v>
      </c>
      <c r="O313" s="2520">
        <v>45</v>
      </c>
      <c r="P313" s="2520"/>
      <c r="Q313" s="2520"/>
      <c r="R313" s="2520" t="s">
        <v>1474</v>
      </c>
      <c r="S313" s="2520" t="s">
        <v>3753</v>
      </c>
      <c r="T313" s="2520"/>
      <c r="U313" s="2520"/>
      <c r="V313" s="2520" t="s">
        <v>1474</v>
      </c>
      <c r="W313" s="2520" t="s">
        <v>3753</v>
      </c>
      <c r="X313" s="2520" t="s">
        <v>1474</v>
      </c>
      <c r="Y313" s="2520" t="s">
        <v>3753</v>
      </c>
      <c r="Z313" s="2524" t="s">
        <v>2577</v>
      </c>
      <c r="AA313" s="2521">
        <v>0</v>
      </c>
      <c r="AB313" s="2521">
        <v>7</v>
      </c>
      <c r="AC313" s="2521">
        <v>9</v>
      </c>
      <c r="AD313" s="2521">
        <v>29</v>
      </c>
      <c r="AE313" s="2521">
        <v>0</v>
      </c>
      <c r="AF313" s="2521">
        <v>45</v>
      </c>
      <c r="AG313" s="2521"/>
    </row>
    <row r="314" spans="1:33" s="2526" customFormat="1">
      <c r="A314" s="2521">
        <v>7</v>
      </c>
      <c r="B314" s="2521">
        <v>2.5</v>
      </c>
      <c r="C314" s="2521">
        <v>2</v>
      </c>
      <c r="D314" s="2520">
        <f t="shared" si="8"/>
        <v>4.5</v>
      </c>
      <c r="E314" s="2521">
        <v>36002</v>
      </c>
      <c r="F314" s="2521" t="s">
        <v>957</v>
      </c>
      <c r="G314" s="2521">
        <v>182</v>
      </c>
      <c r="H314" s="2521" t="s">
        <v>3</v>
      </c>
      <c r="I314" s="2521" t="s">
        <v>429</v>
      </c>
      <c r="J314" s="2521">
        <v>1</v>
      </c>
      <c r="K314" s="2522">
        <f t="shared" si="9"/>
        <v>4.5</v>
      </c>
      <c r="L314" s="2523" t="s">
        <v>2468</v>
      </c>
      <c r="M314" s="2520">
        <v>5311004</v>
      </c>
      <c r="N314" s="2520" t="s">
        <v>2578</v>
      </c>
      <c r="O314" s="2520">
        <v>45</v>
      </c>
      <c r="P314" s="2520" t="s">
        <v>1473</v>
      </c>
      <c r="Q314" s="2520" t="s">
        <v>3753</v>
      </c>
      <c r="R314" s="2520"/>
      <c r="S314" s="2520"/>
      <c r="T314" s="2520"/>
      <c r="U314" s="2520"/>
      <c r="V314" s="2520" t="s">
        <v>1473</v>
      </c>
      <c r="W314" s="2520" t="s">
        <v>3753</v>
      </c>
      <c r="X314" s="2520" t="s">
        <v>1473</v>
      </c>
      <c r="Y314" s="2520" t="s">
        <v>3753</v>
      </c>
      <c r="Z314" s="2524" t="s">
        <v>2579</v>
      </c>
      <c r="AA314" s="2521">
        <v>0</v>
      </c>
      <c r="AB314" s="2521">
        <v>0</v>
      </c>
      <c r="AC314" s="2521">
        <v>6</v>
      </c>
      <c r="AD314" s="2521">
        <v>34</v>
      </c>
      <c r="AE314" s="2521">
        <v>3</v>
      </c>
      <c r="AF314" s="2521">
        <v>40</v>
      </c>
      <c r="AG314" s="2521"/>
    </row>
    <row r="315" spans="1:33" s="2526" customFormat="1">
      <c r="A315" s="2531">
        <v>7</v>
      </c>
      <c r="B315" s="2531">
        <v>2.5</v>
      </c>
      <c r="C315" s="2531">
        <v>2</v>
      </c>
      <c r="D315" s="2520">
        <f t="shared" si="8"/>
        <v>4.5</v>
      </c>
      <c r="E315" s="2521">
        <v>39547</v>
      </c>
      <c r="F315" s="2521" t="s">
        <v>421</v>
      </c>
      <c r="G315" s="2521">
        <v>182</v>
      </c>
      <c r="H315" s="2521" t="s">
        <v>3</v>
      </c>
      <c r="I315" s="2521" t="s">
        <v>429</v>
      </c>
      <c r="J315" s="2522">
        <v>1</v>
      </c>
      <c r="K315" s="2522">
        <f t="shared" si="9"/>
        <v>4.5</v>
      </c>
      <c r="L315" s="2543" t="s">
        <v>2470</v>
      </c>
      <c r="M315" s="2520">
        <v>5331012</v>
      </c>
      <c r="N315" s="2520" t="s">
        <v>2648</v>
      </c>
      <c r="O315" s="2520">
        <v>25</v>
      </c>
      <c r="P315" s="2520" t="s">
        <v>1475</v>
      </c>
      <c r="Q315" s="2520" t="s">
        <v>3825</v>
      </c>
      <c r="R315" s="2520"/>
      <c r="S315" s="2520"/>
      <c r="T315" s="2520" t="s">
        <v>1470</v>
      </c>
      <c r="U315" s="2520" t="s">
        <v>3825</v>
      </c>
      <c r="V315" s="2520"/>
      <c r="W315" s="2520"/>
      <c r="X315" s="2520"/>
      <c r="Y315" s="2520"/>
      <c r="Z315" s="2524" t="s">
        <v>3908</v>
      </c>
      <c r="AA315" s="2521">
        <v>1</v>
      </c>
      <c r="AB315" s="2521">
        <v>9</v>
      </c>
      <c r="AC315" s="2521">
        <v>5</v>
      </c>
      <c r="AD315" s="2521">
        <v>6</v>
      </c>
      <c r="AE315" s="2521">
        <v>0</v>
      </c>
      <c r="AF315" s="2521">
        <v>21</v>
      </c>
      <c r="AG315" s="2521"/>
    </row>
    <row r="316" spans="1:33" s="2526" customFormat="1">
      <c r="A316" s="2521">
        <v>8</v>
      </c>
      <c r="B316" s="2521">
        <v>3.5</v>
      </c>
      <c r="C316" s="2521">
        <v>1</v>
      </c>
      <c r="D316" s="2520">
        <f t="shared" si="8"/>
        <v>4.5</v>
      </c>
      <c r="E316" s="2521">
        <v>36059</v>
      </c>
      <c r="F316" s="2521" t="s">
        <v>957</v>
      </c>
      <c r="G316" s="2521">
        <v>182</v>
      </c>
      <c r="H316" s="2521" t="s">
        <v>3</v>
      </c>
      <c r="I316" s="2521" t="s">
        <v>429</v>
      </c>
      <c r="J316" s="2522">
        <v>1</v>
      </c>
      <c r="K316" s="2522">
        <f t="shared" si="9"/>
        <v>4.5</v>
      </c>
      <c r="L316" s="2544" t="s">
        <v>2499</v>
      </c>
      <c r="M316" s="2520">
        <v>5311025</v>
      </c>
      <c r="N316" s="2520" t="s">
        <v>2585</v>
      </c>
      <c r="O316" s="2520">
        <v>30</v>
      </c>
      <c r="P316" s="2520"/>
      <c r="Q316" s="2520"/>
      <c r="R316" s="2520" t="s">
        <v>1474</v>
      </c>
      <c r="S316" s="2520" t="s">
        <v>3829</v>
      </c>
      <c r="T316" s="2520"/>
      <c r="U316" s="2520"/>
      <c r="V316" s="2520" t="s">
        <v>1474</v>
      </c>
      <c r="W316" s="2520" t="s">
        <v>3829</v>
      </c>
      <c r="X316" s="2520"/>
      <c r="Y316" s="2520"/>
      <c r="Z316" s="2524" t="s">
        <v>2660</v>
      </c>
      <c r="AA316" s="2521">
        <v>11</v>
      </c>
      <c r="AB316" s="2521">
        <v>2</v>
      </c>
      <c r="AC316" s="2521">
        <v>1</v>
      </c>
      <c r="AD316" s="2521">
        <v>3</v>
      </c>
      <c r="AE316" s="2521">
        <v>3</v>
      </c>
      <c r="AF316" s="2521">
        <v>17</v>
      </c>
      <c r="AG316" s="2521"/>
    </row>
    <row r="317" spans="1:33" s="2526" customFormat="1">
      <c r="A317" s="2531">
        <v>7</v>
      </c>
      <c r="B317" s="2531">
        <v>2.5</v>
      </c>
      <c r="C317" s="2531">
        <v>2</v>
      </c>
      <c r="D317" s="2520">
        <f t="shared" si="8"/>
        <v>4.5</v>
      </c>
      <c r="E317" s="2521">
        <v>40381</v>
      </c>
      <c r="F317" s="2521" t="s">
        <v>421</v>
      </c>
      <c r="G317" s="2521">
        <v>182</v>
      </c>
      <c r="H317" s="2521" t="s">
        <v>3</v>
      </c>
      <c r="I317" s="2521" t="s">
        <v>433</v>
      </c>
      <c r="J317" s="2522">
        <v>1</v>
      </c>
      <c r="K317" s="2522">
        <f t="shared" si="9"/>
        <v>4.5</v>
      </c>
      <c r="L317" s="2543" t="s">
        <v>2471</v>
      </c>
      <c r="M317" s="2520">
        <v>5331011</v>
      </c>
      <c r="N317" s="2520" t="s">
        <v>2648</v>
      </c>
      <c r="O317" s="2520">
        <v>25</v>
      </c>
      <c r="P317" s="2520" t="s">
        <v>1472</v>
      </c>
      <c r="Q317" s="2520" t="s">
        <v>3825</v>
      </c>
      <c r="R317" s="2520"/>
      <c r="S317" s="2520"/>
      <c r="T317" s="2520"/>
      <c r="U317" s="2520"/>
      <c r="V317" s="2520"/>
      <c r="W317" s="2520"/>
      <c r="X317" s="2520" t="s">
        <v>1466</v>
      </c>
      <c r="Y317" s="2520" t="s">
        <v>3825</v>
      </c>
      <c r="Z317" s="2524" t="s">
        <v>3909</v>
      </c>
      <c r="AA317" s="2521">
        <v>5</v>
      </c>
      <c r="AB317" s="2521">
        <v>9</v>
      </c>
      <c r="AC317" s="2521">
        <v>3</v>
      </c>
      <c r="AD317" s="2521">
        <v>5</v>
      </c>
      <c r="AE317" s="2521">
        <v>0</v>
      </c>
      <c r="AF317" s="2521">
        <v>22</v>
      </c>
      <c r="AG317" s="2521"/>
    </row>
    <row r="318" spans="1:33" s="2526" customFormat="1" ht="28.8">
      <c r="A318" s="2521">
        <v>3</v>
      </c>
      <c r="B318" s="2521">
        <v>1.5</v>
      </c>
      <c r="C318" s="2521"/>
      <c r="D318" s="2520">
        <f t="shared" si="8"/>
        <v>1.5</v>
      </c>
      <c r="E318" s="2521">
        <v>30662</v>
      </c>
      <c r="F318" s="2521" t="s">
        <v>265</v>
      </c>
      <c r="G318" s="2521">
        <v>182</v>
      </c>
      <c r="H318" s="2521" t="s">
        <v>2</v>
      </c>
      <c r="I318" s="2521" t="s">
        <v>429</v>
      </c>
      <c r="J318" s="2521">
        <v>1</v>
      </c>
      <c r="K318" s="2522">
        <f t="shared" si="9"/>
        <v>1.5</v>
      </c>
      <c r="L318" s="2523" t="s">
        <v>2518</v>
      </c>
      <c r="M318" s="2520" t="s">
        <v>1462</v>
      </c>
      <c r="N318" s="2520" t="s">
        <v>3910</v>
      </c>
      <c r="O318" s="2520">
        <v>20</v>
      </c>
      <c r="P318" s="2525"/>
      <c r="Q318" s="2525"/>
      <c r="R318" s="2525"/>
      <c r="S318" s="2525"/>
      <c r="T318" s="2520" t="s">
        <v>1474</v>
      </c>
      <c r="U318" s="2520" t="s">
        <v>3828</v>
      </c>
      <c r="V318" s="2525"/>
      <c r="W318" s="2525"/>
      <c r="X318" s="2525"/>
      <c r="Y318" s="2525"/>
      <c r="Z318" s="2524" t="s">
        <v>3911</v>
      </c>
      <c r="AA318" s="2521">
        <v>3</v>
      </c>
      <c r="AB318" s="2521">
        <v>2</v>
      </c>
      <c r="AC318" s="2521">
        <v>1</v>
      </c>
      <c r="AD318" s="2521">
        <v>1</v>
      </c>
      <c r="AE318" s="2521">
        <v>0</v>
      </c>
      <c r="AF318" s="2521">
        <v>7</v>
      </c>
      <c r="AG318" s="2521"/>
    </row>
    <row r="319" spans="1:33" s="2526" customFormat="1" ht="28.8">
      <c r="A319" s="2521">
        <v>6</v>
      </c>
      <c r="B319" s="2521">
        <v>3</v>
      </c>
      <c r="C319" s="2521"/>
      <c r="D319" s="2520">
        <f t="shared" si="8"/>
        <v>3</v>
      </c>
      <c r="E319" s="2521">
        <v>39395</v>
      </c>
      <c r="F319" s="2521" t="s">
        <v>957</v>
      </c>
      <c r="G319" s="2521">
        <v>182</v>
      </c>
      <c r="H319" s="2521" t="s">
        <v>3</v>
      </c>
      <c r="I319" s="2521" t="s">
        <v>429</v>
      </c>
      <c r="J319" s="2521">
        <v>1</v>
      </c>
      <c r="K319" s="2522">
        <f t="shared" si="9"/>
        <v>3</v>
      </c>
      <c r="L319" s="2524" t="s">
        <v>2501</v>
      </c>
      <c r="M319" s="2520" t="s">
        <v>2550</v>
      </c>
      <c r="N319" s="2520" t="s">
        <v>2601</v>
      </c>
      <c r="O319" s="2520">
        <v>25</v>
      </c>
      <c r="P319" s="2520"/>
      <c r="Q319" s="2520"/>
      <c r="R319" s="2520"/>
      <c r="S319" s="2520"/>
      <c r="T319" s="2520"/>
      <c r="U319" s="2520"/>
      <c r="V319" s="2521" t="s">
        <v>3902</v>
      </c>
      <c r="W319" s="2521" t="s">
        <v>3912</v>
      </c>
      <c r="X319" s="2520"/>
      <c r="Y319" s="2520"/>
      <c r="Z319" s="2524" t="s">
        <v>3913</v>
      </c>
      <c r="AA319" s="2521">
        <v>17</v>
      </c>
      <c r="AB319" s="2521">
        <v>0</v>
      </c>
      <c r="AC319" s="2521">
        <v>0</v>
      </c>
      <c r="AD319" s="2521">
        <v>0</v>
      </c>
      <c r="AE319" s="2521">
        <v>0</v>
      </c>
      <c r="AF319" s="2521">
        <v>17</v>
      </c>
      <c r="AG319" s="2521"/>
    </row>
    <row r="320" spans="1:33" s="2526" customFormat="1" ht="28.8">
      <c r="A320" s="2521">
        <v>11</v>
      </c>
      <c r="B320" s="2521">
        <v>3.5</v>
      </c>
      <c r="C320" s="2521">
        <v>4</v>
      </c>
      <c r="D320" s="2520">
        <f t="shared" si="8"/>
        <v>7.5</v>
      </c>
      <c r="E320" s="2521">
        <v>36941</v>
      </c>
      <c r="F320" s="2521" t="s">
        <v>957</v>
      </c>
      <c r="G320" s="2521">
        <v>182</v>
      </c>
      <c r="H320" s="2521" t="s">
        <v>3</v>
      </c>
      <c r="I320" s="2521" t="s">
        <v>429</v>
      </c>
      <c r="J320" s="2522">
        <v>0.5</v>
      </c>
      <c r="K320" s="2522">
        <f t="shared" si="9"/>
        <v>3.75</v>
      </c>
      <c r="L320" s="2544" t="s">
        <v>3914</v>
      </c>
      <c r="M320" s="2520">
        <v>5311019</v>
      </c>
      <c r="N320" s="2520" t="s">
        <v>2585</v>
      </c>
      <c r="O320" s="2520">
        <v>25</v>
      </c>
      <c r="P320" s="2521"/>
      <c r="Q320" s="2521"/>
      <c r="R320" s="2521" t="s">
        <v>1472</v>
      </c>
      <c r="S320" s="2520" t="s">
        <v>3759</v>
      </c>
      <c r="T320" s="2521" t="s">
        <v>1472</v>
      </c>
      <c r="U320" s="2520" t="s">
        <v>3759</v>
      </c>
      <c r="V320" s="2521" t="s">
        <v>1470</v>
      </c>
      <c r="W320" s="2520" t="s">
        <v>3759</v>
      </c>
      <c r="X320" s="2521"/>
      <c r="Y320" s="2521"/>
      <c r="Z320" s="2524" t="s">
        <v>2592</v>
      </c>
      <c r="AA320" s="2521">
        <v>4</v>
      </c>
      <c r="AB320" s="2521">
        <v>6</v>
      </c>
      <c r="AC320" s="2521">
        <v>6</v>
      </c>
      <c r="AD320" s="2521">
        <v>5</v>
      </c>
      <c r="AE320" s="2521">
        <v>1</v>
      </c>
      <c r="AF320" s="2521">
        <v>21</v>
      </c>
      <c r="AG320" s="2521"/>
    </row>
    <row r="321" spans="1:33" s="2526" customFormat="1" ht="28.8">
      <c r="A321" s="2521">
        <v>11</v>
      </c>
      <c r="B321" s="2521">
        <v>3.5</v>
      </c>
      <c r="C321" s="2521">
        <v>4</v>
      </c>
      <c r="D321" s="2520">
        <f t="shared" si="8"/>
        <v>7.5</v>
      </c>
      <c r="E321" s="2521">
        <v>35657</v>
      </c>
      <c r="F321" s="2521" t="s">
        <v>957</v>
      </c>
      <c r="G321" s="2521">
        <v>182</v>
      </c>
      <c r="H321" s="2521" t="s">
        <v>3</v>
      </c>
      <c r="I321" s="2521" t="s">
        <v>433</v>
      </c>
      <c r="J321" s="2521">
        <v>0.5</v>
      </c>
      <c r="K321" s="2522">
        <f t="shared" si="9"/>
        <v>3.75</v>
      </c>
      <c r="L321" s="2523" t="s">
        <v>2498</v>
      </c>
      <c r="M321" s="2520">
        <v>5311019</v>
      </c>
      <c r="N321" s="2520" t="s">
        <v>2585</v>
      </c>
      <c r="O321" s="2520">
        <v>25</v>
      </c>
      <c r="P321" s="2521"/>
      <c r="Q321" s="2521"/>
      <c r="R321" s="2521" t="s">
        <v>1472</v>
      </c>
      <c r="S321" s="2520" t="s">
        <v>3759</v>
      </c>
      <c r="T321" s="2521" t="s">
        <v>1472</v>
      </c>
      <c r="U321" s="2520" t="s">
        <v>3759</v>
      </c>
      <c r="V321" s="2521" t="s">
        <v>1470</v>
      </c>
      <c r="W321" s="2520" t="s">
        <v>3759</v>
      </c>
      <c r="X321" s="2521"/>
      <c r="Y321" s="2521"/>
      <c r="Z321" s="2524" t="s">
        <v>2592</v>
      </c>
      <c r="AA321" s="2521">
        <v>4</v>
      </c>
      <c r="AB321" s="2521">
        <v>6</v>
      </c>
      <c r="AC321" s="2521">
        <v>6</v>
      </c>
      <c r="AD321" s="2521">
        <v>5</v>
      </c>
      <c r="AE321" s="2521">
        <v>1</v>
      </c>
      <c r="AF321" s="2521">
        <v>21</v>
      </c>
      <c r="AG321" s="2521"/>
    </row>
    <row r="322" spans="1:33" s="2526" customFormat="1" ht="28.8">
      <c r="A322" s="2520">
        <v>21</v>
      </c>
      <c r="B322" s="2521">
        <v>3</v>
      </c>
      <c r="C322" s="2521">
        <v>1.5</v>
      </c>
      <c r="D322" s="2520">
        <f t="shared" si="8"/>
        <v>4.5</v>
      </c>
      <c r="E322" s="2521">
        <v>35473</v>
      </c>
      <c r="F322" s="2521" t="s">
        <v>957</v>
      </c>
      <c r="G322" s="2521">
        <v>182</v>
      </c>
      <c r="H322" s="2521" t="s">
        <v>3</v>
      </c>
      <c r="I322" s="2521" t="s">
        <v>429</v>
      </c>
      <c r="J322" s="2521">
        <v>1</v>
      </c>
      <c r="K322" s="2522">
        <f t="shared" si="9"/>
        <v>4.5</v>
      </c>
      <c r="L322" s="2545" t="s">
        <v>2467</v>
      </c>
      <c r="M322" s="2520">
        <v>5311071</v>
      </c>
      <c r="N322" s="2520" t="s">
        <v>2666</v>
      </c>
      <c r="O322" s="2520">
        <v>30</v>
      </c>
      <c r="P322" s="2520"/>
      <c r="Q322" s="2520"/>
      <c r="R322" s="2520" t="s">
        <v>1471</v>
      </c>
      <c r="S322" s="2520" t="s">
        <v>3759</v>
      </c>
      <c r="T322" s="2520"/>
      <c r="U322" s="2520"/>
      <c r="V322" s="2520"/>
      <c r="W322" s="2520"/>
      <c r="X322" s="2520"/>
      <c r="Y322" s="2520"/>
      <c r="Z322" s="2524" t="s">
        <v>2603</v>
      </c>
      <c r="AA322" s="2521">
        <v>0</v>
      </c>
      <c r="AB322" s="2521">
        <v>1</v>
      </c>
      <c r="AC322" s="2521">
        <v>0</v>
      </c>
      <c r="AD322" s="2521">
        <v>1</v>
      </c>
      <c r="AE322" s="2521">
        <v>0</v>
      </c>
      <c r="AF322" s="2521">
        <v>2</v>
      </c>
      <c r="AG322" s="2521"/>
    </row>
    <row r="323" spans="1:33" s="2526" customFormat="1" ht="28.8">
      <c r="A323" s="2521">
        <v>21</v>
      </c>
      <c r="B323" s="2521">
        <v>3</v>
      </c>
      <c r="C323" s="2521">
        <v>15</v>
      </c>
      <c r="D323" s="2520">
        <v>3</v>
      </c>
      <c r="E323" s="2521">
        <v>35473</v>
      </c>
      <c r="F323" s="2521" t="s">
        <v>957</v>
      </c>
      <c r="G323" s="2521">
        <v>182</v>
      </c>
      <c r="H323" s="2521" t="s">
        <v>3</v>
      </c>
      <c r="I323" s="2521" t="s">
        <v>429</v>
      </c>
      <c r="J323" s="2522">
        <v>1</v>
      </c>
      <c r="K323" s="2522">
        <f t="shared" si="9"/>
        <v>3</v>
      </c>
      <c r="L323" s="2543" t="s">
        <v>2467</v>
      </c>
      <c r="M323" s="2520">
        <v>5311072</v>
      </c>
      <c r="N323" s="2520" t="s">
        <v>2666</v>
      </c>
      <c r="O323" s="2520">
        <v>30</v>
      </c>
      <c r="P323" s="2520"/>
      <c r="Q323" s="2520"/>
      <c r="R323" s="2520" t="s">
        <v>1471</v>
      </c>
      <c r="S323" s="2520" t="s">
        <v>3759</v>
      </c>
      <c r="T323" s="2520"/>
      <c r="U323" s="2520"/>
      <c r="V323" s="2520"/>
      <c r="W323" s="2520"/>
      <c r="X323" s="2520"/>
      <c r="Y323" s="2520"/>
      <c r="Z323" s="2524" t="s">
        <v>2604</v>
      </c>
      <c r="AA323" s="2521">
        <v>5</v>
      </c>
      <c r="AB323" s="2521">
        <v>3</v>
      </c>
      <c r="AC323" s="2521">
        <v>0</v>
      </c>
      <c r="AD323" s="2521">
        <v>7</v>
      </c>
      <c r="AE323" s="2521">
        <v>2</v>
      </c>
      <c r="AF323" s="2521">
        <v>15</v>
      </c>
      <c r="AG323" s="2521"/>
    </row>
    <row r="324" spans="1:33" s="2526" customFormat="1" ht="28.8">
      <c r="A324" s="2521">
        <v>7</v>
      </c>
      <c r="B324" s="2521">
        <v>2.5</v>
      </c>
      <c r="C324" s="2521">
        <v>2</v>
      </c>
      <c r="D324" s="2520">
        <f t="shared" ref="D324:D387" si="10">SUM(B324+C324)</f>
        <v>4.5</v>
      </c>
      <c r="E324" s="2521">
        <v>35657</v>
      </c>
      <c r="F324" s="2521" t="s">
        <v>957</v>
      </c>
      <c r="G324" s="2521">
        <v>182</v>
      </c>
      <c r="H324" s="2521" t="s">
        <v>3</v>
      </c>
      <c r="I324" s="2521" t="s">
        <v>433</v>
      </c>
      <c r="J324" s="2521">
        <v>1</v>
      </c>
      <c r="K324" s="2522">
        <f t="shared" ref="K324:K387" si="11">D324*J324</f>
        <v>4.5</v>
      </c>
      <c r="L324" s="2523" t="s">
        <v>2498</v>
      </c>
      <c r="M324" s="2520">
        <v>5311023</v>
      </c>
      <c r="N324" s="2520" t="s">
        <v>2585</v>
      </c>
      <c r="O324" s="2520">
        <v>30</v>
      </c>
      <c r="P324" s="2520" t="s">
        <v>1464</v>
      </c>
      <c r="Q324" s="2520" t="s">
        <v>3829</v>
      </c>
      <c r="R324" s="2520"/>
      <c r="S324" s="2520"/>
      <c r="T324" s="2520"/>
      <c r="U324" s="2520"/>
      <c r="V324" s="2520"/>
      <c r="W324" s="2520"/>
      <c r="X324" s="2520"/>
      <c r="Y324" s="2520"/>
      <c r="Z324" s="2524" t="s">
        <v>2658</v>
      </c>
      <c r="AA324" s="2521">
        <v>9</v>
      </c>
      <c r="AB324" s="2521">
        <v>15</v>
      </c>
      <c r="AC324" s="2521">
        <v>5</v>
      </c>
      <c r="AD324" s="2521">
        <v>0</v>
      </c>
      <c r="AE324" s="2521">
        <v>0</v>
      </c>
      <c r="AF324" s="2521">
        <v>29</v>
      </c>
      <c r="AG324" s="2521"/>
    </row>
    <row r="325" spans="1:33" s="2526" customFormat="1">
      <c r="A325" s="2521">
        <v>3</v>
      </c>
      <c r="B325" s="2521">
        <v>1.5</v>
      </c>
      <c r="C325" s="2521"/>
      <c r="D325" s="2520">
        <f t="shared" si="10"/>
        <v>1.5</v>
      </c>
      <c r="E325" s="2521">
        <v>40381</v>
      </c>
      <c r="F325" s="2521" t="s">
        <v>421</v>
      </c>
      <c r="G325" s="2521">
        <v>182</v>
      </c>
      <c r="H325" s="2521" t="s">
        <v>3</v>
      </c>
      <c r="I325" s="2521" t="s">
        <v>433</v>
      </c>
      <c r="J325" s="2521">
        <v>1</v>
      </c>
      <c r="K325" s="2522">
        <f t="shared" si="11"/>
        <v>1.5</v>
      </c>
      <c r="L325" s="2523" t="s">
        <v>2471</v>
      </c>
      <c r="M325" s="2520">
        <v>5301013</v>
      </c>
      <c r="N325" s="2520" t="s">
        <v>3915</v>
      </c>
      <c r="O325" s="2520">
        <v>15</v>
      </c>
      <c r="P325" s="2520"/>
      <c r="Q325" s="2520"/>
      <c r="R325" s="2520"/>
      <c r="S325" s="2520"/>
      <c r="T325" s="2520"/>
      <c r="U325" s="2520"/>
      <c r="V325" s="2520"/>
      <c r="W325" s="2520"/>
      <c r="X325" s="2520" t="s">
        <v>1472</v>
      </c>
      <c r="Y325" s="2520" t="s">
        <v>3825</v>
      </c>
      <c r="Z325" s="2524" t="s">
        <v>3916</v>
      </c>
      <c r="AA325" s="2521">
        <v>8</v>
      </c>
      <c r="AB325" s="2521">
        <v>4</v>
      </c>
      <c r="AC325" s="2521">
        <v>1</v>
      </c>
      <c r="AD325" s="2521">
        <v>5</v>
      </c>
      <c r="AE325" s="2521">
        <v>0</v>
      </c>
      <c r="AF325" s="2521">
        <v>18</v>
      </c>
      <c r="AG325" s="2521"/>
    </row>
    <row r="326" spans="1:33" s="2526" customFormat="1">
      <c r="A326" s="2521">
        <v>6</v>
      </c>
      <c r="B326" s="2521">
        <v>1.5</v>
      </c>
      <c r="C326" s="2521">
        <v>3</v>
      </c>
      <c r="D326" s="2520">
        <f t="shared" si="10"/>
        <v>4.5</v>
      </c>
      <c r="E326" s="2521">
        <v>29789</v>
      </c>
      <c r="F326" s="2521" t="s">
        <v>959</v>
      </c>
      <c r="G326" s="2521">
        <v>182</v>
      </c>
      <c r="H326" s="2521" t="s">
        <v>3</v>
      </c>
      <c r="I326" s="2521" t="s">
        <v>433</v>
      </c>
      <c r="J326" s="2521">
        <v>1</v>
      </c>
      <c r="K326" s="2522">
        <f t="shared" si="11"/>
        <v>4.5</v>
      </c>
      <c r="L326" s="2523" t="s">
        <v>3917</v>
      </c>
      <c r="M326" s="2520">
        <v>5301009</v>
      </c>
      <c r="N326" s="2520" t="s">
        <v>2574</v>
      </c>
      <c r="O326" s="2520">
        <v>40</v>
      </c>
      <c r="P326" s="2520"/>
      <c r="Q326" s="2520"/>
      <c r="R326" s="2520" t="s">
        <v>1466</v>
      </c>
      <c r="S326" s="2520" t="s">
        <v>3752</v>
      </c>
      <c r="T326" s="2520" t="s">
        <v>1464</v>
      </c>
      <c r="U326" s="2520" t="s">
        <v>1465</v>
      </c>
      <c r="V326" s="2520"/>
      <c r="W326" s="2520"/>
      <c r="X326" s="2520"/>
      <c r="Y326" s="2520"/>
      <c r="Z326" s="2524" t="s">
        <v>2572</v>
      </c>
      <c r="AA326" s="2521">
        <v>0</v>
      </c>
      <c r="AB326" s="2521">
        <v>1</v>
      </c>
      <c r="AC326" s="2521">
        <v>4</v>
      </c>
      <c r="AD326" s="2521">
        <v>26</v>
      </c>
      <c r="AE326" s="2521">
        <v>7</v>
      </c>
      <c r="AF326" s="2521">
        <v>31</v>
      </c>
      <c r="AG326" s="2521"/>
    </row>
    <row r="327" spans="1:33" s="2526" customFormat="1" ht="28.8">
      <c r="A327" s="2521">
        <v>6</v>
      </c>
      <c r="B327" s="2521">
        <v>3</v>
      </c>
      <c r="C327" s="2521"/>
      <c r="D327" s="2520">
        <f t="shared" si="10"/>
        <v>3</v>
      </c>
      <c r="E327" s="2521">
        <v>39145</v>
      </c>
      <c r="F327" s="2521" t="s">
        <v>959</v>
      </c>
      <c r="G327" s="2521">
        <v>182</v>
      </c>
      <c r="H327" s="2521" t="s">
        <v>3</v>
      </c>
      <c r="I327" s="2521" t="s">
        <v>429</v>
      </c>
      <c r="J327" s="2521">
        <v>1</v>
      </c>
      <c r="K327" s="2522">
        <f t="shared" si="11"/>
        <v>3</v>
      </c>
      <c r="L327" s="2524" t="s">
        <v>1957</v>
      </c>
      <c r="M327" s="2520" t="s">
        <v>1462</v>
      </c>
      <c r="N327" s="2520" t="s">
        <v>3918</v>
      </c>
      <c r="O327" s="2520">
        <v>40</v>
      </c>
      <c r="P327" s="2520"/>
      <c r="Q327" s="2520"/>
      <c r="R327" s="2520" t="s">
        <v>1471</v>
      </c>
      <c r="S327" s="2520" t="s">
        <v>3825</v>
      </c>
      <c r="T327" s="2520"/>
      <c r="U327" s="2520"/>
      <c r="V327" s="2520"/>
      <c r="W327" s="2520"/>
      <c r="X327" s="2520"/>
      <c r="Y327" s="2520"/>
      <c r="Z327" s="2524" t="s">
        <v>3783</v>
      </c>
      <c r="AA327" s="2521">
        <v>0</v>
      </c>
      <c r="AB327" s="2521">
        <v>8</v>
      </c>
      <c r="AC327" s="2521">
        <v>0</v>
      </c>
      <c r="AD327" s="2521">
        <v>0</v>
      </c>
      <c r="AE327" s="2521">
        <v>0</v>
      </c>
      <c r="AF327" s="2521">
        <v>8</v>
      </c>
      <c r="AG327" s="2521"/>
    </row>
    <row r="328" spans="1:33" s="2526" customFormat="1" ht="28.8">
      <c r="A328" s="2521">
        <v>6</v>
      </c>
      <c r="B328" s="2521">
        <v>1.5</v>
      </c>
      <c r="C328" s="2521">
        <v>3</v>
      </c>
      <c r="D328" s="2520">
        <f t="shared" si="10"/>
        <v>4.5</v>
      </c>
      <c r="E328" s="2521">
        <v>35805</v>
      </c>
      <c r="F328" s="2521" t="s">
        <v>957</v>
      </c>
      <c r="G328" s="2521">
        <v>182</v>
      </c>
      <c r="H328" s="2521" t="s">
        <v>3</v>
      </c>
      <c r="I328" s="2521" t="s">
        <v>429</v>
      </c>
      <c r="J328" s="2521">
        <v>1</v>
      </c>
      <c r="K328" s="2522">
        <f t="shared" si="11"/>
        <v>4.5</v>
      </c>
      <c r="L328" s="2524" t="s">
        <v>2491</v>
      </c>
      <c r="M328" s="2520" t="s">
        <v>1462</v>
      </c>
      <c r="N328" s="2520" t="s">
        <v>3919</v>
      </c>
      <c r="O328" s="2520">
        <v>35</v>
      </c>
      <c r="P328" s="2520"/>
      <c r="Q328" s="2520"/>
      <c r="R328" s="2520"/>
      <c r="S328" s="2520"/>
      <c r="T328" s="2520" t="s">
        <v>3780</v>
      </c>
      <c r="U328" s="2520" t="s">
        <v>3752</v>
      </c>
      <c r="V328" s="2520"/>
      <c r="W328" s="2520"/>
      <c r="X328" s="2520"/>
      <c r="Y328" s="2520"/>
      <c r="Z328" s="2524" t="s">
        <v>3781</v>
      </c>
      <c r="AA328" s="2521">
        <v>3</v>
      </c>
      <c r="AB328" s="2521">
        <v>1</v>
      </c>
      <c r="AC328" s="2521">
        <v>1</v>
      </c>
      <c r="AD328" s="2521">
        <v>0</v>
      </c>
      <c r="AE328" s="2521">
        <v>0</v>
      </c>
      <c r="AF328" s="2521">
        <v>5</v>
      </c>
      <c r="AG328" s="2521"/>
    </row>
    <row r="329" spans="1:33" s="2526" customFormat="1" ht="28.8">
      <c r="A329" s="2521">
        <v>6</v>
      </c>
      <c r="B329" s="2521">
        <v>1.5</v>
      </c>
      <c r="C329" s="2521">
        <v>3</v>
      </c>
      <c r="D329" s="2520">
        <f t="shared" si="10"/>
        <v>4.5</v>
      </c>
      <c r="E329" s="2521">
        <v>37901</v>
      </c>
      <c r="F329" s="2521" t="s">
        <v>959</v>
      </c>
      <c r="G329" s="2521">
        <v>182</v>
      </c>
      <c r="H329" s="2521" t="s">
        <v>3</v>
      </c>
      <c r="I329" s="2521" t="s">
        <v>429</v>
      </c>
      <c r="J329" s="2521">
        <v>1</v>
      </c>
      <c r="K329" s="2522">
        <f t="shared" si="11"/>
        <v>4.5</v>
      </c>
      <c r="L329" s="2524" t="s">
        <v>314</v>
      </c>
      <c r="M329" s="2520" t="s">
        <v>1462</v>
      </c>
      <c r="N329" s="2520" t="s">
        <v>2665</v>
      </c>
      <c r="O329" s="2520">
        <v>12</v>
      </c>
      <c r="P329" s="2520" t="s">
        <v>1500</v>
      </c>
      <c r="Q329" s="2520" t="s">
        <v>3771</v>
      </c>
      <c r="R329" s="2520"/>
      <c r="S329" s="2520"/>
      <c r="T329" s="2520"/>
      <c r="U329" s="2520"/>
      <c r="V329" s="2520"/>
      <c r="W329" s="2520"/>
      <c r="X329" s="2520"/>
      <c r="Y329" s="2520"/>
      <c r="Z329" s="2524" t="s">
        <v>3920</v>
      </c>
      <c r="AA329" s="2521">
        <v>11</v>
      </c>
      <c r="AB329" s="2521">
        <v>1</v>
      </c>
      <c r="AC329" s="2521">
        <v>0</v>
      </c>
      <c r="AD329" s="2521">
        <v>0</v>
      </c>
      <c r="AE329" s="2521">
        <v>0</v>
      </c>
      <c r="AF329" s="2521">
        <v>12</v>
      </c>
      <c r="AG329" s="2521"/>
    </row>
    <row r="330" spans="1:33" s="2526" customFormat="1" ht="28.8">
      <c r="A330" s="2521">
        <v>6</v>
      </c>
      <c r="B330" s="2521">
        <v>1.5</v>
      </c>
      <c r="C330" s="2521">
        <v>3</v>
      </c>
      <c r="D330" s="2520">
        <f t="shared" si="10"/>
        <v>4.5</v>
      </c>
      <c r="E330" s="2521">
        <v>39145</v>
      </c>
      <c r="F330" s="2521" t="s">
        <v>959</v>
      </c>
      <c r="G330" s="2521">
        <v>182</v>
      </c>
      <c r="H330" s="2521" t="s">
        <v>3</v>
      </c>
      <c r="I330" s="2521" t="s">
        <v>429</v>
      </c>
      <c r="J330" s="2521">
        <v>1</v>
      </c>
      <c r="K330" s="2522">
        <f t="shared" si="11"/>
        <v>4.5</v>
      </c>
      <c r="L330" s="2524" t="s">
        <v>1957</v>
      </c>
      <c r="M330" s="2520" t="s">
        <v>1462</v>
      </c>
      <c r="N330" s="2520" t="s">
        <v>3921</v>
      </c>
      <c r="O330" s="2520">
        <v>12</v>
      </c>
      <c r="P330" s="2520"/>
      <c r="Q330" s="2520"/>
      <c r="R330" s="2520"/>
      <c r="S330" s="2520"/>
      <c r="T330" s="2520"/>
      <c r="U330" s="2520"/>
      <c r="V330" s="2520"/>
      <c r="W330" s="2520"/>
      <c r="X330" s="2520" t="s">
        <v>1464</v>
      </c>
      <c r="Y330" s="2520" t="s">
        <v>3825</v>
      </c>
      <c r="Z330" s="2524" t="s">
        <v>3922</v>
      </c>
      <c r="AA330" s="2521">
        <v>2</v>
      </c>
      <c r="AB330" s="2521">
        <v>8</v>
      </c>
      <c r="AC330" s="2521">
        <v>2</v>
      </c>
      <c r="AD330" s="2521">
        <v>0</v>
      </c>
      <c r="AE330" s="2521">
        <v>1</v>
      </c>
      <c r="AF330" s="2521">
        <v>12</v>
      </c>
      <c r="AG330" s="2521"/>
    </row>
    <row r="331" spans="1:33" s="2526" customFormat="1" ht="28.8">
      <c r="A331" s="2521">
        <v>7</v>
      </c>
      <c r="B331" s="2521">
        <v>2.5</v>
      </c>
      <c r="C331" s="2521">
        <v>2</v>
      </c>
      <c r="D331" s="2520">
        <f t="shared" si="10"/>
        <v>4.5</v>
      </c>
      <c r="E331" s="2521">
        <v>11798</v>
      </c>
      <c r="F331" s="2521" t="s">
        <v>957</v>
      </c>
      <c r="G331" s="2521">
        <v>182</v>
      </c>
      <c r="H331" s="2521" t="s">
        <v>3</v>
      </c>
      <c r="I331" s="2521" t="s">
        <v>429</v>
      </c>
      <c r="J331" s="2521">
        <v>1</v>
      </c>
      <c r="K331" s="2522">
        <f t="shared" si="11"/>
        <v>4.5</v>
      </c>
      <c r="L331" s="2523" t="s">
        <v>2487</v>
      </c>
      <c r="M331" s="2520">
        <v>5311008</v>
      </c>
      <c r="N331" s="2520" t="s">
        <v>2578</v>
      </c>
      <c r="O331" s="2520">
        <v>35</v>
      </c>
      <c r="P331" s="2521" t="s">
        <v>3923</v>
      </c>
      <c r="Q331" s="2521" t="s">
        <v>3924</v>
      </c>
      <c r="R331" s="2520"/>
      <c r="S331" s="2520"/>
      <c r="T331" s="2520"/>
      <c r="U331" s="2520"/>
      <c r="V331" s="2520" t="s">
        <v>1473</v>
      </c>
      <c r="W331" s="2520" t="s">
        <v>3752</v>
      </c>
      <c r="X331" s="2520"/>
      <c r="Y331" s="2520"/>
      <c r="Z331" s="2524" t="s">
        <v>2582</v>
      </c>
      <c r="AA331" s="2521">
        <v>8</v>
      </c>
      <c r="AB331" s="2521">
        <v>6</v>
      </c>
      <c r="AC331" s="2521">
        <v>1</v>
      </c>
      <c r="AD331" s="2521">
        <v>7</v>
      </c>
      <c r="AE331" s="2521">
        <v>0</v>
      </c>
      <c r="AF331" s="2521">
        <v>22</v>
      </c>
      <c r="AG331" s="2521"/>
    </row>
    <row r="332" spans="1:33" s="2526" customFormat="1" ht="28.8">
      <c r="A332" s="2531">
        <v>6</v>
      </c>
      <c r="B332" s="2531">
        <v>3</v>
      </c>
      <c r="C332" s="2531"/>
      <c r="D332" s="2520">
        <f t="shared" si="10"/>
        <v>3</v>
      </c>
      <c r="E332" s="2521">
        <v>35722</v>
      </c>
      <c r="F332" s="2521" t="s">
        <v>957</v>
      </c>
      <c r="G332" s="2521">
        <v>182</v>
      </c>
      <c r="H332" s="2521" t="s">
        <v>3</v>
      </c>
      <c r="I332" s="2521" t="s">
        <v>429</v>
      </c>
      <c r="J332" s="2521">
        <v>1</v>
      </c>
      <c r="K332" s="2522">
        <f t="shared" si="11"/>
        <v>3</v>
      </c>
      <c r="L332" s="2524" t="s">
        <v>2360</v>
      </c>
      <c r="M332" s="2520" t="s">
        <v>2550</v>
      </c>
      <c r="N332" s="2520" t="s">
        <v>3762</v>
      </c>
      <c r="O332" s="2520">
        <v>15</v>
      </c>
      <c r="P332" s="2520" t="s">
        <v>1471</v>
      </c>
      <c r="Q332" s="2520" t="s">
        <v>3700</v>
      </c>
      <c r="R332" s="2520"/>
      <c r="S332" s="2520"/>
      <c r="T332" s="2520"/>
      <c r="U332" s="2520"/>
      <c r="V332" s="2520"/>
      <c r="W332" s="2520"/>
      <c r="X332" s="2520"/>
      <c r="Y332" s="2520"/>
      <c r="Z332" s="2524" t="s">
        <v>3925</v>
      </c>
      <c r="AA332" s="2521">
        <v>3</v>
      </c>
      <c r="AB332" s="2521">
        <v>4</v>
      </c>
      <c r="AC332" s="2521">
        <v>0</v>
      </c>
      <c r="AD332" s="2521">
        <v>2</v>
      </c>
      <c r="AE332" s="2521">
        <v>0</v>
      </c>
      <c r="AF332" s="2521">
        <v>9</v>
      </c>
      <c r="AG332" s="2521"/>
    </row>
    <row r="333" spans="1:33" s="2526" customFormat="1" ht="28.8">
      <c r="A333" s="2521">
        <v>3</v>
      </c>
      <c r="B333" s="2521">
        <v>1.5</v>
      </c>
      <c r="C333" s="2521"/>
      <c r="D333" s="2520">
        <f t="shared" si="10"/>
        <v>1.5</v>
      </c>
      <c r="E333" s="2521">
        <v>39547</v>
      </c>
      <c r="F333" s="2521" t="s">
        <v>421</v>
      </c>
      <c r="G333" s="2521">
        <v>182</v>
      </c>
      <c r="H333" s="2521" t="s">
        <v>3</v>
      </c>
      <c r="I333" s="2521" t="s">
        <v>429</v>
      </c>
      <c r="J333" s="2521">
        <v>1</v>
      </c>
      <c r="K333" s="2522">
        <f t="shared" si="11"/>
        <v>1.5</v>
      </c>
      <c r="L333" s="2523" t="s">
        <v>2470</v>
      </c>
      <c r="M333" s="2520" t="s">
        <v>1462</v>
      </c>
      <c r="N333" s="2520" t="s">
        <v>3926</v>
      </c>
      <c r="O333" s="2520">
        <v>20</v>
      </c>
      <c r="P333" s="2520" t="s">
        <v>1469</v>
      </c>
      <c r="Q333" s="2520" t="s">
        <v>3822</v>
      </c>
      <c r="R333" s="2520"/>
      <c r="S333" s="2520"/>
      <c r="T333" s="2520"/>
      <c r="U333" s="2520"/>
      <c r="V333" s="2520"/>
      <c r="W333" s="2520"/>
      <c r="X333" s="2520"/>
      <c r="Y333" s="2520"/>
      <c r="Z333" s="2524" t="s">
        <v>3757</v>
      </c>
      <c r="AA333" s="2521">
        <v>1</v>
      </c>
      <c r="AB333" s="2521">
        <v>13</v>
      </c>
      <c r="AC333" s="2521">
        <v>1</v>
      </c>
      <c r="AD333" s="2521">
        <v>3</v>
      </c>
      <c r="AE333" s="2521">
        <v>0</v>
      </c>
      <c r="AF333" s="2521">
        <v>18</v>
      </c>
      <c r="AG333" s="2521"/>
    </row>
    <row r="334" spans="1:33" s="2526" customFormat="1">
      <c r="A334" s="2521">
        <v>30</v>
      </c>
      <c r="B334" s="2521">
        <v>10</v>
      </c>
      <c r="C334" s="2521">
        <v>10</v>
      </c>
      <c r="D334" s="2520">
        <v>3</v>
      </c>
      <c r="E334" s="2521">
        <v>35988</v>
      </c>
      <c r="F334" s="2521" t="s">
        <v>267</v>
      </c>
      <c r="G334" s="2521">
        <v>183</v>
      </c>
      <c r="H334" s="2521" t="s">
        <v>2</v>
      </c>
      <c r="I334" s="2521" t="s">
        <v>429</v>
      </c>
      <c r="J334" s="2521">
        <v>0.32</v>
      </c>
      <c r="K334" s="2522">
        <f t="shared" si="11"/>
        <v>0.96</v>
      </c>
      <c r="L334" s="2546" t="s">
        <v>3906</v>
      </c>
      <c r="M334" s="2521">
        <v>5010000</v>
      </c>
      <c r="N334" s="2521" t="s">
        <v>3643</v>
      </c>
      <c r="O334" s="2521">
        <v>30</v>
      </c>
      <c r="P334" s="2521" t="s">
        <v>1463</v>
      </c>
      <c r="Q334" s="2521" t="s">
        <v>3927</v>
      </c>
      <c r="R334" s="2521" t="s">
        <v>3928</v>
      </c>
      <c r="S334" s="2521"/>
      <c r="T334" s="2521"/>
      <c r="U334" s="2521"/>
      <c r="V334" s="2521" t="s">
        <v>2615</v>
      </c>
      <c r="W334" s="2521" t="s">
        <v>3927</v>
      </c>
      <c r="X334" s="2521" t="s">
        <v>3928</v>
      </c>
      <c r="Y334" s="2521"/>
      <c r="Z334" s="2524" t="s">
        <v>430</v>
      </c>
      <c r="AA334" s="2521">
        <v>6</v>
      </c>
      <c r="AB334" s="2521">
        <v>12</v>
      </c>
      <c r="AC334" s="2521">
        <v>10</v>
      </c>
      <c r="AD334" s="2521">
        <v>1</v>
      </c>
      <c r="AE334" s="2521">
        <v>0</v>
      </c>
      <c r="AF334" s="2521">
        <v>29</v>
      </c>
      <c r="AG334" s="2542"/>
    </row>
    <row r="335" spans="1:33" s="2526" customFormat="1">
      <c r="A335" s="2521">
        <v>30</v>
      </c>
      <c r="B335" s="2521">
        <v>10</v>
      </c>
      <c r="C335" s="2521">
        <v>10</v>
      </c>
      <c r="D335" s="2520">
        <v>10</v>
      </c>
      <c r="E335" s="2521">
        <v>34371</v>
      </c>
      <c r="F335" s="2521" t="s">
        <v>260</v>
      </c>
      <c r="G335" s="2521">
        <v>183</v>
      </c>
      <c r="H335" s="2521" t="s">
        <v>1</v>
      </c>
      <c r="I335" s="2521" t="s">
        <v>429</v>
      </c>
      <c r="J335" s="2522">
        <v>0.5</v>
      </c>
      <c r="K335" s="2522">
        <f t="shared" si="11"/>
        <v>5</v>
      </c>
      <c r="L335" s="2543" t="s">
        <v>2513</v>
      </c>
      <c r="M335" s="2521">
        <v>5010000</v>
      </c>
      <c r="N335" s="2521" t="s">
        <v>3643</v>
      </c>
      <c r="O335" s="2521">
        <v>30</v>
      </c>
      <c r="P335" s="2521" t="s">
        <v>1463</v>
      </c>
      <c r="Q335" s="2521" t="s">
        <v>3927</v>
      </c>
      <c r="R335" s="2521" t="s">
        <v>3928</v>
      </c>
      <c r="S335" s="2521"/>
      <c r="T335" s="2521"/>
      <c r="U335" s="2521"/>
      <c r="V335" s="2521" t="s">
        <v>2615</v>
      </c>
      <c r="W335" s="2521" t="s">
        <v>3927</v>
      </c>
      <c r="X335" s="2521" t="s">
        <v>3928</v>
      </c>
      <c r="Y335" s="2521"/>
      <c r="Z335" s="2524" t="s">
        <v>430</v>
      </c>
      <c r="AA335" s="2521">
        <v>6</v>
      </c>
      <c r="AB335" s="2521">
        <v>12</v>
      </c>
      <c r="AC335" s="2521">
        <v>10</v>
      </c>
      <c r="AD335" s="2521">
        <v>1</v>
      </c>
      <c r="AE335" s="2521">
        <v>0</v>
      </c>
      <c r="AF335" s="2521">
        <v>29</v>
      </c>
      <c r="AG335" s="2542"/>
    </row>
    <row r="336" spans="1:33" s="2526" customFormat="1" ht="43.2">
      <c r="A336" s="2521">
        <v>3</v>
      </c>
      <c r="B336" s="2521">
        <v>1.5</v>
      </c>
      <c r="C336" s="2521"/>
      <c r="D336" s="2520">
        <f t="shared" si="10"/>
        <v>1.5</v>
      </c>
      <c r="E336" s="2521">
        <v>42470</v>
      </c>
      <c r="F336" s="2521" t="s">
        <v>265</v>
      </c>
      <c r="G336" s="2521">
        <v>183</v>
      </c>
      <c r="H336" s="2521" t="s">
        <v>2</v>
      </c>
      <c r="I336" s="2522" t="s">
        <v>433</v>
      </c>
      <c r="J336" s="2522">
        <v>1</v>
      </c>
      <c r="K336" s="2522">
        <f t="shared" si="11"/>
        <v>1.5</v>
      </c>
      <c r="L336" s="2543" t="s">
        <v>3929</v>
      </c>
      <c r="M336" s="2521" t="s">
        <v>1462</v>
      </c>
      <c r="N336" s="2521" t="s">
        <v>3930</v>
      </c>
      <c r="O336" s="2521">
        <v>30</v>
      </c>
      <c r="P336" s="2521"/>
      <c r="Q336" s="2521"/>
      <c r="R336" s="2521"/>
      <c r="S336" s="2521"/>
      <c r="T336" s="2521" t="s">
        <v>1475</v>
      </c>
      <c r="U336" s="2521" t="s">
        <v>2619</v>
      </c>
      <c r="V336" s="2521"/>
      <c r="W336" s="2521"/>
      <c r="X336" s="2521"/>
      <c r="Y336" s="2521"/>
      <c r="Z336" s="2524" t="s">
        <v>3931</v>
      </c>
      <c r="AA336" s="2521">
        <v>2</v>
      </c>
      <c r="AB336" s="2521">
        <v>16</v>
      </c>
      <c r="AC336" s="2521">
        <v>5</v>
      </c>
      <c r="AD336" s="2521">
        <v>7</v>
      </c>
      <c r="AE336" s="2521">
        <v>0</v>
      </c>
      <c r="AF336" s="2521">
        <v>30</v>
      </c>
      <c r="AG336" s="2542"/>
    </row>
    <row r="337" spans="1:33" s="2526" customFormat="1" ht="43.2">
      <c r="A337" s="2521">
        <v>3</v>
      </c>
      <c r="B337" s="2521">
        <v>1.5</v>
      </c>
      <c r="C337" s="2521"/>
      <c r="D337" s="2520">
        <f t="shared" si="10"/>
        <v>1.5</v>
      </c>
      <c r="E337" s="2521">
        <v>41043</v>
      </c>
      <c r="F337" s="2521" t="s">
        <v>265</v>
      </c>
      <c r="G337" s="2521">
        <v>183</v>
      </c>
      <c r="H337" s="2521" t="s">
        <v>2</v>
      </c>
      <c r="I337" s="2521" t="s">
        <v>429</v>
      </c>
      <c r="J337" s="2522">
        <v>1</v>
      </c>
      <c r="K337" s="2522">
        <f t="shared" si="11"/>
        <v>1.5</v>
      </c>
      <c r="L337" s="2543" t="s">
        <v>2296</v>
      </c>
      <c r="M337" s="2521" t="s">
        <v>1462</v>
      </c>
      <c r="N337" s="2521" t="s">
        <v>3932</v>
      </c>
      <c r="O337" s="2521">
        <v>30</v>
      </c>
      <c r="P337" s="2521"/>
      <c r="Q337" s="2521"/>
      <c r="R337" s="2521"/>
      <c r="S337" s="2521"/>
      <c r="T337" s="2521" t="s">
        <v>1472</v>
      </c>
      <c r="U337" s="2521" t="s">
        <v>2619</v>
      </c>
      <c r="V337" s="2521"/>
      <c r="W337" s="2521"/>
      <c r="X337" s="2521"/>
      <c r="Y337" s="2521"/>
      <c r="Z337" s="2524" t="s">
        <v>3933</v>
      </c>
      <c r="AA337" s="2521">
        <v>6</v>
      </c>
      <c r="AB337" s="2521">
        <v>9</v>
      </c>
      <c r="AC337" s="2521">
        <v>7</v>
      </c>
      <c r="AD337" s="2521">
        <v>7</v>
      </c>
      <c r="AE337" s="2521">
        <v>0</v>
      </c>
      <c r="AF337" s="2521">
        <v>29</v>
      </c>
      <c r="AG337" s="2542"/>
    </row>
    <row r="338" spans="1:33" s="2526" customFormat="1" ht="28.8">
      <c r="A338" s="2521">
        <v>3</v>
      </c>
      <c r="B338" s="2521">
        <v>1.5</v>
      </c>
      <c r="C338" s="2521"/>
      <c r="D338" s="2520">
        <f t="shared" si="10"/>
        <v>1.5</v>
      </c>
      <c r="E338" s="2521">
        <v>36171</v>
      </c>
      <c r="F338" s="2521" t="s">
        <v>265</v>
      </c>
      <c r="G338" s="2521">
        <v>183</v>
      </c>
      <c r="H338" s="2521" t="s">
        <v>2</v>
      </c>
      <c r="I338" s="2521" t="s">
        <v>429</v>
      </c>
      <c r="J338" s="2522">
        <v>1</v>
      </c>
      <c r="K338" s="2522">
        <f t="shared" si="11"/>
        <v>1.5</v>
      </c>
      <c r="L338" s="2543" t="s">
        <v>2502</v>
      </c>
      <c r="M338" s="2521" t="s">
        <v>1462</v>
      </c>
      <c r="N338" s="2521" t="s">
        <v>3816</v>
      </c>
      <c r="O338" s="2521">
        <v>10</v>
      </c>
      <c r="P338" s="2521"/>
      <c r="Q338" s="2521"/>
      <c r="R338" s="2521"/>
      <c r="S338" s="2521"/>
      <c r="T338" s="2521" t="s">
        <v>1472</v>
      </c>
      <c r="U338" s="2521" t="s">
        <v>3934</v>
      </c>
      <c r="V338" s="2521"/>
      <c r="W338" s="2521"/>
      <c r="X338" s="2521"/>
      <c r="Y338" s="2521"/>
      <c r="Z338" s="2524" t="s">
        <v>3935</v>
      </c>
      <c r="AA338" s="2521">
        <v>4</v>
      </c>
      <c r="AB338" s="2521">
        <v>2</v>
      </c>
      <c r="AC338" s="2521">
        <v>0</v>
      </c>
      <c r="AD338" s="2521">
        <v>1</v>
      </c>
      <c r="AE338" s="2521">
        <v>0</v>
      </c>
      <c r="AF338" s="2521">
        <v>7</v>
      </c>
      <c r="AG338" s="2542"/>
    </row>
    <row r="339" spans="1:33" s="2526" customFormat="1" ht="28.8">
      <c r="A339" s="2521">
        <v>3</v>
      </c>
      <c r="B339" s="2521">
        <v>1.5</v>
      </c>
      <c r="C339" s="2521"/>
      <c r="D339" s="2520">
        <f t="shared" si="10"/>
        <v>1.5</v>
      </c>
      <c r="E339" s="2521">
        <v>26107</v>
      </c>
      <c r="F339" s="2521" t="s">
        <v>265</v>
      </c>
      <c r="G339" s="2521">
        <v>183</v>
      </c>
      <c r="H339" s="2521" t="s">
        <v>2</v>
      </c>
      <c r="I339" s="2521" t="s">
        <v>429</v>
      </c>
      <c r="J339" s="2522">
        <v>1</v>
      </c>
      <c r="K339" s="2522">
        <f t="shared" si="11"/>
        <v>1.5</v>
      </c>
      <c r="L339" s="2543" t="s">
        <v>2521</v>
      </c>
      <c r="M339" s="2521" t="s">
        <v>1462</v>
      </c>
      <c r="N339" s="2521" t="s">
        <v>3936</v>
      </c>
      <c r="O339" s="2521">
        <v>10</v>
      </c>
      <c r="P339" s="2521"/>
      <c r="Q339" s="2521"/>
      <c r="R339" s="2521"/>
      <c r="S339" s="2521"/>
      <c r="T339" s="2521" t="s">
        <v>1474</v>
      </c>
      <c r="U339" s="2521" t="s">
        <v>2644</v>
      </c>
      <c r="V339" s="2521"/>
      <c r="W339" s="2521"/>
      <c r="X339" s="2521"/>
      <c r="Y339" s="2521"/>
      <c r="Z339" s="2524" t="s">
        <v>3937</v>
      </c>
      <c r="AA339" s="2521">
        <v>3</v>
      </c>
      <c r="AB339" s="2521">
        <v>15</v>
      </c>
      <c r="AC339" s="2521">
        <v>1</v>
      </c>
      <c r="AD339" s="2521">
        <v>4</v>
      </c>
      <c r="AE339" s="2521">
        <v>0</v>
      </c>
      <c r="AF339" s="2521">
        <v>23</v>
      </c>
      <c r="AG339" s="2542"/>
    </row>
    <row r="340" spans="1:33" s="2526" customFormat="1" ht="43.2">
      <c r="A340" s="2521">
        <v>3</v>
      </c>
      <c r="B340" s="2521">
        <v>1.5</v>
      </c>
      <c r="C340" s="2521"/>
      <c r="D340" s="2520">
        <f t="shared" si="10"/>
        <v>1.5</v>
      </c>
      <c r="E340" s="2521">
        <v>42476</v>
      </c>
      <c r="F340" s="2521" t="s">
        <v>266</v>
      </c>
      <c r="G340" s="2521">
        <v>183</v>
      </c>
      <c r="H340" s="2521" t="s">
        <v>2</v>
      </c>
      <c r="I340" s="2522" t="s">
        <v>433</v>
      </c>
      <c r="J340" s="2522">
        <v>1</v>
      </c>
      <c r="K340" s="2522">
        <f t="shared" si="11"/>
        <v>1.5</v>
      </c>
      <c r="L340" s="2543" t="s">
        <v>3938</v>
      </c>
      <c r="M340" s="2521" t="s">
        <v>1462</v>
      </c>
      <c r="N340" s="2521" t="s">
        <v>3939</v>
      </c>
      <c r="O340" s="2521">
        <v>10</v>
      </c>
      <c r="P340" s="2521"/>
      <c r="Q340" s="2521"/>
      <c r="R340" s="2521"/>
      <c r="S340" s="2521"/>
      <c r="T340" s="2521" t="s">
        <v>3819</v>
      </c>
      <c r="U340" s="2521" t="s">
        <v>3667</v>
      </c>
      <c r="V340" s="2521"/>
      <c r="W340" s="2521"/>
      <c r="X340" s="2521"/>
      <c r="Y340" s="2521"/>
      <c r="Z340" s="2524" t="s">
        <v>3940</v>
      </c>
      <c r="AA340" s="2521">
        <v>8</v>
      </c>
      <c r="AB340" s="2521">
        <v>7</v>
      </c>
      <c r="AC340" s="2521">
        <v>0</v>
      </c>
      <c r="AD340" s="2521">
        <v>1</v>
      </c>
      <c r="AE340" s="2521">
        <v>0</v>
      </c>
      <c r="AF340" s="2521">
        <v>16</v>
      </c>
      <c r="AG340" s="2542"/>
    </row>
    <row r="341" spans="1:33" s="2526" customFormat="1" ht="28.8">
      <c r="A341" s="2521">
        <v>3</v>
      </c>
      <c r="B341" s="2521">
        <v>1.5</v>
      </c>
      <c r="C341" s="2521"/>
      <c r="D341" s="2520">
        <f t="shared" si="10"/>
        <v>1.5</v>
      </c>
      <c r="E341" s="2521">
        <v>38204</v>
      </c>
      <c r="F341" s="2521" t="s">
        <v>267</v>
      </c>
      <c r="G341" s="2521">
        <v>183</v>
      </c>
      <c r="H341" s="2521" t="s">
        <v>2</v>
      </c>
      <c r="I341" s="2521" t="s">
        <v>429</v>
      </c>
      <c r="J341" s="2522">
        <v>1</v>
      </c>
      <c r="K341" s="2522">
        <f t="shared" si="11"/>
        <v>1.5</v>
      </c>
      <c r="L341" s="2543" t="s">
        <v>2462</v>
      </c>
      <c r="M341" s="2521" t="s">
        <v>1462</v>
      </c>
      <c r="N341" s="2521" t="s">
        <v>3941</v>
      </c>
      <c r="O341" s="2521">
        <v>10</v>
      </c>
      <c r="P341" s="2521"/>
      <c r="Q341" s="2521"/>
      <c r="R341" s="2521"/>
      <c r="S341" s="2521"/>
      <c r="T341" s="2521" t="s">
        <v>1473</v>
      </c>
      <c r="U341" s="2521" t="s">
        <v>3942</v>
      </c>
      <c r="V341" s="2521"/>
      <c r="W341" s="2521"/>
      <c r="X341" s="2521"/>
      <c r="Y341" s="2521"/>
      <c r="Z341" s="2524" t="s">
        <v>3943</v>
      </c>
      <c r="AA341" s="2521">
        <v>4</v>
      </c>
      <c r="AB341" s="2521">
        <v>9</v>
      </c>
      <c r="AC341" s="2521">
        <v>1</v>
      </c>
      <c r="AD341" s="2521">
        <v>5</v>
      </c>
      <c r="AE341" s="2521">
        <v>0</v>
      </c>
      <c r="AF341" s="2521">
        <v>19</v>
      </c>
      <c r="AG341" s="2542"/>
    </row>
    <row r="342" spans="1:33" s="2526" customFormat="1" ht="28.8">
      <c r="A342" s="2521">
        <v>3</v>
      </c>
      <c r="B342" s="2521">
        <v>1.5</v>
      </c>
      <c r="C342" s="2521"/>
      <c r="D342" s="2520">
        <f t="shared" si="10"/>
        <v>1.5</v>
      </c>
      <c r="E342" s="2521">
        <v>32206</v>
      </c>
      <c r="F342" s="2521" t="s">
        <v>267</v>
      </c>
      <c r="G342" s="2521">
        <v>183</v>
      </c>
      <c r="H342" s="2521" t="s">
        <v>2</v>
      </c>
      <c r="I342" s="2521" t="s">
        <v>429</v>
      </c>
      <c r="J342" s="2522">
        <v>1</v>
      </c>
      <c r="K342" s="2522">
        <f t="shared" si="11"/>
        <v>1.5</v>
      </c>
      <c r="L342" s="2543" t="s">
        <v>2460</v>
      </c>
      <c r="M342" s="2521" t="s">
        <v>1462</v>
      </c>
      <c r="N342" s="2521" t="s">
        <v>3944</v>
      </c>
      <c r="O342" s="2521">
        <v>10</v>
      </c>
      <c r="P342" s="2521"/>
      <c r="Q342" s="2521"/>
      <c r="R342" s="2521"/>
      <c r="S342" s="2521"/>
      <c r="T342" s="2521" t="s">
        <v>1472</v>
      </c>
      <c r="U342" s="2521" t="s">
        <v>3942</v>
      </c>
      <c r="V342" s="2521"/>
      <c r="W342" s="2521"/>
      <c r="X342" s="2521"/>
      <c r="Y342" s="2521"/>
      <c r="Z342" s="2524" t="s">
        <v>3945</v>
      </c>
      <c r="AA342" s="2521">
        <v>16</v>
      </c>
      <c r="AB342" s="2521">
        <v>1</v>
      </c>
      <c r="AC342" s="2521">
        <v>0</v>
      </c>
      <c r="AD342" s="2521">
        <v>0</v>
      </c>
      <c r="AE342" s="2521">
        <v>0</v>
      </c>
      <c r="AF342" s="2521">
        <v>17</v>
      </c>
      <c r="AG342" s="2542"/>
    </row>
    <row r="343" spans="1:33" s="2526" customFormat="1" ht="57.6">
      <c r="A343" s="2521">
        <v>3</v>
      </c>
      <c r="B343" s="2521">
        <v>1.5</v>
      </c>
      <c r="C343" s="2521"/>
      <c r="D343" s="2520">
        <f t="shared" si="10"/>
        <v>1.5</v>
      </c>
      <c r="E343" s="2521">
        <v>38204</v>
      </c>
      <c r="F343" s="2521" t="s">
        <v>267</v>
      </c>
      <c r="G343" s="2521">
        <v>183</v>
      </c>
      <c r="H343" s="2521" t="s">
        <v>2</v>
      </c>
      <c r="I343" s="2521" t="s">
        <v>429</v>
      </c>
      <c r="J343" s="2522">
        <v>1</v>
      </c>
      <c r="K343" s="2522">
        <f t="shared" si="11"/>
        <v>1.5</v>
      </c>
      <c r="L343" s="2543" t="s">
        <v>2462</v>
      </c>
      <c r="M343" s="2521" t="s">
        <v>1462</v>
      </c>
      <c r="N343" s="2521" t="s">
        <v>3946</v>
      </c>
      <c r="O343" s="2521">
        <v>10</v>
      </c>
      <c r="P343" s="2521"/>
      <c r="Q343" s="2521"/>
      <c r="R343" s="2521"/>
      <c r="S343" s="2521"/>
      <c r="T343" s="2521" t="s">
        <v>1474</v>
      </c>
      <c r="U343" s="2521" t="s">
        <v>3942</v>
      </c>
      <c r="V343" s="2521"/>
      <c r="W343" s="2521"/>
      <c r="X343" s="2521"/>
      <c r="Y343" s="2521"/>
      <c r="Z343" s="2524" t="s">
        <v>3947</v>
      </c>
      <c r="AA343" s="2521">
        <v>5</v>
      </c>
      <c r="AB343" s="2521">
        <v>5</v>
      </c>
      <c r="AC343" s="2521">
        <v>1</v>
      </c>
      <c r="AD343" s="2521">
        <v>3</v>
      </c>
      <c r="AE343" s="2521">
        <v>0</v>
      </c>
      <c r="AF343" s="2521">
        <v>14</v>
      </c>
      <c r="AG343" s="2542"/>
    </row>
    <row r="344" spans="1:33" s="2526" customFormat="1" ht="28.8">
      <c r="A344" s="2521">
        <v>3</v>
      </c>
      <c r="B344" s="2521">
        <v>1.5</v>
      </c>
      <c r="C344" s="2521"/>
      <c r="D344" s="2520">
        <f t="shared" si="10"/>
        <v>1.5</v>
      </c>
      <c r="E344" s="2521">
        <v>36935</v>
      </c>
      <c r="F344" s="2521" t="s">
        <v>267</v>
      </c>
      <c r="G344" s="2521">
        <v>183</v>
      </c>
      <c r="H344" s="2521" t="s">
        <v>2</v>
      </c>
      <c r="I344" s="2522" t="s">
        <v>429</v>
      </c>
      <c r="J344" s="2522">
        <v>1</v>
      </c>
      <c r="K344" s="2522">
        <f t="shared" si="11"/>
        <v>1.5</v>
      </c>
      <c r="L344" s="2543" t="s">
        <v>2616</v>
      </c>
      <c r="M344" s="2521" t="s">
        <v>1462</v>
      </c>
      <c r="N344" s="2521" t="s">
        <v>3948</v>
      </c>
      <c r="O344" s="2521">
        <v>10</v>
      </c>
      <c r="P344" s="2521"/>
      <c r="Q344" s="2521"/>
      <c r="R344" s="2521"/>
      <c r="S344" s="2521"/>
      <c r="T344" s="2521" t="s">
        <v>1473</v>
      </c>
      <c r="U344" s="2521" t="s">
        <v>3949</v>
      </c>
      <c r="V344" s="2521"/>
      <c r="W344" s="2521"/>
      <c r="X344" s="2521"/>
      <c r="Y344" s="2521"/>
      <c r="Z344" s="2524" t="s">
        <v>3950</v>
      </c>
      <c r="AA344" s="2521">
        <v>16</v>
      </c>
      <c r="AB344" s="2521">
        <v>1</v>
      </c>
      <c r="AC344" s="2521">
        <v>4</v>
      </c>
      <c r="AD344" s="2521">
        <v>3</v>
      </c>
      <c r="AE344" s="2521">
        <v>1</v>
      </c>
      <c r="AF344" s="2521">
        <v>24</v>
      </c>
      <c r="AG344" s="2542"/>
    </row>
    <row r="345" spans="1:33" s="2526" customFormat="1" ht="28.8">
      <c r="A345" s="2521">
        <v>3</v>
      </c>
      <c r="B345" s="2521">
        <v>1.5</v>
      </c>
      <c r="C345" s="2521"/>
      <c r="D345" s="2520">
        <f t="shared" si="10"/>
        <v>1.5</v>
      </c>
      <c r="E345" s="2521">
        <v>41043</v>
      </c>
      <c r="F345" s="2521" t="s">
        <v>265</v>
      </c>
      <c r="G345" s="2521">
        <v>183</v>
      </c>
      <c r="H345" s="2521" t="s">
        <v>2</v>
      </c>
      <c r="I345" s="2521" t="s">
        <v>429</v>
      </c>
      <c r="J345" s="2522">
        <v>1</v>
      </c>
      <c r="K345" s="2522">
        <f t="shared" si="11"/>
        <v>1.5</v>
      </c>
      <c r="L345" s="2543" t="s">
        <v>2296</v>
      </c>
      <c r="M345" s="2521" t="s">
        <v>1462</v>
      </c>
      <c r="N345" s="2521" t="s">
        <v>3951</v>
      </c>
      <c r="O345" s="2521">
        <v>10</v>
      </c>
      <c r="P345" s="2524"/>
      <c r="Q345" s="2521"/>
      <c r="R345" s="2521"/>
      <c r="S345" s="2521"/>
      <c r="T345" s="2521" t="s">
        <v>1473</v>
      </c>
      <c r="U345" s="2521" t="s">
        <v>2644</v>
      </c>
      <c r="V345" s="2521"/>
      <c r="W345" s="2521"/>
      <c r="X345" s="2521"/>
      <c r="Y345" s="2521"/>
      <c r="Z345" s="2524" t="s">
        <v>3952</v>
      </c>
      <c r="AA345" s="2521">
        <v>5</v>
      </c>
      <c r="AB345" s="2521">
        <v>5</v>
      </c>
      <c r="AC345" s="2521">
        <v>1</v>
      </c>
      <c r="AD345" s="2521">
        <v>9</v>
      </c>
      <c r="AE345" s="2521">
        <v>2</v>
      </c>
      <c r="AF345" s="2521">
        <v>20</v>
      </c>
      <c r="AG345" s="2542"/>
    </row>
    <row r="346" spans="1:33" s="2526" customFormat="1" ht="28.8">
      <c r="A346" s="2521">
        <v>3</v>
      </c>
      <c r="B346" s="2521">
        <v>1.5</v>
      </c>
      <c r="C346" s="2521"/>
      <c r="D346" s="2520">
        <f t="shared" si="10"/>
        <v>1.5</v>
      </c>
      <c r="E346" s="2521">
        <v>30662</v>
      </c>
      <c r="F346" s="2521" t="s">
        <v>265</v>
      </c>
      <c r="G346" s="2521">
        <v>183</v>
      </c>
      <c r="H346" s="2521" t="s">
        <v>2</v>
      </c>
      <c r="I346" s="2521" t="s">
        <v>429</v>
      </c>
      <c r="J346" s="2522">
        <v>1</v>
      </c>
      <c r="K346" s="2522">
        <f t="shared" si="11"/>
        <v>1.5</v>
      </c>
      <c r="L346" s="2543" t="s">
        <v>2518</v>
      </c>
      <c r="M346" s="2521" t="s">
        <v>1462</v>
      </c>
      <c r="N346" s="2521" t="s">
        <v>3953</v>
      </c>
      <c r="O346" s="2521">
        <v>10</v>
      </c>
      <c r="P346" s="2521"/>
      <c r="Q346" s="2521"/>
      <c r="R346" s="2521"/>
      <c r="S346" s="2521"/>
      <c r="T346" s="2521" t="s">
        <v>1475</v>
      </c>
      <c r="U346" s="2521" t="s">
        <v>3934</v>
      </c>
      <c r="V346" s="2521"/>
      <c r="W346" s="2521"/>
      <c r="X346" s="2521"/>
      <c r="Y346" s="2521"/>
      <c r="Z346" s="2524" t="s">
        <v>3954</v>
      </c>
      <c r="AA346" s="2521">
        <v>1</v>
      </c>
      <c r="AB346" s="2521">
        <v>1</v>
      </c>
      <c r="AC346" s="2521">
        <v>1</v>
      </c>
      <c r="AD346" s="2521">
        <v>2</v>
      </c>
      <c r="AE346" s="2521">
        <v>0</v>
      </c>
      <c r="AF346" s="2521">
        <v>5</v>
      </c>
      <c r="AG346" s="2542"/>
    </row>
    <row r="347" spans="1:33" s="2526" customFormat="1" ht="28.8">
      <c r="A347" s="2521">
        <v>3</v>
      </c>
      <c r="B347" s="2521">
        <v>1.5</v>
      </c>
      <c r="C347" s="2521"/>
      <c r="D347" s="2520">
        <f t="shared" si="10"/>
        <v>1.5</v>
      </c>
      <c r="E347" s="2521">
        <v>41852</v>
      </c>
      <c r="F347" s="2521" t="s">
        <v>260</v>
      </c>
      <c r="G347" s="2521">
        <v>183</v>
      </c>
      <c r="H347" s="2521" t="s">
        <v>1</v>
      </c>
      <c r="I347" s="2521" t="s">
        <v>433</v>
      </c>
      <c r="J347" s="2521">
        <v>1</v>
      </c>
      <c r="K347" s="2522">
        <f t="shared" si="11"/>
        <v>1.5</v>
      </c>
      <c r="L347" s="2543" t="s">
        <v>3718</v>
      </c>
      <c r="M347" s="2521" t="s">
        <v>1462</v>
      </c>
      <c r="N347" s="2521" t="s">
        <v>3955</v>
      </c>
      <c r="O347" s="2521">
        <v>24</v>
      </c>
      <c r="P347" s="2524"/>
      <c r="Q347" s="2521"/>
      <c r="R347" s="2521"/>
      <c r="S347" s="2521"/>
      <c r="T347" s="2521" t="s">
        <v>1473</v>
      </c>
      <c r="U347" s="2521" t="s">
        <v>3956</v>
      </c>
      <c r="V347" s="2521"/>
      <c r="W347" s="2521"/>
      <c r="X347" s="2521"/>
      <c r="Y347" s="2521"/>
      <c r="Z347" s="2524" t="s">
        <v>3957</v>
      </c>
      <c r="AA347" s="2521">
        <v>0</v>
      </c>
      <c r="AB347" s="2521">
        <v>9</v>
      </c>
      <c r="AC347" s="2521">
        <v>3</v>
      </c>
      <c r="AD347" s="2521">
        <v>2</v>
      </c>
      <c r="AE347" s="2521">
        <v>0</v>
      </c>
      <c r="AF347" s="2521">
        <v>14</v>
      </c>
      <c r="AG347" s="2542"/>
    </row>
    <row r="348" spans="1:33" s="2526" customFormat="1" ht="43.2">
      <c r="A348" s="2521">
        <v>3</v>
      </c>
      <c r="B348" s="2521">
        <v>1.5</v>
      </c>
      <c r="C348" s="2521"/>
      <c r="D348" s="2520">
        <f t="shared" si="10"/>
        <v>1.5</v>
      </c>
      <c r="E348" s="2521">
        <v>40356</v>
      </c>
      <c r="F348" s="2521" t="s">
        <v>267</v>
      </c>
      <c r="G348" s="2521">
        <v>183</v>
      </c>
      <c r="H348" s="2521" t="s">
        <v>2</v>
      </c>
      <c r="I348" s="2521" t="s">
        <v>429</v>
      </c>
      <c r="J348" s="2522">
        <v>1</v>
      </c>
      <c r="K348" s="2522">
        <f t="shared" si="11"/>
        <v>1.5</v>
      </c>
      <c r="L348" s="2543" t="s">
        <v>2459</v>
      </c>
      <c r="M348" s="2521" t="s">
        <v>1462</v>
      </c>
      <c r="N348" s="2521" t="s">
        <v>3659</v>
      </c>
      <c r="O348" s="2521">
        <v>10</v>
      </c>
      <c r="P348" s="2521"/>
      <c r="Q348" s="2521"/>
      <c r="R348" s="2521"/>
      <c r="S348" s="2521"/>
      <c r="T348" s="2521" t="s">
        <v>1474</v>
      </c>
      <c r="U348" s="2521" t="s">
        <v>3934</v>
      </c>
      <c r="V348" s="2521"/>
      <c r="W348" s="2521"/>
      <c r="X348" s="2521"/>
      <c r="Y348" s="2521"/>
      <c r="Z348" s="2524" t="s">
        <v>3958</v>
      </c>
      <c r="AA348" s="2521">
        <v>2</v>
      </c>
      <c r="AB348" s="2521">
        <v>3</v>
      </c>
      <c r="AC348" s="2521">
        <v>8</v>
      </c>
      <c r="AD348" s="2521">
        <v>3</v>
      </c>
      <c r="AE348" s="2521">
        <v>0</v>
      </c>
      <c r="AF348" s="2521">
        <v>16</v>
      </c>
      <c r="AG348" s="2542"/>
    </row>
    <row r="349" spans="1:33" s="2526" customFormat="1" ht="28.8">
      <c r="A349" s="2521">
        <v>3</v>
      </c>
      <c r="B349" s="2521">
        <v>1.5</v>
      </c>
      <c r="C349" s="2521"/>
      <c r="D349" s="2520">
        <f t="shared" si="10"/>
        <v>1.5</v>
      </c>
      <c r="E349" s="2521">
        <v>40356</v>
      </c>
      <c r="F349" s="2521" t="s">
        <v>267</v>
      </c>
      <c r="G349" s="2521">
        <v>183</v>
      </c>
      <c r="H349" s="2521" t="s">
        <v>2</v>
      </c>
      <c r="I349" s="2521" t="s">
        <v>429</v>
      </c>
      <c r="J349" s="2522">
        <v>1</v>
      </c>
      <c r="K349" s="2522">
        <f t="shared" si="11"/>
        <v>1.5</v>
      </c>
      <c r="L349" s="2543" t="s">
        <v>2459</v>
      </c>
      <c r="M349" s="2521" t="s">
        <v>1462</v>
      </c>
      <c r="N349" s="2521" t="s">
        <v>3959</v>
      </c>
      <c r="O349" s="2521">
        <v>10</v>
      </c>
      <c r="P349" s="2521"/>
      <c r="Q349" s="2521"/>
      <c r="R349" s="2521"/>
      <c r="S349" s="2521"/>
      <c r="T349" s="2521" t="s">
        <v>1473</v>
      </c>
      <c r="U349" s="2521" t="s">
        <v>3934</v>
      </c>
      <c r="V349" s="2521"/>
      <c r="W349" s="2521"/>
      <c r="X349" s="2521"/>
      <c r="Y349" s="2521"/>
      <c r="Z349" s="2524" t="s">
        <v>3960</v>
      </c>
      <c r="AA349" s="2521">
        <v>2</v>
      </c>
      <c r="AB349" s="2521">
        <v>1</v>
      </c>
      <c r="AC349" s="2521">
        <v>6</v>
      </c>
      <c r="AD349" s="2521">
        <v>1</v>
      </c>
      <c r="AE349" s="2521">
        <v>0</v>
      </c>
      <c r="AF349" s="2521">
        <v>10</v>
      </c>
      <c r="AG349" s="2542"/>
    </row>
    <row r="350" spans="1:33" s="2526" customFormat="1" ht="43.2">
      <c r="A350" s="2521">
        <v>3</v>
      </c>
      <c r="B350" s="2521">
        <v>1.5</v>
      </c>
      <c r="C350" s="2521"/>
      <c r="D350" s="2520">
        <f t="shared" si="10"/>
        <v>1.5</v>
      </c>
      <c r="E350" s="2521">
        <v>30959</v>
      </c>
      <c r="F350" s="2521" t="s">
        <v>808</v>
      </c>
      <c r="G350" s="2521">
        <v>183</v>
      </c>
      <c r="H350" s="2521" t="s">
        <v>2</v>
      </c>
      <c r="I350" s="2522" t="s">
        <v>433</v>
      </c>
      <c r="J350" s="2522">
        <v>1</v>
      </c>
      <c r="K350" s="2522">
        <f t="shared" si="11"/>
        <v>1.5</v>
      </c>
      <c r="L350" s="2543" t="s">
        <v>3961</v>
      </c>
      <c r="M350" s="2521" t="s">
        <v>1462</v>
      </c>
      <c r="N350" s="2521" t="s">
        <v>3962</v>
      </c>
      <c r="O350" s="2521">
        <v>10</v>
      </c>
      <c r="P350" s="2521"/>
      <c r="Q350" s="2521"/>
      <c r="R350" s="2521"/>
      <c r="S350" s="2521"/>
      <c r="T350" s="2521" t="s">
        <v>1474</v>
      </c>
      <c r="U350" s="2521" t="s">
        <v>3949</v>
      </c>
      <c r="V350" s="2521"/>
      <c r="W350" s="2521"/>
      <c r="X350" s="2521"/>
      <c r="Y350" s="2521"/>
      <c r="Z350" s="2524" t="s">
        <v>3963</v>
      </c>
      <c r="AA350" s="2521">
        <v>4</v>
      </c>
      <c r="AB350" s="2521">
        <v>2</v>
      </c>
      <c r="AC350" s="2521">
        <v>1</v>
      </c>
      <c r="AD350" s="2521">
        <v>0</v>
      </c>
      <c r="AE350" s="2521">
        <v>0</v>
      </c>
      <c r="AF350" s="2521">
        <v>7</v>
      </c>
      <c r="AG350" s="2542"/>
    </row>
    <row r="351" spans="1:33" s="2526" customFormat="1" ht="28.8">
      <c r="A351" s="2521">
        <v>3</v>
      </c>
      <c r="B351" s="2521"/>
      <c r="C351" s="2521">
        <v>3</v>
      </c>
      <c r="D351" s="2520">
        <f t="shared" si="10"/>
        <v>3</v>
      </c>
      <c r="E351" s="2521">
        <v>40253</v>
      </c>
      <c r="F351" s="2521" t="s">
        <v>267</v>
      </c>
      <c r="G351" s="2521">
        <v>183</v>
      </c>
      <c r="H351" s="2521" t="s">
        <v>2</v>
      </c>
      <c r="I351" s="2521" t="s">
        <v>429</v>
      </c>
      <c r="J351" s="2522">
        <v>1</v>
      </c>
      <c r="K351" s="2522">
        <f t="shared" si="11"/>
        <v>3</v>
      </c>
      <c r="L351" s="2543" t="s">
        <v>310</v>
      </c>
      <c r="M351" s="2521" t="s">
        <v>1462</v>
      </c>
      <c r="N351" s="2521" t="s">
        <v>3964</v>
      </c>
      <c r="O351" s="2521">
        <v>2</v>
      </c>
      <c r="P351" s="2521"/>
      <c r="Q351" s="2521"/>
      <c r="R351" s="2521"/>
      <c r="S351" s="2521"/>
      <c r="T351" s="2521" t="s">
        <v>2497</v>
      </c>
      <c r="U351" s="2521" t="s">
        <v>3927</v>
      </c>
      <c r="V351" s="2521"/>
      <c r="W351" s="2521"/>
      <c r="X351" s="2521"/>
      <c r="Y351" s="2521"/>
      <c r="Z351" s="2524" t="s">
        <v>3965</v>
      </c>
      <c r="AA351" s="2521">
        <v>6</v>
      </c>
      <c r="AB351" s="2521">
        <v>1</v>
      </c>
      <c r="AC351" s="2521">
        <v>0</v>
      </c>
      <c r="AD351" s="2521">
        <v>0</v>
      </c>
      <c r="AE351" s="2521">
        <v>0</v>
      </c>
      <c r="AF351" s="2521">
        <v>7</v>
      </c>
      <c r="AG351" s="2542"/>
    </row>
    <row r="352" spans="1:33" s="2526" customFormat="1" ht="43.2">
      <c r="A352" s="2521">
        <v>3</v>
      </c>
      <c r="B352" s="2521"/>
      <c r="C352" s="2521">
        <v>3</v>
      </c>
      <c r="D352" s="2520">
        <f t="shared" si="10"/>
        <v>3</v>
      </c>
      <c r="E352" s="2521">
        <v>39289</v>
      </c>
      <c r="F352" s="2521" t="s">
        <v>267</v>
      </c>
      <c r="G352" s="2521">
        <v>183</v>
      </c>
      <c r="H352" s="2521" t="s">
        <v>2</v>
      </c>
      <c r="I352" s="2521" t="s">
        <v>429</v>
      </c>
      <c r="J352" s="2522">
        <v>1</v>
      </c>
      <c r="K352" s="2522">
        <f t="shared" si="11"/>
        <v>3</v>
      </c>
      <c r="L352" s="2543" t="s">
        <v>2299</v>
      </c>
      <c r="M352" s="2521" t="s">
        <v>1462</v>
      </c>
      <c r="N352" s="2521" t="s">
        <v>2620</v>
      </c>
      <c r="O352" s="2521">
        <v>10</v>
      </c>
      <c r="P352" s="2521"/>
      <c r="Q352" s="2521"/>
      <c r="R352" s="2521"/>
      <c r="S352" s="2521"/>
      <c r="T352" s="2521" t="s">
        <v>1470</v>
      </c>
      <c r="U352" s="2521" t="s">
        <v>3966</v>
      </c>
      <c r="V352" s="2521"/>
      <c r="W352" s="2521"/>
      <c r="X352" s="2521"/>
      <c r="Y352" s="2521"/>
      <c r="Z352" s="2524" t="s">
        <v>3967</v>
      </c>
      <c r="AA352" s="2521">
        <v>0</v>
      </c>
      <c r="AB352" s="2521">
        <v>4</v>
      </c>
      <c r="AC352" s="2521">
        <v>3</v>
      </c>
      <c r="AD352" s="2521">
        <v>2</v>
      </c>
      <c r="AE352" s="2521">
        <v>0</v>
      </c>
      <c r="AF352" s="2521">
        <v>9</v>
      </c>
      <c r="AG352" s="2542"/>
    </row>
    <row r="353" spans="1:33" s="2526" customFormat="1" ht="28.8">
      <c r="A353" s="2521">
        <v>3</v>
      </c>
      <c r="B353" s="2521"/>
      <c r="C353" s="2521">
        <v>3</v>
      </c>
      <c r="D353" s="2520">
        <f t="shared" si="10"/>
        <v>3</v>
      </c>
      <c r="E353" s="2521">
        <v>6598</v>
      </c>
      <c r="F353" s="2521" t="s">
        <v>267</v>
      </c>
      <c r="G353" s="2521">
        <v>183</v>
      </c>
      <c r="H353" s="2521" t="s">
        <v>2</v>
      </c>
      <c r="I353" s="2521" t="s">
        <v>429</v>
      </c>
      <c r="J353" s="2522">
        <v>1</v>
      </c>
      <c r="K353" s="2522">
        <f t="shared" si="11"/>
        <v>3</v>
      </c>
      <c r="L353" s="2543" t="s">
        <v>2464</v>
      </c>
      <c r="M353" s="2521" t="s">
        <v>1462</v>
      </c>
      <c r="N353" s="2521" t="s">
        <v>3968</v>
      </c>
      <c r="O353" s="2521">
        <v>10</v>
      </c>
      <c r="P353" s="2521"/>
      <c r="Q353" s="2521"/>
      <c r="R353" s="2521"/>
      <c r="S353" s="2521"/>
      <c r="T353" s="2521" t="s">
        <v>1470</v>
      </c>
      <c r="U353" s="2521" t="s">
        <v>3949</v>
      </c>
      <c r="V353" s="2521"/>
      <c r="W353" s="2521"/>
      <c r="X353" s="2521"/>
      <c r="Y353" s="2521"/>
      <c r="Z353" s="2524" t="s">
        <v>3969</v>
      </c>
      <c r="AA353" s="2521">
        <v>19</v>
      </c>
      <c r="AB353" s="2521">
        <v>0</v>
      </c>
      <c r="AC353" s="2521">
        <v>0</v>
      </c>
      <c r="AD353" s="2521">
        <v>0</v>
      </c>
      <c r="AE353" s="2521">
        <v>0</v>
      </c>
      <c r="AF353" s="2521">
        <v>19</v>
      </c>
      <c r="AG353" s="2542"/>
    </row>
    <row r="354" spans="1:33" s="2526" customFormat="1" ht="43.2">
      <c r="A354" s="2521">
        <v>3</v>
      </c>
      <c r="B354" s="2521"/>
      <c r="C354" s="2521">
        <v>3</v>
      </c>
      <c r="D354" s="2520">
        <f t="shared" si="10"/>
        <v>3</v>
      </c>
      <c r="E354" s="2521">
        <v>27455</v>
      </c>
      <c r="F354" s="2521" t="s">
        <v>267</v>
      </c>
      <c r="G354" s="2521">
        <v>183</v>
      </c>
      <c r="H354" s="2521" t="s">
        <v>2</v>
      </c>
      <c r="I354" s="2522" t="s">
        <v>429</v>
      </c>
      <c r="J354" s="2522">
        <v>1</v>
      </c>
      <c r="K354" s="2522">
        <f t="shared" si="11"/>
        <v>3</v>
      </c>
      <c r="L354" s="2543" t="s">
        <v>2458</v>
      </c>
      <c r="M354" s="2521" t="s">
        <v>1462</v>
      </c>
      <c r="N354" s="2521" t="s">
        <v>3895</v>
      </c>
      <c r="O354" s="2521">
        <v>10</v>
      </c>
      <c r="P354" s="2521"/>
      <c r="Q354" s="2521"/>
      <c r="R354" s="2521"/>
      <c r="S354" s="2521"/>
      <c r="T354" s="2521" t="s">
        <v>1464</v>
      </c>
      <c r="U354" s="2521" t="s">
        <v>3970</v>
      </c>
      <c r="V354" s="2521"/>
      <c r="W354" s="2521"/>
      <c r="X354" s="2521"/>
      <c r="Y354" s="2521"/>
      <c r="Z354" s="2524" t="s">
        <v>3971</v>
      </c>
      <c r="AA354" s="2521">
        <v>4</v>
      </c>
      <c r="AB354" s="2521">
        <v>0</v>
      </c>
      <c r="AC354" s="2521">
        <v>0</v>
      </c>
      <c r="AD354" s="2521">
        <v>1</v>
      </c>
      <c r="AE354" s="2521">
        <v>0</v>
      </c>
      <c r="AF354" s="2521">
        <v>5</v>
      </c>
      <c r="AG354" s="2542"/>
    </row>
    <row r="355" spans="1:33" s="2526" customFormat="1" ht="28.8">
      <c r="A355" s="2521">
        <v>3</v>
      </c>
      <c r="B355" s="2521"/>
      <c r="C355" s="2521">
        <v>3</v>
      </c>
      <c r="D355" s="2520">
        <f t="shared" si="10"/>
        <v>3</v>
      </c>
      <c r="E355" s="2521">
        <v>40356</v>
      </c>
      <c r="F355" s="2521" t="s">
        <v>267</v>
      </c>
      <c r="G355" s="2521">
        <v>183</v>
      </c>
      <c r="H355" s="2521" t="s">
        <v>2</v>
      </c>
      <c r="I355" s="2521" t="s">
        <v>429</v>
      </c>
      <c r="J355" s="2522">
        <v>1</v>
      </c>
      <c r="K355" s="2522">
        <f t="shared" si="11"/>
        <v>3</v>
      </c>
      <c r="L355" s="2543" t="s">
        <v>2459</v>
      </c>
      <c r="M355" s="2521" t="s">
        <v>1462</v>
      </c>
      <c r="N355" s="2521" t="s">
        <v>3677</v>
      </c>
      <c r="O355" s="2521">
        <v>10</v>
      </c>
      <c r="P355" s="2524"/>
      <c r="Q355" s="2521"/>
      <c r="R355" s="2521"/>
      <c r="S355" s="2521"/>
      <c r="T355" s="2521" t="s">
        <v>1470</v>
      </c>
      <c r="U355" s="2521" t="s">
        <v>3972</v>
      </c>
      <c r="V355" s="2521"/>
      <c r="W355" s="2521"/>
      <c r="X355" s="2521"/>
      <c r="Y355" s="2521"/>
      <c r="Z355" s="2524" t="s">
        <v>3973</v>
      </c>
      <c r="AA355" s="2521">
        <v>3</v>
      </c>
      <c r="AB355" s="2521">
        <v>5</v>
      </c>
      <c r="AC355" s="2521">
        <v>1</v>
      </c>
      <c r="AD355" s="2521">
        <v>6</v>
      </c>
      <c r="AE355" s="2521">
        <v>1</v>
      </c>
      <c r="AF355" s="2521">
        <v>15</v>
      </c>
      <c r="AG355" s="2542"/>
    </row>
    <row r="356" spans="1:33" s="2526" customFormat="1" ht="28.8">
      <c r="A356" s="2521">
        <v>3</v>
      </c>
      <c r="B356" s="2521"/>
      <c r="C356" s="2521">
        <v>3</v>
      </c>
      <c r="D356" s="2520">
        <f t="shared" si="10"/>
        <v>3</v>
      </c>
      <c r="E356" s="2521">
        <v>40130</v>
      </c>
      <c r="F356" s="2521" t="s">
        <v>267</v>
      </c>
      <c r="G356" s="2521">
        <v>183</v>
      </c>
      <c r="H356" s="2521" t="s">
        <v>2</v>
      </c>
      <c r="I356" s="2521" t="s">
        <v>429</v>
      </c>
      <c r="J356" s="2522">
        <v>1</v>
      </c>
      <c r="K356" s="2522">
        <f t="shared" si="11"/>
        <v>3</v>
      </c>
      <c r="L356" s="2523" t="s">
        <v>3679</v>
      </c>
      <c r="M356" s="2521" t="s">
        <v>1462</v>
      </c>
      <c r="N356" s="2521" t="s">
        <v>3680</v>
      </c>
      <c r="O356" s="2521">
        <v>10</v>
      </c>
      <c r="P356" s="2521"/>
      <c r="Q356" s="2521"/>
      <c r="R356" s="2521"/>
      <c r="S356" s="2521"/>
      <c r="T356" s="2521" t="s">
        <v>1464</v>
      </c>
      <c r="U356" s="2521" t="s">
        <v>3974</v>
      </c>
      <c r="V356" s="2521"/>
      <c r="W356" s="2521"/>
      <c r="X356" s="2521"/>
      <c r="Y356" s="2521"/>
      <c r="Z356" s="2524" t="s">
        <v>3975</v>
      </c>
      <c r="AA356" s="2521">
        <v>2</v>
      </c>
      <c r="AB356" s="2521">
        <v>2</v>
      </c>
      <c r="AC356" s="2521">
        <v>2</v>
      </c>
      <c r="AD356" s="2521">
        <v>4</v>
      </c>
      <c r="AE356" s="2521">
        <v>0</v>
      </c>
      <c r="AF356" s="2521">
        <v>10</v>
      </c>
      <c r="AG356" s="2542"/>
    </row>
    <row r="357" spans="1:33" s="2526" customFormat="1" ht="57.6">
      <c r="A357" s="2521">
        <v>3</v>
      </c>
      <c r="B357" s="2521"/>
      <c r="C357" s="2521">
        <v>3</v>
      </c>
      <c r="D357" s="2520">
        <f t="shared" si="10"/>
        <v>3</v>
      </c>
      <c r="E357" s="2521">
        <v>37044</v>
      </c>
      <c r="F357" s="2521" t="s">
        <v>267</v>
      </c>
      <c r="G357" s="2521">
        <v>183</v>
      </c>
      <c r="H357" s="2521" t="s">
        <v>2</v>
      </c>
      <c r="I357" s="2521" t="s">
        <v>429</v>
      </c>
      <c r="J357" s="2522">
        <v>1</v>
      </c>
      <c r="K357" s="2522">
        <f t="shared" si="11"/>
        <v>3</v>
      </c>
      <c r="L357" s="2543" t="s">
        <v>2496</v>
      </c>
      <c r="M357" s="2521" t="s">
        <v>1462</v>
      </c>
      <c r="N357" s="2521" t="s">
        <v>3976</v>
      </c>
      <c r="O357" s="2521">
        <v>10</v>
      </c>
      <c r="P357" s="2521"/>
      <c r="Q357" s="2521"/>
      <c r="R357" s="2521"/>
      <c r="S357" s="2521"/>
      <c r="T357" s="2521" t="s">
        <v>1470</v>
      </c>
      <c r="U357" s="2521" t="s">
        <v>3970</v>
      </c>
      <c r="V357" s="2521"/>
      <c r="W357" s="2521"/>
      <c r="X357" s="2521"/>
      <c r="Y357" s="2521"/>
      <c r="Z357" s="2524" t="s">
        <v>3977</v>
      </c>
      <c r="AA357" s="2521">
        <v>9</v>
      </c>
      <c r="AB357" s="2521">
        <v>6</v>
      </c>
      <c r="AC357" s="2521">
        <v>0</v>
      </c>
      <c r="AD357" s="2521">
        <v>0</v>
      </c>
      <c r="AE357" s="2521">
        <v>0</v>
      </c>
      <c r="AF357" s="2521">
        <v>15</v>
      </c>
      <c r="AG357" s="2542"/>
    </row>
    <row r="358" spans="1:33" s="2526" customFormat="1" ht="43.2">
      <c r="A358" s="2521">
        <v>3</v>
      </c>
      <c r="B358" s="2521"/>
      <c r="C358" s="2521">
        <v>3</v>
      </c>
      <c r="D358" s="2520">
        <f t="shared" si="10"/>
        <v>3</v>
      </c>
      <c r="E358" s="2521">
        <v>36007</v>
      </c>
      <c r="F358" s="2521" t="s">
        <v>267</v>
      </c>
      <c r="G358" s="2521">
        <v>183</v>
      </c>
      <c r="H358" s="2521" t="s">
        <v>2</v>
      </c>
      <c r="I358" s="2521" t="s">
        <v>429</v>
      </c>
      <c r="J358" s="2522">
        <v>1</v>
      </c>
      <c r="K358" s="2522">
        <f t="shared" si="11"/>
        <v>3</v>
      </c>
      <c r="L358" s="2543" t="s">
        <v>2532</v>
      </c>
      <c r="M358" s="2521" t="s">
        <v>1462</v>
      </c>
      <c r="N358" s="2521" t="s">
        <v>3978</v>
      </c>
      <c r="O358" s="2521">
        <v>10</v>
      </c>
      <c r="P358" s="2521"/>
      <c r="Q358" s="2521"/>
      <c r="R358" s="2521"/>
      <c r="S358" s="2521"/>
      <c r="T358" s="2521" t="s">
        <v>1464</v>
      </c>
      <c r="U358" s="2521" t="s">
        <v>3979</v>
      </c>
      <c r="V358" s="2521"/>
      <c r="W358" s="2521"/>
      <c r="X358" s="2521"/>
      <c r="Y358" s="2521"/>
      <c r="Z358" s="2524" t="s">
        <v>3980</v>
      </c>
      <c r="AA358" s="2521">
        <v>7</v>
      </c>
      <c r="AB358" s="2521">
        <v>4</v>
      </c>
      <c r="AC358" s="2521">
        <v>3</v>
      </c>
      <c r="AD358" s="2521">
        <v>3</v>
      </c>
      <c r="AE358" s="2521">
        <v>1</v>
      </c>
      <c r="AF358" s="2521">
        <v>17</v>
      </c>
      <c r="AG358" s="2542"/>
    </row>
    <row r="359" spans="1:33" s="2526" customFormat="1" ht="28.8">
      <c r="A359" s="2521">
        <v>3</v>
      </c>
      <c r="B359" s="2521"/>
      <c r="C359" s="2521">
        <v>3</v>
      </c>
      <c r="D359" s="2520">
        <f t="shared" si="10"/>
        <v>3</v>
      </c>
      <c r="E359" s="2521">
        <v>38518</v>
      </c>
      <c r="F359" s="2521" t="s">
        <v>265</v>
      </c>
      <c r="G359" s="2521">
        <v>183</v>
      </c>
      <c r="H359" s="2521" t="s">
        <v>2</v>
      </c>
      <c r="I359" s="2521" t="s">
        <v>429</v>
      </c>
      <c r="J359" s="2522">
        <v>1</v>
      </c>
      <c r="K359" s="2522">
        <f t="shared" si="11"/>
        <v>3</v>
      </c>
      <c r="L359" s="2543" t="s">
        <v>2503</v>
      </c>
      <c r="M359" s="2521" t="s">
        <v>1462</v>
      </c>
      <c r="N359" s="2521" t="s">
        <v>2618</v>
      </c>
      <c r="O359" s="2521">
        <v>10</v>
      </c>
      <c r="P359" s="2521"/>
      <c r="Q359" s="2521"/>
      <c r="R359" s="2521"/>
      <c r="S359" s="2521"/>
      <c r="T359" s="2521" t="s">
        <v>1464</v>
      </c>
      <c r="U359" s="2521" t="s">
        <v>2619</v>
      </c>
      <c r="V359" s="2521"/>
      <c r="W359" s="2521"/>
      <c r="X359" s="2521"/>
      <c r="Y359" s="2521"/>
      <c r="Z359" s="2524" t="s">
        <v>3981</v>
      </c>
      <c r="AA359" s="2521">
        <v>9</v>
      </c>
      <c r="AB359" s="2521">
        <v>0</v>
      </c>
      <c r="AC359" s="2521">
        <v>0</v>
      </c>
      <c r="AD359" s="2521">
        <v>1</v>
      </c>
      <c r="AE359" s="2521">
        <v>0</v>
      </c>
      <c r="AF359" s="2521">
        <v>10</v>
      </c>
      <c r="AG359" s="2542"/>
    </row>
    <row r="360" spans="1:33" s="2526" customFormat="1" ht="28.8">
      <c r="A360" s="2521">
        <v>3</v>
      </c>
      <c r="B360" s="2521"/>
      <c r="C360" s="2521">
        <v>3</v>
      </c>
      <c r="D360" s="2520">
        <f t="shared" si="10"/>
        <v>3</v>
      </c>
      <c r="E360" s="2521">
        <v>36929</v>
      </c>
      <c r="F360" s="2521" t="s">
        <v>265</v>
      </c>
      <c r="G360" s="2521">
        <v>183</v>
      </c>
      <c r="H360" s="2521" t="s">
        <v>2</v>
      </c>
      <c r="I360" s="2521" t="s">
        <v>429</v>
      </c>
      <c r="J360" s="2522">
        <v>1</v>
      </c>
      <c r="K360" s="2522">
        <f t="shared" si="11"/>
        <v>3</v>
      </c>
      <c r="L360" s="2543" t="s">
        <v>2504</v>
      </c>
      <c r="M360" s="2521" t="s">
        <v>1462</v>
      </c>
      <c r="N360" s="2521" t="s">
        <v>2530</v>
      </c>
      <c r="O360" s="2521">
        <v>10</v>
      </c>
      <c r="P360" s="2521"/>
      <c r="Q360" s="2521"/>
      <c r="R360" s="2521"/>
      <c r="S360" s="2521"/>
      <c r="T360" s="2521" t="s">
        <v>1470</v>
      </c>
      <c r="U360" s="2521" t="s">
        <v>3974</v>
      </c>
      <c r="V360" s="2521"/>
      <c r="W360" s="2521"/>
      <c r="X360" s="2521"/>
      <c r="Y360" s="2521"/>
      <c r="Z360" s="2524" t="s">
        <v>3982</v>
      </c>
      <c r="AA360" s="2521">
        <v>0</v>
      </c>
      <c r="AB360" s="2521">
        <v>0</v>
      </c>
      <c r="AC360" s="2521">
        <v>2</v>
      </c>
      <c r="AD360" s="2521">
        <v>2</v>
      </c>
      <c r="AE360" s="2521">
        <v>0</v>
      </c>
      <c r="AF360" s="2521">
        <v>4</v>
      </c>
      <c r="AG360" s="2542"/>
    </row>
    <row r="361" spans="1:33" s="2526" customFormat="1" ht="28.8">
      <c r="A361" s="2521">
        <v>3</v>
      </c>
      <c r="B361" s="2521"/>
      <c r="C361" s="2521">
        <v>3</v>
      </c>
      <c r="D361" s="2520">
        <f t="shared" si="10"/>
        <v>3</v>
      </c>
      <c r="E361" s="2521">
        <v>41043</v>
      </c>
      <c r="F361" s="2521" t="s">
        <v>265</v>
      </c>
      <c r="G361" s="2521">
        <v>183</v>
      </c>
      <c r="H361" s="2521" t="s">
        <v>2</v>
      </c>
      <c r="I361" s="2521" t="s">
        <v>429</v>
      </c>
      <c r="J361" s="2522">
        <v>1</v>
      </c>
      <c r="K361" s="2522">
        <f t="shared" si="11"/>
        <v>3</v>
      </c>
      <c r="L361" s="2543" t="s">
        <v>2296</v>
      </c>
      <c r="M361" s="2521" t="s">
        <v>1462</v>
      </c>
      <c r="N361" s="2521" t="s">
        <v>3983</v>
      </c>
      <c r="O361" s="2521">
        <v>10</v>
      </c>
      <c r="P361" s="2521"/>
      <c r="Q361" s="2521"/>
      <c r="R361" s="2521"/>
      <c r="S361" s="2521"/>
      <c r="T361" s="2521" t="s">
        <v>2612</v>
      </c>
      <c r="U361" s="2521" t="s">
        <v>3984</v>
      </c>
      <c r="V361" s="2521"/>
      <c r="W361" s="2521"/>
      <c r="X361" s="2521"/>
      <c r="Y361" s="2521"/>
      <c r="Z361" s="2524" t="s">
        <v>3985</v>
      </c>
      <c r="AA361" s="2521">
        <v>9</v>
      </c>
      <c r="AB361" s="2521">
        <v>0</v>
      </c>
      <c r="AC361" s="2521">
        <v>3</v>
      </c>
      <c r="AD361" s="2521">
        <v>0</v>
      </c>
      <c r="AE361" s="2521">
        <v>0</v>
      </c>
      <c r="AF361" s="2521">
        <v>12</v>
      </c>
      <c r="AG361" s="2542"/>
    </row>
    <row r="362" spans="1:33" s="2526" customFormat="1" ht="28.8">
      <c r="A362" s="2521">
        <v>3</v>
      </c>
      <c r="B362" s="2521"/>
      <c r="C362" s="2521">
        <v>3</v>
      </c>
      <c r="D362" s="2520">
        <f t="shared" si="10"/>
        <v>3</v>
      </c>
      <c r="E362" s="2521">
        <v>11534</v>
      </c>
      <c r="F362" s="2521" t="s">
        <v>1046</v>
      </c>
      <c r="G362" s="2521">
        <v>183</v>
      </c>
      <c r="H362" s="2521" t="s">
        <v>2</v>
      </c>
      <c r="I362" s="2522" t="s">
        <v>433</v>
      </c>
      <c r="J362" s="2522">
        <v>1</v>
      </c>
      <c r="K362" s="2522">
        <f t="shared" si="11"/>
        <v>3</v>
      </c>
      <c r="L362" s="2543" t="s">
        <v>3986</v>
      </c>
      <c r="M362" s="2521" t="s">
        <v>1462</v>
      </c>
      <c r="N362" s="2521" t="s">
        <v>3987</v>
      </c>
      <c r="O362" s="2521">
        <v>10</v>
      </c>
      <c r="P362" s="2521"/>
      <c r="Q362" s="2521"/>
      <c r="R362" s="2521"/>
      <c r="S362" s="2521"/>
      <c r="T362" s="2521" t="s">
        <v>1470</v>
      </c>
      <c r="U362" s="2521" t="s">
        <v>2644</v>
      </c>
      <c r="V362" s="2521"/>
      <c r="W362" s="2521"/>
      <c r="X362" s="2521"/>
      <c r="Y362" s="2521"/>
      <c r="Z362" s="2524" t="s">
        <v>3988</v>
      </c>
      <c r="AA362" s="2521">
        <v>6</v>
      </c>
      <c r="AB362" s="2521">
        <v>7</v>
      </c>
      <c r="AC362" s="2521">
        <v>0</v>
      </c>
      <c r="AD362" s="2521">
        <v>1</v>
      </c>
      <c r="AE362" s="2521">
        <v>0</v>
      </c>
      <c r="AF362" s="2521">
        <v>14</v>
      </c>
      <c r="AG362" s="2542"/>
    </row>
    <row r="363" spans="1:33" s="2526" customFormat="1" ht="28.8">
      <c r="A363" s="2521">
        <v>3</v>
      </c>
      <c r="B363" s="2521"/>
      <c r="C363" s="2521">
        <v>3</v>
      </c>
      <c r="D363" s="2520">
        <f t="shared" si="10"/>
        <v>3</v>
      </c>
      <c r="E363" s="2521">
        <v>36946</v>
      </c>
      <c r="F363" s="2521" t="s">
        <v>259</v>
      </c>
      <c r="G363" s="2521">
        <v>183</v>
      </c>
      <c r="H363" s="2521" t="s">
        <v>1</v>
      </c>
      <c r="I363" s="2521" t="s">
        <v>429</v>
      </c>
      <c r="J363" s="2522">
        <v>1</v>
      </c>
      <c r="K363" s="2522">
        <f t="shared" si="11"/>
        <v>3</v>
      </c>
      <c r="L363" s="2543" t="s">
        <v>2485</v>
      </c>
      <c r="M363" s="2521" t="s">
        <v>1462</v>
      </c>
      <c r="N363" s="2521" t="s">
        <v>3989</v>
      </c>
      <c r="O363" s="2521">
        <v>8</v>
      </c>
      <c r="P363" s="2524"/>
      <c r="Q363" s="2521"/>
      <c r="R363" s="2521"/>
      <c r="S363" s="2521"/>
      <c r="T363" s="2521" t="s">
        <v>1471</v>
      </c>
      <c r="U363" s="2521"/>
      <c r="V363" s="2521"/>
      <c r="W363" s="2521"/>
      <c r="X363" s="2521"/>
      <c r="Y363" s="2521"/>
      <c r="Z363" s="2524" t="s">
        <v>3990</v>
      </c>
      <c r="AA363" s="2521">
        <v>7</v>
      </c>
      <c r="AB363" s="2521">
        <v>0</v>
      </c>
      <c r="AC363" s="2521">
        <v>0</v>
      </c>
      <c r="AD363" s="2521">
        <v>2</v>
      </c>
      <c r="AE363" s="2521">
        <v>0</v>
      </c>
      <c r="AF363" s="2521">
        <v>9</v>
      </c>
      <c r="AG363" s="2542"/>
    </row>
    <row r="364" spans="1:33" s="2526" customFormat="1" ht="72">
      <c r="A364" s="2521">
        <v>6</v>
      </c>
      <c r="B364" s="2521">
        <v>1.5</v>
      </c>
      <c r="C364" s="2521">
        <v>3</v>
      </c>
      <c r="D364" s="2520">
        <f t="shared" si="10"/>
        <v>4.5</v>
      </c>
      <c r="E364" s="2521">
        <v>37502</v>
      </c>
      <c r="F364" s="2521" t="s">
        <v>957</v>
      </c>
      <c r="G364" s="2521">
        <v>183</v>
      </c>
      <c r="H364" s="2521" t="s">
        <v>3</v>
      </c>
      <c r="I364" s="2521" t="s">
        <v>433</v>
      </c>
      <c r="J364" s="2522">
        <v>1</v>
      </c>
      <c r="K364" s="2522">
        <f t="shared" si="11"/>
        <v>4.5</v>
      </c>
      <c r="L364" s="2543" t="s">
        <v>2583</v>
      </c>
      <c r="M364" s="2521" t="s">
        <v>1462</v>
      </c>
      <c r="N364" s="2521" t="s">
        <v>3991</v>
      </c>
      <c r="O364" s="2521">
        <v>10</v>
      </c>
      <c r="P364" s="2521"/>
      <c r="Q364" s="2521"/>
      <c r="R364" s="2521"/>
      <c r="S364" s="2521"/>
      <c r="T364" s="2521"/>
      <c r="U364" s="2521"/>
      <c r="V364" s="2521"/>
      <c r="W364" s="2521"/>
      <c r="X364" s="2521" t="s">
        <v>1471</v>
      </c>
      <c r="Y364" s="2521" t="s">
        <v>3979</v>
      </c>
      <c r="Z364" s="2524" t="s">
        <v>3992</v>
      </c>
      <c r="AA364" s="2521">
        <v>4</v>
      </c>
      <c r="AB364" s="2521">
        <v>2</v>
      </c>
      <c r="AC364" s="2521">
        <v>1</v>
      </c>
      <c r="AD364" s="2521">
        <v>1</v>
      </c>
      <c r="AE364" s="2521">
        <v>0</v>
      </c>
      <c r="AF364" s="2521">
        <v>8</v>
      </c>
      <c r="AG364" s="2542"/>
    </row>
    <row r="365" spans="1:33" s="2526" customFormat="1">
      <c r="A365" s="2521">
        <v>3</v>
      </c>
      <c r="B365" s="2521">
        <v>1.5</v>
      </c>
      <c r="C365" s="2521"/>
      <c r="D365" s="2520">
        <f t="shared" si="10"/>
        <v>1.5</v>
      </c>
      <c r="E365" s="2521">
        <v>40381</v>
      </c>
      <c r="F365" s="2521" t="s">
        <v>421</v>
      </c>
      <c r="G365" s="2521">
        <v>183</v>
      </c>
      <c r="H365" s="2521" t="s">
        <v>3</v>
      </c>
      <c r="I365" s="2521" t="s">
        <v>433</v>
      </c>
      <c r="J365" s="2522">
        <v>1</v>
      </c>
      <c r="K365" s="2522">
        <f t="shared" si="11"/>
        <v>1.5</v>
      </c>
      <c r="L365" s="2543" t="s">
        <v>2471</v>
      </c>
      <c r="M365" s="2521" t="s">
        <v>1462</v>
      </c>
      <c r="N365" s="2521" t="s">
        <v>3926</v>
      </c>
      <c r="O365" s="2521">
        <v>22</v>
      </c>
      <c r="P365" s="2524"/>
      <c r="Q365" s="2521"/>
      <c r="R365" s="2521" t="s">
        <v>1469</v>
      </c>
      <c r="S365" s="2521" t="s">
        <v>3966</v>
      </c>
      <c r="T365" s="2521"/>
      <c r="U365" s="2521"/>
      <c r="V365" s="2521"/>
      <c r="W365" s="2521"/>
      <c r="X365" s="2521"/>
      <c r="Y365" s="2521"/>
      <c r="Z365" s="2524" t="s">
        <v>3993</v>
      </c>
      <c r="AA365" s="2521">
        <v>10</v>
      </c>
      <c r="AB365" s="2521">
        <v>0</v>
      </c>
      <c r="AC365" s="2521">
        <v>0</v>
      </c>
      <c r="AD365" s="2521">
        <v>1</v>
      </c>
      <c r="AE365" s="2521">
        <v>4</v>
      </c>
      <c r="AF365" s="2521">
        <v>11</v>
      </c>
      <c r="AG365" s="2542"/>
    </row>
    <row r="366" spans="1:33" s="2526" customFormat="1" ht="28.8">
      <c r="A366" s="2521">
        <v>3</v>
      </c>
      <c r="B366" s="2521"/>
      <c r="C366" s="2521">
        <v>3</v>
      </c>
      <c r="D366" s="2520">
        <f t="shared" si="10"/>
        <v>3</v>
      </c>
      <c r="E366" s="2521">
        <v>34371</v>
      </c>
      <c r="F366" s="2521" t="s">
        <v>260</v>
      </c>
      <c r="G366" s="2521">
        <v>183</v>
      </c>
      <c r="H366" s="2521" t="s">
        <v>1</v>
      </c>
      <c r="I366" s="2521" t="s">
        <v>429</v>
      </c>
      <c r="J366" s="2521">
        <v>1</v>
      </c>
      <c r="K366" s="2522">
        <f t="shared" si="11"/>
        <v>3</v>
      </c>
      <c r="L366" s="2543" t="s">
        <v>2513</v>
      </c>
      <c r="M366" s="2521" t="s">
        <v>1462</v>
      </c>
      <c r="N366" s="2521" t="s">
        <v>3994</v>
      </c>
      <c r="O366" s="2521">
        <v>30</v>
      </c>
      <c r="P366" s="2524"/>
      <c r="Q366" s="2521"/>
      <c r="R366" s="2521"/>
      <c r="S366" s="2521"/>
      <c r="T366" s="2521" t="s">
        <v>1500</v>
      </c>
      <c r="U366" s="2521" t="s">
        <v>3956</v>
      </c>
      <c r="V366" s="2521"/>
      <c r="W366" s="2521"/>
      <c r="X366" s="2521"/>
      <c r="Y366" s="2521"/>
      <c r="Z366" s="2524" t="s">
        <v>3995</v>
      </c>
      <c r="AA366" s="2521">
        <v>7</v>
      </c>
      <c r="AB366" s="2521">
        <v>0</v>
      </c>
      <c r="AC366" s="2521">
        <v>0</v>
      </c>
      <c r="AD366" s="2521">
        <v>0</v>
      </c>
      <c r="AE366" s="2521">
        <v>0</v>
      </c>
      <c r="AF366" s="2521">
        <v>7</v>
      </c>
      <c r="AG366" s="2542"/>
    </row>
    <row r="367" spans="1:33" s="2526" customFormat="1" ht="28.8">
      <c r="A367" s="2521">
        <v>3</v>
      </c>
      <c r="B367" s="2521"/>
      <c r="C367" s="2521">
        <v>3</v>
      </c>
      <c r="D367" s="2520">
        <f t="shared" si="10"/>
        <v>3</v>
      </c>
      <c r="E367" s="2521">
        <v>41298</v>
      </c>
      <c r="F367" s="2521" t="s">
        <v>259</v>
      </c>
      <c r="G367" s="2521">
        <v>183</v>
      </c>
      <c r="H367" s="2521" t="s">
        <v>1</v>
      </c>
      <c r="I367" s="2521" t="s">
        <v>429</v>
      </c>
      <c r="J367" s="2521">
        <v>1</v>
      </c>
      <c r="K367" s="2522">
        <f t="shared" si="11"/>
        <v>3</v>
      </c>
      <c r="L367" s="2543" t="s">
        <v>2538</v>
      </c>
      <c r="M367" s="2521">
        <v>5100019</v>
      </c>
      <c r="N367" s="2521" t="s">
        <v>3996</v>
      </c>
      <c r="O367" s="2521">
        <v>55</v>
      </c>
      <c r="P367" s="2524"/>
      <c r="Q367" s="2521"/>
      <c r="R367" s="2521" t="s">
        <v>1475</v>
      </c>
      <c r="S367" s="2521" t="s">
        <v>2522</v>
      </c>
      <c r="T367" s="2521"/>
      <c r="U367" s="2521"/>
      <c r="V367" s="2521"/>
      <c r="W367" s="2521"/>
      <c r="X367" s="2521"/>
      <c r="Y367" s="2521"/>
      <c r="Z367" s="2524" t="s">
        <v>1505</v>
      </c>
      <c r="AA367" s="2521">
        <v>16</v>
      </c>
      <c r="AB367" s="2521">
        <v>47</v>
      </c>
      <c r="AC367" s="2521">
        <v>0</v>
      </c>
      <c r="AD367" s="2521">
        <v>8</v>
      </c>
      <c r="AE367" s="2521">
        <v>0</v>
      </c>
      <c r="AF367" s="2521">
        <v>71</v>
      </c>
      <c r="AG367" s="2542"/>
    </row>
    <row r="368" spans="1:33" s="2526" customFormat="1" ht="28.8">
      <c r="A368" s="2521">
        <v>3</v>
      </c>
      <c r="B368" s="2521"/>
      <c r="C368" s="2521">
        <v>3</v>
      </c>
      <c r="D368" s="2520">
        <f t="shared" si="10"/>
        <v>3</v>
      </c>
      <c r="E368" s="2521">
        <v>35716</v>
      </c>
      <c r="F368" s="2521" t="s">
        <v>261</v>
      </c>
      <c r="G368" s="2521">
        <v>183</v>
      </c>
      <c r="H368" s="2521" t="s">
        <v>1</v>
      </c>
      <c r="I368" s="2521" t="s">
        <v>429</v>
      </c>
      <c r="J368" s="2521">
        <v>1</v>
      </c>
      <c r="K368" s="2522">
        <f t="shared" si="11"/>
        <v>3</v>
      </c>
      <c r="L368" s="2543" t="s">
        <v>2478</v>
      </c>
      <c r="M368" s="2521">
        <v>5100019</v>
      </c>
      <c r="N368" s="2521" t="s">
        <v>3997</v>
      </c>
      <c r="O368" s="2521">
        <v>55</v>
      </c>
      <c r="P368" s="2524"/>
      <c r="Q368" s="2521"/>
      <c r="R368" s="2521"/>
      <c r="S368" s="2521"/>
      <c r="T368" s="2521"/>
      <c r="U368" s="2521"/>
      <c r="V368" s="2521"/>
      <c r="W368" s="2521"/>
      <c r="X368" s="2521" t="s">
        <v>1472</v>
      </c>
      <c r="Y368" s="2521" t="s">
        <v>2522</v>
      </c>
      <c r="Z368" s="2524" t="s">
        <v>1505</v>
      </c>
      <c r="AA368" s="2521">
        <v>6</v>
      </c>
      <c r="AB368" s="2521">
        <v>12</v>
      </c>
      <c r="AC368" s="2521">
        <v>10</v>
      </c>
      <c r="AD368" s="2521">
        <v>8</v>
      </c>
      <c r="AE368" s="2521">
        <v>0</v>
      </c>
      <c r="AF368" s="2521">
        <v>36</v>
      </c>
      <c r="AG368" s="2542"/>
    </row>
    <row r="369" spans="1:33" s="2526" customFormat="1">
      <c r="A369" s="2521">
        <v>9</v>
      </c>
      <c r="B369" s="2521">
        <v>3</v>
      </c>
      <c r="C369" s="2521">
        <v>3</v>
      </c>
      <c r="D369" s="2520">
        <f t="shared" si="10"/>
        <v>6</v>
      </c>
      <c r="E369" s="2521">
        <v>36946</v>
      </c>
      <c r="F369" s="2521" t="s">
        <v>259</v>
      </c>
      <c r="G369" s="2521">
        <v>183</v>
      </c>
      <c r="H369" s="2521" t="s">
        <v>1</v>
      </c>
      <c r="I369" s="2521" t="s">
        <v>429</v>
      </c>
      <c r="J369" s="2522">
        <v>1</v>
      </c>
      <c r="K369" s="2522">
        <f t="shared" si="11"/>
        <v>6</v>
      </c>
      <c r="L369" s="2543" t="s">
        <v>2485</v>
      </c>
      <c r="M369" s="2521">
        <v>5111001</v>
      </c>
      <c r="N369" s="2521" t="s">
        <v>2625</v>
      </c>
      <c r="O369" s="2521">
        <v>30</v>
      </c>
      <c r="P369" s="2521" t="s">
        <v>1472</v>
      </c>
      <c r="Q369" s="2521" t="s">
        <v>3998</v>
      </c>
      <c r="R369" s="2521" t="s">
        <v>1472</v>
      </c>
      <c r="S369" s="2521" t="s">
        <v>3998</v>
      </c>
      <c r="T369" s="2521" t="s">
        <v>1472</v>
      </c>
      <c r="U369" s="2521" t="s">
        <v>3998</v>
      </c>
      <c r="V369" s="2521" t="s">
        <v>1472</v>
      </c>
      <c r="W369" s="2521" t="s">
        <v>3998</v>
      </c>
      <c r="X369" s="2521"/>
      <c r="Y369" s="2521"/>
      <c r="Z369" s="2524" t="s">
        <v>1479</v>
      </c>
      <c r="AA369" s="2521">
        <v>3</v>
      </c>
      <c r="AB369" s="2521">
        <v>2</v>
      </c>
      <c r="AC369" s="2521">
        <v>3</v>
      </c>
      <c r="AD369" s="2521">
        <v>4</v>
      </c>
      <c r="AE369" s="2521">
        <v>1</v>
      </c>
      <c r="AF369" s="2521">
        <v>12</v>
      </c>
      <c r="AG369" s="2542"/>
    </row>
    <row r="370" spans="1:33" s="2526" customFormat="1">
      <c r="A370" s="2521">
        <v>9</v>
      </c>
      <c r="B370" s="2521">
        <v>3</v>
      </c>
      <c r="C370" s="2521">
        <v>3</v>
      </c>
      <c r="D370" s="2520">
        <f t="shared" si="10"/>
        <v>6</v>
      </c>
      <c r="E370" s="2521">
        <v>23524</v>
      </c>
      <c r="F370" s="2521" t="s">
        <v>260</v>
      </c>
      <c r="G370" s="2521">
        <v>183</v>
      </c>
      <c r="H370" s="2521" t="s">
        <v>1</v>
      </c>
      <c r="I370" s="2521" t="s">
        <v>429</v>
      </c>
      <c r="J370" s="2521">
        <v>1</v>
      </c>
      <c r="K370" s="2522">
        <f t="shared" si="11"/>
        <v>6</v>
      </c>
      <c r="L370" s="2543" t="s">
        <v>2512</v>
      </c>
      <c r="M370" s="2521">
        <v>5111001</v>
      </c>
      <c r="N370" s="2521" t="s">
        <v>2554</v>
      </c>
      <c r="O370" s="2521">
        <v>30</v>
      </c>
      <c r="P370" s="2521" t="s">
        <v>1474</v>
      </c>
      <c r="Q370" s="2521" t="s">
        <v>3998</v>
      </c>
      <c r="R370" s="2521" t="s">
        <v>1474</v>
      </c>
      <c r="S370" s="2521" t="s">
        <v>3998</v>
      </c>
      <c r="T370" s="2521" t="s">
        <v>1474</v>
      </c>
      <c r="U370" s="2521" t="s">
        <v>3998</v>
      </c>
      <c r="V370" s="2521" t="s">
        <v>1474</v>
      </c>
      <c r="W370" s="2521" t="s">
        <v>3998</v>
      </c>
      <c r="X370" s="2521"/>
      <c r="Y370" s="2521"/>
      <c r="Z370" s="2524" t="s">
        <v>1479</v>
      </c>
      <c r="AA370" s="2521">
        <v>9</v>
      </c>
      <c r="AB370" s="2521">
        <v>1</v>
      </c>
      <c r="AC370" s="2521">
        <v>4</v>
      </c>
      <c r="AD370" s="2521">
        <v>6</v>
      </c>
      <c r="AE370" s="2521">
        <v>0</v>
      </c>
      <c r="AF370" s="2521">
        <v>20</v>
      </c>
      <c r="AG370" s="2542"/>
    </row>
    <row r="371" spans="1:33" s="2526" customFormat="1">
      <c r="A371" s="2521">
        <v>7</v>
      </c>
      <c r="B371" s="2521">
        <v>2.5</v>
      </c>
      <c r="C371" s="2521">
        <v>2</v>
      </c>
      <c r="D371" s="2520">
        <f t="shared" si="10"/>
        <v>4.5</v>
      </c>
      <c r="E371" s="2521">
        <v>36702</v>
      </c>
      <c r="F371" s="2521" t="s">
        <v>260</v>
      </c>
      <c r="G371" s="2521">
        <v>183</v>
      </c>
      <c r="H371" s="2521" t="s">
        <v>1</v>
      </c>
      <c r="I371" s="2521" t="s">
        <v>429</v>
      </c>
      <c r="J371" s="2521">
        <v>1</v>
      </c>
      <c r="K371" s="2522">
        <f t="shared" si="11"/>
        <v>4.5</v>
      </c>
      <c r="L371" s="2543" t="s">
        <v>2493</v>
      </c>
      <c r="M371" s="2521">
        <v>5111003</v>
      </c>
      <c r="N371" s="2521" t="s">
        <v>2554</v>
      </c>
      <c r="O371" s="2521">
        <v>50</v>
      </c>
      <c r="P371" s="2521"/>
      <c r="Q371" s="2521"/>
      <c r="R371" s="2521" t="s">
        <v>1475</v>
      </c>
      <c r="S371" s="2521" t="s">
        <v>3999</v>
      </c>
      <c r="T371" s="2521"/>
      <c r="U371" s="2521"/>
      <c r="V371" s="2521" t="s">
        <v>1475</v>
      </c>
      <c r="W371" s="2521" t="s">
        <v>3999</v>
      </c>
      <c r="X371" s="2521" t="s">
        <v>1475</v>
      </c>
      <c r="Y371" s="2521" t="s">
        <v>3999</v>
      </c>
      <c r="Z371" s="2524" t="s">
        <v>2507</v>
      </c>
      <c r="AA371" s="2521">
        <v>1</v>
      </c>
      <c r="AB371" s="2521">
        <v>2</v>
      </c>
      <c r="AC371" s="2521">
        <v>6</v>
      </c>
      <c r="AD371" s="2521">
        <v>17</v>
      </c>
      <c r="AE371" s="2521">
        <v>5</v>
      </c>
      <c r="AF371" s="2521">
        <v>26</v>
      </c>
      <c r="AG371" s="2542"/>
    </row>
    <row r="372" spans="1:33" s="2526" customFormat="1">
      <c r="A372" s="2521">
        <v>7</v>
      </c>
      <c r="B372" s="2521">
        <v>2.5</v>
      </c>
      <c r="C372" s="2521">
        <v>2</v>
      </c>
      <c r="D372" s="2520">
        <f t="shared" si="10"/>
        <v>4.5</v>
      </c>
      <c r="E372" s="2521">
        <v>42436</v>
      </c>
      <c r="F372" s="2521" t="s">
        <v>260</v>
      </c>
      <c r="G372" s="2521">
        <v>183</v>
      </c>
      <c r="H372" s="2521" t="s">
        <v>1</v>
      </c>
      <c r="I372" s="2522" t="s">
        <v>433</v>
      </c>
      <c r="J372" s="2521">
        <v>1</v>
      </c>
      <c r="K372" s="2522">
        <f t="shared" si="11"/>
        <v>4.5</v>
      </c>
      <c r="L372" s="2543" t="s">
        <v>4000</v>
      </c>
      <c r="M372" s="2521">
        <v>5111003</v>
      </c>
      <c r="N372" s="2521" t="s">
        <v>2544</v>
      </c>
      <c r="O372" s="2521">
        <v>50</v>
      </c>
      <c r="P372" s="2521" t="s">
        <v>1475</v>
      </c>
      <c r="Q372" s="2521" t="s">
        <v>4001</v>
      </c>
      <c r="R372" s="2521"/>
      <c r="S372" s="2521"/>
      <c r="T372" s="2521" t="s">
        <v>1475</v>
      </c>
      <c r="U372" s="2521" t="s">
        <v>4001</v>
      </c>
      <c r="V372" s="2521"/>
      <c r="W372" s="2521"/>
      <c r="X372" s="2521" t="s">
        <v>1475</v>
      </c>
      <c r="Y372" s="2521" t="s">
        <v>4001</v>
      </c>
      <c r="Z372" s="2524" t="s">
        <v>2507</v>
      </c>
      <c r="AA372" s="2521">
        <v>3</v>
      </c>
      <c r="AB372" s="2521">
        <v>3</v>
      </c>
      <c r="AC372" s="2521">
        <v>7</v>
      </c>
      <c r="AD372" s="2521">
        <v>15</v>
      </c>
      <c r="AE372" s="2521">
        <v>10</v>
      </c>
      <c r="AF372" s="2521">
        <v>28</v>
      </c>
      <c r="AG372" s="2542"/>
    </row>
    <row r="373" spans="1:33" s="2526" customFormat="1">
      <c r="A373" s="2521">
        <v>7</v>
      </c>
      <c r="B373" s="2521">
        <v>2.5</v>
      </c>
      <c r="C373" s="2521">
        <v>2</v>
      </c>
      <c r="D373" s="2520">
        <f t="shared" si="10"/>
        <v>4.5</v>
      </c>
      <c r="E373" s="2521">
        <v>23524</v>
      </c>
      <c r="F373" s="2521" t="s">
        <v>260</v>
      </c>
      <c r="G373" s="2521">
        <v>183</v>
      </c>
      <c r="H373" s="2521" t="s">
        <v>1</v>
      </c>
      <c r="I373" s="2521" t="s">
        <v>429</v>
      </c>
      <c r="J373" s="2521">
        <v>1</v>
      </c>
      <c r="K373" s="2522">
        <f t="shared" si="11"/>
        <v>4.5</v>
      </c>
      <c r="L373" s="2543" t="s">
        <v>2512</v>
      </c>
      <c r="M373" s="2521">
        <v>5111004</v>
      </c>
      <c r="N373" s="2521" t="s">
        <v>2554</v>
      </c>
      <c r="O373" s="2521">
        <v>50</v>
      </c>
      <c r="P373" s="2521" t="s">
        <v>1469</v>
      </c>
      <c r="Q373" s="2521" t="s">
        <v>4001</v>
      </c>
      <c r="R373" s="2521"/>
      <c r="S373" s="2521"/>
      <c r="T373" s="2521" t="s">
        <v>1469</v>
      </c>
      <c r="U373" s="2521" t="s">
        <v>4001</v>
      </c>
      <c r="V373" s="2521"/>
      <c r="W373" s="2521"/>
      <c r="X373" s="2521" t="s">
        <v>1469</v>
      </c>
      <c r="Y373" s="2521" t="s">
        <v>4001</v>
      </c>
      <c r="Z373" s="2524" t="s">
        <v>1478</v>
      </c>
      <c r="AA373" s="2521">
        <v>5</v>
      </c>
      <c r="AB373" s="2521">
        <v>8</v>
      </c>
      <c r="AC373" s="2521">
        <v>6</v>
      </c>
      <c r="AD373" s="2521">
        <v>4</v>
      </c>
      <c r="AE373" s="2521">
        <v>0</v>
      </c>
      <c r="AF373" s="2521">
        <v>23</v>
      </c>
      <c r="AG373" s="2542"/>
    </row>
    <row r="374" spans="1:33" s="2526" customFormat="1" ht="43.2">
      <c r="A374" s="2521">
        <v>7</v>
      </c>
      <c r="B374" s="2521">
        <v>2.5</v>
      </c>
      <c r="C374" s="2521">
        <v>2</v>
      </c>
      <c r="D374" s="2520">
        <f t="shared" si="10"/>
        <v>4.5</v>
      </c>
      <c r="E374" s="2521">
        <v>29159</v>
      </c>
      <c r="F374" s="2521" t="s">
        <v>259</v>
      </c>
      <c r="G374" s="2521">
        <v>183</v>
      </c>
      <c r="H374" s="2521" t="s">
        <v>1</v>
      </c>
      <c r="I374" s="2522" t="s">
        <v>433</v>
      </c>
      <c r="J374" s="2521">
        <v>1</v>
      </c>
      <c r="K374" s="2522">
        <f t="shared" si="11"/>
        <v>4.5</v>
      </c>
      <c r="L374" s="2543" t="s">
        <v>4002</v>
      </c>
      <c r="M374" s="2521">
        <v>5111005</v>
      </c>
      <c r="N374" s="2521" t="s">
        <v>2537</v>
      </c>
      <c r="O374" s="2521">
        <v>20</v>
      </c>
      <c r="P374" s="2521" t="s">
        <v>1472</v>
      </c>
      <c r="Q374" s="2521" t="s">
        <v>4003</v>
      </c>
      <c r="R374" s="2521"/>
      <c r="S374" s="2521"/>
      <c r="T374" s="2521" t="s">
        <v>1472</v>
      </c>
      <c r="U374" s="2521" t="s">
        <v>4003</v>
      </c>
      <c r="V374" s="2521"/>
      <c r="W374" s="2521"/>
      <c r="X374" s="2521" t="s">
        <v>1472</v>
      </c>
      <c r="Y374" s="2521" t="s">
        <v>4003</v>
      </c>
      <c r="Z374" s="2524" t="s">
        <v>2514</v>
      </c>
      <c r="AA374" s="2521">
        <v>3</v>
      </c>
      <c r="AB374" s="2521">
        <v>6</v>
      </c>
      <c r="AC374" s="2521">
        <v>2</v>
      </c>
      <c r="AD374" s="2521">
        <v>0</v>
      </c>
      <c r="AE374" s="2521">
        <v>0</v>
      </c>
      <c r="AF374" s="2521">
        <v>11</v>
      </c>
      <c r="AG374" s="2542"/>
    </row>
    <row r="375" spans="1:33" s="2526" customFormat="1" ht="28.8">
      <c r="A375" s="2521">
        <v>6</v>
      </c>
      <c r="B375" s="2521">
        <v>3</v>
      </c>
      <c r="C375" s="2521"/>
      <c r="D375" s="2520">
        <f t="shared" si="10"/>
        <v>3</v>
      </c>
      <c r="E375" s="2521">
        <v>42487</v>
      </c>
      <c r="F375" s="2521" t="s">
        <v>259</v>
      </c>
      <c r="G375" s="2521">
        <v>183</v>
      </c>
      <c r="H375" s="2521" t="s">
        <v>1</v>
      </c>
      <c r="I375" s="2522" t="s">
        <v>433</v>
      </c>
      <c r="J375" s="2521">
        <v>1</v>
      </c>
      <c r="K375" s="2522">
        <f t="shared" si="11"/>
        <v>3</v>
      </c>
      <c r="L375" s="2543" t="s">
        <v>4004</v>
      </c>
      <c r="M375" s="2521">
        <v>5111006</v>
      </c>
      <c r="N375" s="2521" t="s">
        <v>4005</v>
      </c>
      <c r="O375" s="2521">
        <v>20</v>
      </c>
      <c r="P375" s="2521"/>
      <c r="Q375" s="2521"/>
      <c r="R375" s="2521" t="s">
        <v>1472</v>
      </c>
      <c r="S375" s="2521" t="s">
        <v>4003</v>
      </c>
      <c r="T375" s="2521"/>
      <c r="U375" s="2521"/>
      <c r="V375" s="2521" t="s">
        <v>1472</v>
      </c>
      <c r="W375" s="2521" t="s">
        <v>4003</v>
      </c>
      <c r="X375" s="2521"/>
      <c r="Y375" s="2521"/>
      <c r="Z375" s="2524" t="s">
        <v>1492</v>
      </c>
      <c r="AA375" s="2521">
        <v>4</v>
      </c>
      <c r="AB375" s="2521">
        <v>5</v>
      </c>
      <c r="AC375" s="2521">
        <v>0</v>
      </c>
      <c r="AD375" s="2521">
        <v>0</v>
      </c>
      <c r="AE375" s="2521">
        <v>0</v>
      </c>
      <c r="AF375" s="2521">
        <v>9</v>
      </c>
      <c r="AG375" s="2542"/>
    </row>
    <row r="376" spans="1:33" s="2526" customFormat="1">
      <c r="A376" s="2521">
        <v>6</v>
      </c>
      <c r="B376" s="2521">
        <v>3</v>
      </c>
      <c r="C376" s="2521"/>
      <c r="D376" s="2520">
        <f t="shared" si="10"/>
        <v>3</v>
      </c>
      <c r="E376" s="2521">
        <v>33754</v>
      </c>
      <c r="F376" s="2521" t="s">
        <v>260</v>
      </c>
      <c r="G376" s="2521">
        <v>183</v>
      </c>
      <c r="H376" s="2521" t="s">
        <v>1</v>
      </c>
      <c r="I376" s="2521" t="s">
        <v>429</v>
      </c>
      <c r="J376" s="2521">
        <v>1</v>
      </c>
      <c r="K376" s="2522">
        <f t="shared" si="11"/>
        <v>3</v>
      </c>
      <c r="L376" s="2524" t="s">
        <v>3729</v>
      </c>
      <c r="M376" s="2521">
        <v>5111007</v>
      </c>
      <c r="N376" s="2521" t="s">
        <v>2536</v>
      </c>
      <c r="O376" s="2521">
        <v>20</v>
      </c>
      <c r="P376" s="2521"/>
      <c r="Q376" s="2521"/>
      <c r="R376" s="2521" t="s">
        <v>1475</v>
      </c>
      <c r="S376" s="2521" t="s">
        <v>4003</v>
      </c>
      <c r="T376" s="2521"/>
      <c r="U376" s="2521"/>
      <c r="V376" s="2521" t="s">
        <v>1475</v>
      </c>
      <c r="W376" s="2521" t="s">
        <v>4003</v>
      </c>
      <c r="X376" s="2521"/>
      <c r="Y376" s="2521"/>
      <c r="Z376" s="2524" t="s">
        <v>1491</v>
      </c>
      <c r="AA376" s="2521">
        <v>3</v>
      </c>
      <c r="AB376" s="2521">
        <v>5</v>
      </c>
      <c r="AC376" s="2521">
        <v>0</v>
      </c>
      <c r="AD376" s="2521">
        <v>1</v>
      </c>
      <c r="AE376" s="2521">
        <v>0</v>
      </c>
      <c r="AF376" s="2521">
        <v>9</v>
      </c>
      <c r="AG376" s="2542"/>
    </row>
    <row r="377" spans="1:33" s="2526" customFormat="1">
      <c r="A377" s="2521">
        <v>6</v>
      </c>
      <c r="B377" s="2521">
        <v>1.5</v>
      </c>
      <c r="C377" s="2521">
        <v>3</v>
      </c>
      <c r="D377" s="2520">
        <f t="shared" si="10"/>
        <v>4.5</v>
      </c>
      <c r="E377" s="2521">
        <v>40667</v>
      </c>
      <c r="F377" s="2521" t="s">
        <v>260</v>
      </c>
      <c r="G377" s="2521">
        <v>183</v>
      </c>
      <c r="H377" s="2521" t="s">
        <v>1</v>
      </c>
      <c r="I377" s="2521" t="s">
        <v>433</v>
      </c>
      <c r="J377" s="2521">
        <v>1</v>
      </c>
      <c r="K377" s="2522">
        <f t="shared" si="11"/>
        <v>4.5</v>
      </c>
      <c r="L377" s="2524" t="s">
        <v>2486</v>
      </c>
      <c r="M377" s="2521">
        <v>5111008</v>
      </c>
      <c r="N377" s="2521" t="s">
        <v>4006</v>
      </c>
      <c r="O377" s="2521">
        <v>50</v>
      </c>
      <c r="P377" s="2521"/>
      <c r="Q377" s="2521"/>
      <c r="R377" s="2521" t="s">
        <v>1472</v>
      </c>
      <c r="S377" s="2521" t="s">
        <v>4001</v>
      </c>
      <c r="T377" s="2521"/>
      <c r="U377" s="2521"/>
      <c r="V377" s="2521" t="s">
        <v>1472</v>
      </c>
      <c r="W377" s="2521" t="s">
        <v>4001</v>
      </c>
      <c r="X377" s="2521"/>
      <c r="Y377" s="2521"/>
      <c r="Z377" s="2524" t="s">
        <v>1506</v>
      </c>
      <c r="AA377" s="2521">
        <v>3</v>
      </c>
      <c r="AB377" s="2521">
        <v>8</v>
      </c>
      <c r="AC377" s="2521">
        <v>15</v>
      </c>
      <c r="AD377" s="2521">
        <v>22</v>
      </c>
      <c r="AE377" s="2521">
        <v>0</v>
      </c>
      <c r="AF377" s="2521">
        <v>48</v>
      </c>
      <c r="AG377" s="2542"/>
    </row>
    <row r="378" spans="1:33" s="2526" customFormat="1" ht="28.8">
      <c r="A378" s="2521">
        <v>3</v>
      </c>
      <c r="B378" s="2521">
        <v>1.5</v>
      </c>
      <c r="C378" s="2521"/>
      <c r="D378" s="2520">
        <f t="shared" si="10"/>
        <v>1.5</v>
      </c>
      <c r="E378" s="2521">
        <v>35470</v>
      </c>
      <c r="F378" s="2521" t="s">
        <v>259</v>
      </c>
      <c r="G378" s="2521">
        <v>183</v>
      </c>
      <c r="H378" s="2521" t="s">
        <v>1</v>
      </c>
      <c r="I378" s="2521" t="s">
        <v>429</v>
      </c>
      <c r="J378" s="2521">
        <v>1</v>
      </c>
      <c r="K378" s="2522">
        <f t="shared" si="11"/>
        <v>1.5</v>
      </c>
      <c r="L378" s="2524" t="s">
        <v>2477</v>
      </c>
      <c r="M378" s="2521">
        <v>5111019</v>
      </c>
      <c r="N378" s="2521" t="s">
        <v>2537</v>
      </c>
      <c r="O378" s="2521">
        <v>30</v>
      </c>
      <c r="P378" s="2521"/>
      <c r="Q378" s="2521"/>
      <c r="R378" s="2521"/>
      <c r="S378" s="2521"/>
      <c r="T378" s="2521"/>
      <c r="U378" s="2521"/>
      <c r="V378" s="2521" t="s">
        <v>1473</v>
      </c>
      <c r="W378" s="2521" t="s">
        <v>3998</v>
      </c>
      <c r="X378" s="2521"/>
      <c r="Y378" s="2521"/>
      <c r="Z378" s="2524" t="s">
        <v>4007</v>
      </c>
      <c r="AA378" s="2521">
        <v>20</v>
      </c>
      <c r="AB378" s="2521">
        <v>4</v>
      </c>
      <c r="AC378" s="2521">
        <v>0</v>
      </c>
      <c r="AD378" s="2521">
        <v>4</v>
      </c>
      <c r="AE378" s="2521">
        <v>0</v>
      </c>
      <c r="AF378" s="2521">
        <v>28</v>
      </c>
      <c r="AG378" s="2542"/>
    </row>
    <row r="379" spans="1:33" s="2526" customFormat="1">
      <c r="A379" s="2521">
        <v>6</v>
      </c>
      <c r="B379" s="2521">
        <v>1.5</v>
      </c>
      <c r="C379" s="2521">
        <v>3</v>
      </c>
      <c r="D379" s="2520">
        <f t="shared" si="10"/>
        <v>4.5</v>
      </c>
      <c r="E379" s="2521">
        <v>25486</v>
      </c>
      <c r="F379" s="2521" t="s">
        <v>261</v>
      </c>
      <c r="G379" s="2521">
        <v>183</v>
      </c>
      <c r="H379" s="2521" t="s">
        <v>1</v>
      </c>
      <c r="I379" s="2521" t="s">
        <v>429</v>
      </c>
      <c r="J379" s="2521">
        <v>1</v>
      </c>
      <c r="K379" s="2522">
        <f t="shared" si="11"/>
        <v>4.5</v>
      </c>
      <c r="L379" s="2524" t="s">
        <v>4008</v>
      </c>
      <c r="M379" s="2521">
        <v>5121001</v>
      </c>
      <c r="N379" s="2521" t="s">
        <v>2541</v>
      </c>
      <c r="O379" s="2521">
        <v>50</v>
      </c>
      <c r="P379" s="2521" t="s">
        <v>1473</v>
      </c>
      <c r="Q379" s="2521" t="s">
        <v>3999</v>
      </c>
      <c r="R379" s="2521"/>
      <c r="S379" s="2521"/>
      <c r="T379" s="2521" t="s">
        <v>1473</v>
      </c>
      <c r="U379" s="2521" t="s">
        <v>3999</v>
      </c>
      <c r="V379" s="2521"/>
      <c r="W379" s="2521"/>
      <c r="X379" s="2521" t="s">
        <v>1473</v>
      </c>
      <c r="Y379" s="2521" t="s">
        <v>3999</v>
      </c>
      <c r="Z379" s="2524" t="s">
        <v>1487</v>
      </c>
      <c r="AA379" s="2521">
        <v>2</v>
      </c>
      <c r="AB379" s="2521">
        <v>8</v>
      </c>
      <c r="AC379" s="2521">
        <v>12</v>
      </c>
      <c r="AD379" s="2521">
        <v>21</v>
      </c>
      <c r="AE379" s="2521">
        <v>0</v>
      </c>
      <c r="AF379" s="2521">
        <v>43</v>
      </c>
      <c r="AG379" s="2542"/>
    </row>
    <row r="380" spans="1:33" s="2526" customFormat="1" ht="28.8">
      <c r="A380" s="2521">
        <v>9</v>
      </c>
      <c r="B380" s="2521">
        <v>3</v>
      </c>
      <c r="C380" s="2521">
        <v>3</v>
      </c>
      <c r="D380" s="2520">
        <f t="shared" si="10"/>
        <v>6</v>
      </c>
      <c r="E380" s="2521">
        <v>900025</v>
      </c>
      <c r="F380" s="2521" t="s">
        <v>2489</v>
      </c>
      <c r="G380" s="2521">
        <v>183</v>
      </c>
      <c r="H380" s="2521" t="s">
        <v>1</v>
      </c>
      <c r="I380" s="2521" t="s">
        <v>4009</v>
      </c>
      <c r="J380" s="2521">
        <v>1</v>
      </c>
      <c r="K380" s="2522">
        <f t="shared" si="11"/>
        <v>6</v>
      </c>
      <c r="L380" s="2524" t="s">
        <v>4010</v>
      </c>
      <c r="M380" s="2521">
        <v>5121004</v>
      </c>
      <c r="N380" s="2521" t="s">
        <v>4011</v>
      </c>
      <c r="O380" s="2521">
        <v>30</v>
      </c>
      <c r="P380" s="2521" t="s">
        <v>1473</v>
      </c>
      <c r="Q380" s="2521" t="s">
        <v>3998</v>
      </c>
      <c r="R380" s="2521" t="s">
        <v>1473</v>
      </c>
      <c r="S380" s="2521" t="s">
        <v>3998</v>
      </c>
      <c r="T380" s="2521" t="s">
        <v>1473</v>
      </c>
      <c r="U380" s="2521" t="s">
        <v>3998</v>
      </c>
      <c r="V380" s="2521"/>
      <c r="W380" s="2521"/>
      <c r="X380" s="2521" t="s">
        <v>1473</v>
      </c>
      <c r="Y380" s="2521" t="s">
        <v>3998</v>
      </c>
      <c r="Z380" s="2524" t="s">
        <v>2482</v>
      </c>
      <c r="AA380" s="2521">
        <v>5</v>
      </c>
      <c r="AB380" s="2521">
        <v>4</v>
      </c>
      <c r="AC380" s="2521">
        <v>4</v>
      </c>
      <c r="AD380" s="2521">
        <v>18</v>
      </c>
      <c r="AE380" s="2521">
        <v>1</v>
      </c>
      <c r="AF380" s="2521">
        <v>31</v>
      </c>
      <c r="AG380" s="2542"/>
    </row>
    <row r="381" spans="1:33" s="2526" customFormat="1">
      <c r="A381" s="2521">
        <v>3</v>
      </c>
      <c r="B381" s="2521"/>
      <c r="C381" s="2521">
        <v>3</v>
      </c>
      <c r="D381" s="2520">
        <f t="shared" si="10"/>
        <v>3</v>
      </c>
      <c r="E381" s="2521">
        <v>41260</v>
      </c>
      <c r="F381" s="2521" t="s">
        <v>261</v>
      </c>
      <c r="G381" s="2521">
        <v>183</v>
      </c>
      <c r="H381" s="2521" t="s">
        <v>1</v>
      </c>
      <c r="I381" s="2521" t="s">
        <v>433</v>
      </c>
      <c r="J381" s="2521">
        <v>1</v>
      </c>
      <c r="K381" s="2522">
        <f t="shared" si="11"/>
        <v>3</v>
      </c>
      <c r="L381" s="2524" t="s">
        <v>2539</v>
      </c>
      <c r="M381" s="2521">
        <v>5121005</v>
      </c>
      <c r="N381" s="2521" t="s">
        <v>2541</v>
      </c>
      <c r="O381" s="2521">
        <v>20</v>
      </c>
      <c r="P381" s="2521"/>
      <c r="Q381" s="2521"/>
      <c r="R381" s="2521"/>
      <c r="S381" s="2521"/>
      <c r="T381" s="2521"/>
      <c r="U381" s="2521"/>
      <c r="V381" s="2521" t="s">
        <v>1464</v>
      </c>
      <c r="W381" s="2521" t="s">
        <v>1465</v>
      </c>
      <c r="X381" s="2521"/>
      <c r="Y381" s="2521"/>
      <c r="Z381" s="2524" t="s">
        <v>2627</v>
      </c>
      <c r="AA381" s="2521">
        <v>0</v>
      </c>
      <c r="AB381" s="2521">
        <v>1</v>
      </c>
      <c r="AC381" s="2521">
        <v>8</v>
      </c>
      <c r="AD381" s="2521">
        <v>3</v>
      </c>
      <c r="AE381" s="2521">
        <v>0</v>
      </c>
      <c r="AF381" s="2521">
        <v>12</v>
      </c>
      <c r="AG381" s="2542"/>
    </row>
    <row r="382" spans="1:33" s="2526" customFormat="1">
      <c r="A382" s="2521">
        <v>6</v>
      </c>
      <c r="B382" s="2521">
        <v>3</v>
      </c>
      <c r="C382" s="2521"/>
      <c r="D382" s="2520">
        <f t="shared" si="10"/>
        <v>3</v>
      </c>
      <c r="E382" s="2521">
        <v>37866</v>
      </c>
      <c r="F382" s="2521" t="s">
        <v>261</v>
      </c>
      <c r="G382" s="2521">
        <v>183</v>
      </c>
      <c r="H382" s="2521" t="s">
        <v>1</v>
      </c>
      <c r="I382" s="2521" t="s">
        <v>429</v>
      </c>
      <c r="J382" s="2521">
        <v>1</v>
      </c>
      <c r="K382" s="2522">
        <f t="shared" si="11"/>
        <v>3</v>
      </c>
      <c r="L382" s="2524" t="s">
        <v>2476</v>
      </c>
      <c r="M382" s="2521">
        <v>5121006</v>
      </c>
      <c r="N382" s="2521" t="s">
        <v>2541</v>
      </c>
      <c r="O382" s="2521">
        <v>50</v>
      </c>
      <c r="P382" s="2521" t="s">
        <v>1475</v>
      </c>
      <c r="Q382" s="2521" t="s">
        <v>3999</v>
      </c>
      <c r="R382" s="2521"/>
      <c r="S382" s="2521"/>
      <c r="T382" s="2521" t="s">
        <v>1475</v>
      </c>
      <c r="U382" s="2521" t="s">
        <v>3999</v>
      </c>
      <c r="V382" s="2521"/>
      <c r="W382" s="2521"/>
      <c r="X382" s="2521"/>
      <c r="Y382" s="2521"/>
      <c r="Z382" s="2524" t="s">
        <v>2543</v>
      </c>
      <c r="AA382" s="2521">
        <v>1</v>
      </c>
      <c r="AB382" s="2521">
        <v>1</v>
      </c>
      <c r="AC382" s="2521">
        <v>6</v>
      </c>
      <c r="AD382" s="2521">
        <v>15</v>
      </c>
      <c r="AE382" s="2521">
        <v>6</v>
      </c>
      <c r="AF382" s="2521">
        <v>23</v>
      </c>
      <c r="AG382" s="2542"/>
    </row>
    <row r="383" spans="1:33" s="2526" customFormat="1">
      <c r="A383" s="2521">
        <v>6</v>
      </c>
      <c r="B383" s="2521">
        <v>3</v>
      </c>
      <c r="C383" s="2521"/>
      <c r="D383" s="2520">
        <f t="shared" si="10"/>
        <v>3</v>
      </c>
      <c r="E383" s="2521">
        <v>35091</v>
      </c>
      <c r="F383" s="2521" t="s">
        <v>261</v>
      </c>
      <c r="G383" s="2521">
        <v>183</v>
      </c>
      <c r="H383" s="2521" t="s">
        <v>1</v>
      </c>
      <c r="I383" s="2521" t="s">
        <v>429</v>
      </c>
      <c r="J383" s="2521">
        <v>1</v>
      </c>
      <c r="K383" s="2522">
        <f t="shared" si="11"/>
        <v>3</v>
      </c>
      <c r="L383" s="2524" t="s">
        <v>2483</v>
      </c>
      <c r="M383" s="2521">
        <v>5121006</v>
      </c>
      <c r="N383" s="2521" t="s">
        <v>2608</v>
      </c>
      <c r="O383" s="2521">
        <v>50</v>
      </c>
      <c r="P383" s="2521"/>
      <c r="Q383" s="2521"/>
      <c r="R383" s="2521" t="s">
        <v>1475</v>
      </c>
      <c r="S383" s="2521" t="s">
        <v>4001</v>
      </c>
      <c r="T383" s="2521"/>
      <c r="U383" s="2521"/>
      <c r="V383" s="2521" t="s">
        <v>1475</v>
      </c>
      <c r="W383" s="2521" t="s">
        <v>4001</v>
      </c>
      <c r="X383" s="2521"/>
      <c r="Y383" s="2521"/>
      <c r="Z383" s="2524" t="s">
        <v>2543</v>
      </c>
      <c r="AA383" s="2521">
        <v>0</v>
      </c>
      <c r="AB383" s="2521">
        <v>3</v>
      </c>
      <c r="AC383" s="2521">
        <v>4</v>
      </c>
      <c r="AD383" s="2521">
        <v>10</v>
      </c>
      <c r="AE383" s="2521">
        <v>1</v>
      </c>
      <c r="AF383" s="2521">
        <v>17</v>
      </c>
      <c r="AG383" s="2542"/>
    </row>
    <row r="384" spans="1:33" s="2526" customFormat="1">
      <c r="A384" s="2521">
        <v>9</v>
      </c>
      <c r="B384" s="2521">
        <v>3</v>
      </c>
      <c r="C384" s="2521">
        <v>3</v>
      </c>
      <c r="D384" s="2520">
        <f t="shared" si="10"/>
        <v>6</v>
      </c>
      <c r="E384" s="2521">
        <v>36019</v>
      </c>
      <c r="F384" s="2521" t="s">
        <v>261</v>
      </c>
      <c r="G384" s="2521">
        <v>183</v>
      </c>
      <c r="H384" s="2521" t="s">
        <v>1</v>
      </c>
      <c r="I384" s="2521" t="s">
        <v>429</v>
      </c>
      <c r="J384" s="2521">
        <v>1</v>
      </c>
      <c r="K384" s="2522">
        <f t="shared" si="11"/>
        <v>6</v>
      </c>
      <c r="L384" s="2524" t="s">
        <v>2508</v>
      </c>
      <c r="M384" s="2521">
        <v>5121007</v>
      </c>
      <c r="N384" s="2521" t="s">
        <v>2546</v>
      </c>
      <c r="O384" s="2521">
        <v>25</v>
      </c>
      <c r="P384" s="2521" t="s">
        <v>1474</v>
      </c>
      <c r="Q384" s="2521" t="s">
        <v>4012</v>
      </c>
      <c r="R384" s="2521" t="s">
        <v>1474</v>
      </c>
      <c r="S384" s="2521" t="s">
        <v>4012</v>
      </c>
      <c r="T384" s="2521" t="s">
        <v>1474</v>
      </c>
      <c r="U384" s="2521" t="s">
        <v>4012</v>
      </c>
      <c r="V384" s="2521" t="s">
        <v>1474</v>
      </c>
      <c r="W384" s="2521" t="s">
        <v>4012</v>
      </c>
      <c r="X384" s="2521"/>
      <c r="Y384" s="2521"/>
      <c r="Z384" s="2524" t="s">
        <v>1480</v>
      </c>
      <c r="AA384" s="2521">
        <v>0</v>
      </c>
      <c r="AB384" s="2521">
        <v>1</v>
      </c>
      <c r="AC384" s="2521">
        <v>2</v>
      </c>
      <c r="AD384" s="2521">
        <v>8</v>
      </c>
      <c r="AE384" s="2521">
        <v>2</v>
      </c>
      <c r="AF384" s="2521">
        <v>11</v>
      </c>
      <c r="AG384" s="2542"/>
    </row>
    <row r="385" spans="1:33" s="2526" customFormat="1">
      <c r="A385" s="2521">
        <v>9</v>
      </c>
      <c r="B385" s="2521">
        <v>3</v>
      </c>
      <c r="C385" s="2521">
        <v>3</v>
      </c>
      <c r="D385" s="2520">
        <f t="shared" si="10"/>
        <v>6</v>
      </c>
      <c r="E385" s="2521">
        <v>36702</v>
      </c>
      <c r="F385" s="2521" t="s">
        <v>260</v>
      </c>
      <c r="G385" s="2521">
        <v>183</v>
      </c>
      <c r="H385" s="2521" t="s">
        <v>1</v>
      </c>
      <c r="I385" s="2521" t="s">
        <v>429</v>
      </c>
      <c r="J385" s="2522">
        <v>1</v>
      </c>
      <c r="K385" s="2522">
        <f t="shared" si="11"/>
        <v>6</v>
      </c>
      <c r="L385" s="2524" t="s">
        <v>2493</v>
      </c>
      <c r="M385" s="2521">
        <v>5121007</v>
      </c>
      <c r="N385" s="2521" t="s">
        <v>2544</v>
      </c>
      <c r="O385" s="2521">
        <v>50</v>
      </c>
      <c r="P385" s="2521" t="s">
        <v>1472</v>
      </c>
      <c r="Q385" s="2521" t="s">
        <v>3999</v>
      </c>
      <c r="R385" s="2521" t="s">
        <v>1472</v>
      </c>
      <c r="S385" s="2521" t="s">
        <v>3999</v>
      </c>
      <c r="T385" s="2521" t="s">
        <v>1472</v>
      </c>
      <c r="U385" s="2521" t="s">
        <v>3999</v>
      </c>
      <c r="V385" s="2521" t="s">
        <v>1472</v>
      </c>
      <c r="W385" s="2521" t="s">
        <v>3999</v>
      </c>
      <c r="X385" s="2521"/>
      <c r="Y385" s="2521"/>
      <c r="Z385" s="2524" t="s">
        <v>1480</v>
      </c>
      <c r="AA385" s="2521">
        <v>8</v>
      </c>
      <c r="AB385" s="2521">
        <v>11</v>
      </c>
      <c r="AC385" s="2521">
        <v>7</v>
      </c>
      <c r="AD385" s="2521">
        <v>24</v>
      </c>
      <c r="AE385" s="2521">
        <v>2</v>
      </c>
      <c r="AF385" s="2521">
        <v>50</v>
      </c>
      <c r="AG385" s="2542"/>
    </row>
    <row r="386" spans="1:33" s="2526" customFormat="1">
      <c r="A386" s="2521">
        <v>6</v>
      </c>
      <c r="B386" s="2521">
        <v>1.5</v>
      </c>
      <c r="C386" s="2521">
        <v>3</v>
      </c>
      <c r="D386" s="2520">
        <f t="shared" si="10"/>
        <v>4.5</v>
      </c>
      <c r="E386" s="2521">
        <v>35091</v>
      </c>
      <c r="F386" s="2521" t="s">
        <v>261</v>
      </c>
      <c r="G386" s="2521">
        <v>183</v>
      </c>
      <c r="H386" s="2521" t="s">
        <v>1</v>
      </c>
      <c r="I386" s="2521" t="s">
        <v>429</v>
      </c>
      <c r="J386" s="2521">
        <v>1</v>
      </c>
      <c r="K386" s="2522">
        <f t="shared" si="11"/>
        <v>4.5</v>
      </c>
      <c r="L386" s="2524" t="s">
        <v>2483</v>
      </c>
      <c r="M386" s="2521">
        <v>5121008</v>
      </c>
      <c r="N386" s="2521" t="s">
        <v>2541</v>
      </c>
      <c r="O386" s="2521">
        <v>25</v>
      </c>
      <c r="P386" s="2521"/>
      <c r="Q386" s="2521"/>
      <c r="R386" s="2521" t="s">
        <v>1473</v>
      </c>
      <c r="S386" s="2521" t="s">
        <v>4012</v>
      </c>
      <c r="T386" s="2521" t="s">
        <v>1473</v>
      </c>
      <c r="U386" s="2521" t="s">
        <v>4012</v>
      </c>
      <c r="V386" s="2521"/>
      <c r="W386" s="2521"/>
      <c r="X386" s="2521" t="s">
        <v>1473</v>
      </c>
      <c r="Y386" s="2521" t="s">
        <v>4012</v>
      </c>
      <c r="Z386" s="2524" t="s">
        <v>2610</v>
      </c>
      <c r="AA386" s="2521">
        <v>1</v>
      </c>
      <c r="AB386" s="2521">
        <v>2</v>
      </c>
      <c r="AC386" s="2521">
        <v>5</v>
      </c>
      <c r="AD386" s="2521">
        <v>4</v>
      </c>
      <c r="AE386" s="2521">
        <v>2</v>
      </c>
      <c r="AF386" s="2521">
        <v>12</v>
      </c>
      <c r="AG386" s="2542"/>
    </row>
    <row r="387" spans="1:33" s="2526" customFormat="1">
      <c r="A387" s="2521">
        <v>7</v>
      </c>
      <c r="B387" s="2521">
        <v>2.5</v>
      </c>
      <c r="C387" s="2521">
        <v>2</v>
      </c>
      <c r="D387" s="2520">
        <f t="shared" si="10"/>
        <v>4.5</v>
      </c>
      <c r="E387" s="2521">
        <v>41804</v>
      </c>
      <c r="F387" s="2521" t="s">
        <v>261</v>
      </c>
      <c r="G387" s="2521">
        <v>183</v>
      </c>
      <c r="H387" s="2521" t="s">
        <v>1</v>
      </c>
      <c r="I387" s="2521" t="s">
        <v>433</v>
      </c>
      <c r="J387" s="2521">
        <v>1</v>
      </c>
      <c r="K387" s="2522">
        <f t="shared" si="11"/>
        <v>4.5</v>
      </c>
      <c r="L387" s="2524" t="s">
        <v>3719</v>
      </c>
      <c r="M387" s="2521">
        <v>5121009</v>
      </c>
      <c r="N387" s="2521" t="s">
        <v>2626</v>
      </c>
      <c r="O387" s="2521">
        <v>50</v>
      </c>
      <c r="P387" s="2521" t="s">
        <v>1467</v>
      </c>
      <c r="Q387" s="2521" t="s">
        <v>3999</v>
      </c>
      <c r="R387" s="2521"/>
      <c r="S387" s="2521"/>
      <c r="T387" s="2521"/>
      <c r="U387" s="2521"/>
      <c r="V387" s="2521" t="s">
        <v>1467</v>
      </c>
      <c r="W387" s="2521" t="s">
        <v>3999</v>
      </c>
      <c r="X387" s="2521" t="s">
        <v>1467</v>
      </c>
      <c r="Y387" s="2521" t="s">
        <v>3999</v>
      </c>
      <c r="Z387" s="2524" t="s">
        <v>1482</v>
      </c>
      <c r="AA387" s="2521">
        <v>2</v>
      </c>
      <c r="AB387" s="2521">
        <v>15</v>
      </c>
      <c r="AC387" s="2521">
        <v>9</v>
      </c>
      <c r="AD387" s="2521">
        <v>15</v>
      </c>
      <c r="AE387" s="2521">
        <v>3</v>
      </c>
      <c r="AF387" s="2521">
        <v>41</v>
      </c>
      <c r="AG387" s="2542"/>
    </row>
    <row r="388" spans="1:33" s="2526" customFormat="1">
      <c r="A388" s="2521">
        <v>7</v>
      </c>
      <c r="B388" s="2521">
        <v>2.5</v>
      </c>
      <c r="C388" s="2521">
        <v>2</v>
      </c>
      <c r="D388" s="2520">
        <f t="shared" ref="D388:D451" si="12">SUM(B388+C388)</f>
        <v>4.5</v>
      </c>
      <c r="E388" s="2521">
        <v>28181</v>
      </c>
      <c r="F388" s="2521" t="s">
        <v>261</v>
      </c>
      <c r="G388" s="2521">
        <v>183</v>
      </c>
      <c r="H388" s="2521" t="s">
        <v>1</v>
      </c>
      <c r="I388" s="2521" t="s">
        <v>433</v>
      </c>
      <c r="J388" s="2521">
        <v>1</v>
      </c>
      <c r="K388" s="2522">
        <f t="shared" ref="K388:K451" si="13">D388*J388</f>
        <v>4.5</v>
      </c>
      <c r="L388" s="2524" t="s">
        <v>434</v>
      </c>
      <c r="M388" s="2521">
        <v>5121010</v>
      </c>
      <c r="N388" s="2521" t="s">
        <v>2546</v>
      </c>
      <c r="O388" s="2521">
        <v>50</v>
      </c>
      <c r="P388" s="2521" t="s">
        <v>1469</v>
      </c>
      <c r="Q388" s="2521" t="s">
        <v>3999</v>
      </c>
      <c r="R388" s="2521"/>
      <c r="S388" s="2521"/>
      <c r="T388" s="2521" t="s">
        <v>1469</v>
      </c>
      <c r="U388" s="2521" t="s">
        <v>3999</v>
      </c>
      <c r="V388" s="2521"/>
      <c r="W388" s="2521"/>
      <c r="X388" s="2521" t="s">
        <v>1469</v>
      </c>
      <c r="Y388" s="2521" t="s">
        <v>3999</v>
      </c>
      <c r="Z388" s="2524" t="s">
        <v>1481</v>
      </c>
      <c r="AA388" s="2521">
        <v>0</v>
      </c>
      <c r="AB388" s="2521">
        <v>0</v>
      </c>
      <c r="AC388" s="2521">
        <v>9</v>
      </c>
      <c r="AD388" s="2521">
        <v>22</v>
      </c>
      <c r="AE388" s="2521">
        <v>14</v>
      </c>
      <c r="AF388" s="2521">
        <v>31</v>
      </c>
      <c r="AG388" s="2542"/>
    </row>
    <row r="389" spans="1:33" s="2526" customFormat="1">
      <c r="A389" s="2521">
        <v>6</v>
      </c>
      <c r="B389" s="2521">
        <v>3</v>
      </c>
      <c r="C389" s="2521"/>
      <c r="D389" s="2520">
        <f t="shared" si="12"/>
        <v>3</v>
      </c>
      <c r="E389" s="2521">
        <v>35716</v>
      </c>
      <c r="F389" s="2521" t="s">
        <v>261</v>
      </c>
      <c r="G389" s="2521">
        <v>183</v>
      </c>
      <c r="H389" s="2521" t="s">
        <v>1</v>
      </c>
      <c r="I389" s="2521" t="s">
        <v>429</v>
      </c>
      <c r="J389" s="2521">
        <v>1</v>
      </c>
      <c r="K389" s="2522">
        <f t="shared" si="13"/>
        <v>3</v>
      </c>
      <c r="L389" s="2524" t="s">
        <v>2478</v>
      </c>
      <c r="M389" s="2521">
        <v>5121014</v>
      </c>
      <c r="N389" s="2521" t="s">
        <v>2541</v>
      </c>
      <c r="O389" s="2521">
        <v>50</v>
      </c>
      <c r="P389" s="2521"/>
      <c r="Q389" s="2521"/>
      <c r="R389" s="2521" t="s">
        <v>1473</v>
      </c>
      <c r="S389" s="2521" t="s">
        <v>3999</v>
      </c>
      <c r="T389" s="2521"/>
      <c r="U389" s="2521"/>
      <c r="V389" s="2521" t="s">
        <v>1473</v>
      </c>
      <c r="W389" s="2521" t="s">
        <v>3999</v>
      </c>
      <c r="X389" s="2521"/>
      <c r="Y389" s="2521"/>
      <c r="Z389" s="2524" t="s">
        <v>1486</v>
      </c>
      <c r="AA389" s="2521">
        <v>9</v>
      </c>
      <c r="AB389" s="2521">
        <v>14</v>
      </c>
      <c r="AC389" s="2521">
        <v>14</v>
      </c>
      <c r="AD389" s="2521">
        <v>5</v>
      </c>
      <c r="AE389" s="2521">
        <v>3</v>
      </c>
      <c r="AF389" s="2521">
        <v>42</v>
      </c>
      <c r="AG389" s="2542"/>
    </row>
    <row r="390" spans="1:33" s="2526" customFormat="1">
      <c r="A390" s="2521">
        <v>6</v>
      </c>
      <c r="B390" s="2521">
        <v>3</v>
      </c>
      <c r="C390" s="2521"/>
      <c r="D390" s="2520">
        <f t="shared" si="12"/>
        <v>3</v>
      </c>
      <c r="E390" s="2521">
        <v>35716</v>
      </c>
      <c r="F390" s="2521" t="s">
        <v>261</v>
      </c>
      <c r="G390" s="2521">
        <v>183</v>
      </c>
      <c r="H390" s="2521" t="s">
        <v>1</v>
      </c>
      <c r="I390" s="2521" t="s">
        <v>429</v>
      </c>
      <c r="J390" s="2521">
        <v>1</v>
      </c>
      <c r="K390" s="2522">
        <f t="shared" si="13"/>
        <v>3</v>
      </c>
      <c r="L390" s="2524" t="s">
        <v>2478</v>
      </c>
      <c r="M390" s="2521">
        <v>5121014</v>
      </c>
      <c r="N390" s="2521" t="s">
        <v>2608</v>
      </c>
      <c r="O390" s="2521">
        <v>30</v>
      </c>
      <c r="P390" s="2521"/>
      <c r="Q390" s="2521"/>
      <c r="R390" s="2521" t="s">
        <v>1475</v>
      </c>
      <c r="S390" s="2521" t="s">
        <v>3998</v>
      </c>
      <c r="T390" s="2521"/>
      <c r="U390" s="2521"/>
      <c r="V390" s="2521" t="s">
        <v>1475</v>
      </c>
      <c r="W390" s="2521" t="s">
        <v>3998</v>
      </c>
      <c r="X390" s="2521"/>
      <c r="Y390" s="2521"/>
      <c r="Z390" s="2524" t="s">
        <v>1486</v>
      </c>
      <c r="AA390" s="2521">
        <v>0</v>
      </c>
      <c r="AB390" s="2521">
        <v>1</v>
      </c>
      <c r="AC390" s="2521">
        <v>0</v>
      </c>
      <c r="AD390" s="2521">
        <v>1</v>
      </c>
      <c r="AE390" s="2521">
        <v>1</v>
      </c>
      <c r="AF390" s="2521">
        <v>2</v>
      </c>
      <c r="AG390" s="2542"/>
    </row>
    <row r="391" spans="1:33" s="2526" customFormat="1">
      <c r="A391" s="2521">
        <v>12</v>
      </c>
      <c r="B391" s="2521">
        <v>4.5</v>
      </c>
      <c r="C391" s="2521">
        <v>3</v>
      </c>
      <c r="D391" s="2520">
        <f t="shared" si="12"/>
        <v>7.5</v>
      </c>
      <c r="E391" s="2521">
        <v>39425</v>
      </c>
      <c r="F391" s="2521" t="s">
        <v>261</v>
      </c>
      <c r="G391" s="2521">
        <v>183</v>
      </c>
      <c r="H391" s="2521" t="s">
        <v>1</v>
      </c>
      <c r="I391" s="2521" t="s">
        <v>429</v>
      </c>
      <c r="J391" s="2521">
        <v>1</v>
      </c>
      <c r="K391" s="2522">
        <f t="shared" si="13"/>
        <v>7.5</v>
      </c>
      <c r="L391" s="2524" t="s">
        <v>2473</v>
      </c>
      <c r="M391" s="2521">
        <v>5121015</v>
      </c>
      <c r="N391" s="2521" t="s">
        <v>2541</v>
      </c>
      <c r="O391" s="2521">
        <v>32</v>
      </c>
      <c r="P391" s="2521" t="s">
        <v>2497</v>
      </c>
      <c r="Q391" s="2521" t="s">
        <v>1484</v>
      </c>
      <c r="R391" s="2521"/>
      <c r="S391" s="2521"/>
      <c r="T391" s="2521" t="s">
        <v>1472</v>
      </c>
      <c r="U391" s="2521" t="s">
        <v>3956</v>
      </c>
      <c r="V391" s="2521" t="s">
        <v>1472</v>
      </c>
      <c r="W391" s="2521" t="s">
        <v>3956</v>
      </c>
      <c r="X391" s="2521" t="s">
        <v>1472</v>
      </c>
      <c r="Y391" s="2521" t="s">
        <v>3956</v>
      </c>
      <c r="Z391" s="2524" t="s">
        <v>1485</v>
      </c>
      <c r="AA391" s="2521">
        <v>5</v>
      </c>
      <c r="AB391" s="2521">
        <v>7</v>
      </c>
      <c r="AC391" s="2521">
        <v>8</v>
      </c>
      <c r="AD391" s="2521">
        <v>10</v>
      </c>
      <c r="AE391" s="2521">
        <v>2</v>
      </c>
      <c r="AF391" s="2521">
        <v>30</v>
      </c>
      <c r="AG391" s="2542"/>
    </row>
    <row r="392" spans="1:33" s="2526" customFormat="1">
      <c r="A392" s="2521">
        <v>7</v>
      </c>
      <c r="B392" s="2521">
        <v>2.5</v>
      </c>
      <c r="C392" s="2521">
        <v>2</v>
      </c>
      <c r="D392" s="2520">
        <f t="shared" si="12"/>
        <v>4.5</v>
      </c>
      <c r="E392" s="2521">
        <v>21359</v>
      </c>
      <c r="F392" s="2521" t="s">
        <v>261</v>
      </c>
      <c r="G392" s="2521">
        <v>183</v>
      </c>
      <c r="H392" s="2521" t="s">
        <v>1</v>
      </c>
      <c r="I392" s="2521" t="s">
        <v>429</v>
      </c>
      <c r="J392" s="2521">
        <v>1</v>
      </c>
      <c r="K392" s="2522">
        <f t="shared" si="13"/>
        <v>4.5</v>
      </c>
      <c r="L392" s="2524" t="s">
        <v>2509</v>
      </c>
      <c r="M392" s="2521">
        <v>5121016</v>
      </c>
      <c r="N392" s="2521" t="s">
        <v>2541</v>
      </c>
      <c r="O392" s="2521">
        <v>32</v>
      </c>
      <c r="P392" s="2521" t="s">
        <v>1475</v>
      </c>
      <c r="Q392" s="2521" t="s">
        <v>3956</v>
      </c>
      <c r="R392" s="2521"/>
      <c r="S392" s="2521"/>
      <c r="T392" s="2521" t="s">
        <v>1475</v>
      </c>
      <c r="U392" s="2521" t="s">
        <v>3956</v>
      </c>
      <c r="V392" s="2521"/>
      <c r="W392" s="2521"/>
      <c r="X392" s="2521" t="s">
        <v>1475</v>
      </c>
      <c r="Y392" s="2521" t="s">
        <v>3956</v>
      </c>
      <c r="Z392" s="2524" t="s">
        <v>1488</v>
      </c>
      <c r="AA392" s="2521">
        <v>0</v>
      </c>
      <c r="AB392" s="2521">
        <v>1</v>
      </c>
      <c r="AC392" s="2521">
        <v>13</v>
      </c>
      <c r="AD392" s="2521">
        <v>5</v>
      </c>
      <c r="AE392" s="2521">
        <v>3</v>
      </c>
      <c r="AF392" s="2521">
        <v>19</v>
      </c>
      <c r="AG392" s="2542"/>
    </row>
    <row r="393" spans="1:33" s="2526" customFormat="1">
      <c r="A393" s="2521">
        <v>9</v>
      </c>
      <c r="B393" s="2521">
        <v>3</v>
      </c>
      <c r="C393" s="2521">
        <v>3</v>
      </c>
      <c r="D393" s="2520">
        <f t="shared" si="12"/>
        <v>6</v>
      </c>
      <c r="E393" s="2521">
        <v>32841</v>
      </c>
      <c r="F393" s="2521" t="s">
        <v>261</v>
      </c>
      <c r="G393" s="2521">
        <v>183</v>
      </c>
      <c r="H393" s="2521" t="s">
        <v>1</v>
      </c>
      <c r="I393" s="2521" t="s">
        <v>429</v>
      </c>
      <c r="J393" s="2521">
        <v>1</v>
      </c>
      <c r="K393" s="2522">
        <f t="shared" si="13"/>
        <v>6</v>
      </c>
      <c r="L393" s="2524" t="s">
        <v>2510</v>
      </c>
      <c r="M393" s="2521">
        <v>5121019</v>
      </c>
      <c r="N393" s="2521" t="s">
        <v>2548</v>
      </c>
      <c r="O393" s="2521">
        <v>20</v>
      </c>
      <c r="P393" s="2521" t="s">
        <v>1473</v>
      </c>
      <c r="Q393" s="2521" t="s">
        <v>4013</v>
      </c>
      <c r="R393" s="2521"/>
      <c r="S393" s="2521"/>
      <c r="T393" s="2521" t="s">
        <v>1473</v>
      </c>
      <c r="U393" s="2521" t="s">
        <v>4013</v>
      </c>
      <c r="V393" s="2521" t="s">
        <v>1473</v>
      </c>
      <c r="W393" s="2521" t="s">
        <v>4013</v>
      </c>
      <c r="X393" s="2521" t="s">
        <v>1473</v>
      </c>
      <c r="Y393" s="2521" t="s">
        <v>4013</v>
      </c>
      <c r="Z393" s="2524" t="s">
        <v>1496</v>
      </c>
      <c r="AA393" s="2521">
        <v>14</v>
      </c>
      <c r="AB393" s="2521">
        <v>4</v>
      </c>
      <c r="AC393" s="2521">
        <v>0</v>
      </c>
      <c r="AD393" s="2521">
        <v>1</v>
      </c>
      <c r="AE393" s="2521">
        <v>0</v>
      </c>
      <c r="AF393" s="2521">
        <v>19</v>
      </c>
      <c r="AG393" s="2542"/>
    </row>
    <row r="394" spans="1:33" s="2526" customFormat="1">
      <c r="A394" s="2521">
        <v>6</v>
      </c>
      <c r="B394" s="2521">
        <v>1.5</v>
      </c>
      <c r="C394" s="2521">
        <v>3</v>
      </c>
      <c r="D394" s="2520">
        <f t="shared" si="12"/>
        <v>4.5</v>
      </c>
      <c r="E394" s="2521">
        <v>41804</v>
      </c>
      <c r="F394" s="2521" t="s">
        <v>261</v>
      </c>
      <c r="G394" s="2521">
        <v>183</v>
      </c>
      <c r="H394" s="2521" t="s">
        <v>1</v>
      </c>
      <c r="I394" s="2521" t="s">
        <v>433</v>
      </c>
      <c r="J394" s="2521">
        <v>1</v>
      </c>
      <c r="K394" s="2522">
        <f t="shared" si="13"/>
        <v>4.5</v>
      </c>
      <c r="L394" s="2524" t="s">
        <v>3719</v>
      </c>
      <c r="M394" s="2521" t="s">
        <v>1462</v>
      </c>
      <c r="N394" s="2521" t="s">
        <v>2549</v>
      </c>
      <c r="O394" s="2521">
        <v>50</v>
      </c>
      <c r="P394" s="2521" t="s">
        <v>1474</v>
      </c>
      <c r="Q394" s="2521" t="s">
        <v>3999</v>
      </c>
      <c r="R394" s="2521"/>
      <c r="S394" s="2521"/>
      <c r="T394" s="2521" t="s">
        <v>1474</v>
      </c>
      <c r="U394" s="2521" t="s">
        <v>3999</v>
      </c>
      <c r="V394" s="2521"/>
      <c r="W394" s="2521"/>
      <c r="X394" s="2521" t="s">
        <v>1474</v>
      </c>
      <c r="Y394" s="2521" t="s">
        <v>3999</v>
      </c>
      <c r="Z394" s="2524" t="s">
        <v>1507</v>
      </c>
      <c r="AA394" s="2521">
        <v>4</v>
      </c>
      <c r="AB394" s="2521">
        <v>15</v>
      </c>
      <c r="AC394" s="2521">
        <v>7</v>
      </c>
      <c r="AD394" s="2521">
        <v>6</v>
      </c>
      <c r="AE394" s="2521">
        <v>1</v>
      </c>
      <c r="AF394" s="2521">
        <v>32</v>
      </c>
      <c r="AG394" s="2542"/>
    </row>
    <row r="395" spans="1:33" s="2526" customFormat="1">
      <c r="A395" s="2521">
        <v>6</v>
      </c>
      <c r="B395" s="2521">
        <v>1.5</v>
      </c>
      <c r="C395" s="2521">
        <v>3</v>
      </c>
      <c r="D395" s="2520">
        <f t="shared" si="12"/>
        <v>4.5</v>
      </c>
      <c r="E395" s="2521">
        <v>28181</v>
      </c>
      <c r="F395" s="2521" t="s">
        <v>261</v>
      </c>
      <c r="G395" s="2521">
        <v>183</v>
      </c>
      <c r="H395" s="2521" t="s">
        <v>1</v>
      </c>
      <c r="I395" s="2521" t="s">
        <v>433</v>
      </c>
      <c r="J395" s="2521">
        <v>1</v>
      </c>
      <c r="K395" s="2522">
        <f t="shared" si="13"/>
        <v>4.5</v>
      </c>
      <c r="L395" s="2524" t="s">
        <v>434</v>
      </c>
      <c r="M395" s="2521" t="s">
        <v>1462</v>
      </c>
      <c r="N395" s="2521" t="s">
        <v>4014</v>
      </c>
      <c r="O395" s="2521">
        <v>50</v>
      </c>
      <c r="P395" s="2521" t="s">
        <v>1472</v>
      </c>
      <c r="Q395" s="2521" t="s">
        <v>4001</v>
      </c>
      <c r="R395" s="2521"/>
      <c r="S395" s="2521"/>
      <c r="T395" s="2521" t="s">
        <v>1472</v>
      </c>
      <c r="U395" s="2521" t="s">
        <v>4001</v>
      </c>
      <c r="V395" s="2521"/>
      <c r="W395" s="2521"/>
      <c r="X395" s="2521" t="s">
        <v>1472</v>
      </c>
      <c r="Y395" s="2521" t="s">
        <v>4001</v>
      </c>
      <c r="Z395" s="2524" t="s">
        <v>1507</v>
      </c>
      <c r="AA395" s="2521">
        <v>0</v>
      </c>
      <c r="AB395" s="2521">
        <v>1</v>
      </c>
      <c r="AC395" s="2521">
        <v>15</v>
      </c>
      <c r="AD395" s="2521">
        <v>32</v>
      </c>
      <c r="AE395" s="2521">
        <v>0</v>
      </c>
      <c r="AF395" s="2521">
        <v>48</v>
      </c>
      <c r="AG395" s="2542"/>
    </row>
    <row r="396" spans="1:33" s="2526" customFormat="1">
      <c r="A396" s="2521">
        <v>3</v>
      </c>
      <c r="B396" s="2521"/>
      <c r="C396" s="2521">
        <v>3</v>
      </c>
      <c r="D396" s="2520">
        <f t="shared" si="12"/>
        <v>3</v>
      </c>
      <c r="E396" s="2521">
        <v>32841</v>
      </c>
      <c r="F396" s="2521" t="s">
        <v>261</v>
      </c>
      <c r="G396" s="2521">
        <v>183</v>
      </c>
      <c r="H396" s="2521" t="s">
        <v>1</v>
      </c>
      <c r="I396" s="2521" t="s">
        <v>429</v>
      </c>
      <c r="J396" s="2521">
        <v>1</v>
      </c>
      <c r="K396" s="2522">
        <f t="shared" si="13"/>
        <v>3</v>
      </c>
      <c r="L396" s="2524" t="s">
        <v>2510</v>
      </c>
      <c r="M396" s="2521" t="s">
        <v>1462</v>
      </c>
      <c r="N396" s="2521" t="s">
        <v>4015</v>
      </c>
      <c r="O396" s="2521">
        <v>20</v>
      </c>
      <c r="P396" s="2521"/>
      <c r="Q396" s="2521"/>
      <c r="R396" s="2521" t="s">
        <v>1464</v>
      </c>
      <c r="S396" s="2521" t="s">
        <v>4013</v>
      </c>
      <c r="T396" s="2521"/>
      <c r="U396" s="2521"/>
      <c r="V396" s="2521"/>
      <c r="W396" s="2521"/>
      <c r="X396" s="2521"/>
      <c r="Y396" s="2521"/>
      <c r="Z396" s="2524" t="s">
        <v>2495</v>
      </c>
      <c r="AA396" s="2521">
        <v>13</v>
      </c>
      <c r="AB396" s="2521">
        <v>2</v>
      </c>
      <c r="AC396" s="2521">
        <v>2</v>
      </c>
      <c r="AD396" s="2521">
        <v>1</v>
      </c>
      <c r="AE396" s="2521">
        <v>1</v>
      </c>
      <c r="AF396" s="2521">
        <v>18</v>
      </c>
      <c r="AG396" s="2542"/>
    </row>
    <row r="397" spans="1:33" s="2526" customFormat="1">
      <c r="A397" s="2521">
        <v>9</v>
      </c>
      <c r="B397" s="2521">
        <v>3</v>
      </c>
      <c r="C397" s="2521">
        <v>3</v>
      </c>
      <c r="D397" s="2520">
        <f t="shared" si="12"/>
        <v>6</v>
      </c>
      <c r="E397" s="2521">
        <v>31092</v>
      </c>
      <c r="F397" s="2521" t="s">
        <v>261</v>
      </c>
      <c r="G397" s="2521">
        <v>183</v>
      </c>
      <c r="H397" s="2521" t="s">
        <v>1</v>
      </c>
      <c r="I397" s="2521" t="s">
        <v>429</v>
      </c>
      <c r="J397" s="2521">
        <v>0.5</v>
      </c>
      <c r="K397" s="2522">
        <f t="shared" si="13"/>
        <v>3</v>
      </c>
      <c r="L397" s="2524" t="s">
        <v>2515</v>
      </c>
      <c r="M397" s="2521" t="s">
        <v>2550</v>
      </c>
      <c r="N397" s="2521" t="s">
        <v>2552</v>
      </c>
      <c r="O397" s="2521">
        <v>20</v>
      </c>
      <c r="P397" s="2521" t="s">
        <v>1469</v>
      </c>
      <c r="Q397" s="2521" t="s">
        <v>4016</v>
      </c>
      <c r="R397" s="2521" t="s">
        <v>1469</v>
      </c>
      <c r="S397" s="2521" t="s">
        <v>4003</v>
      </c>
      <c r="T397" s="2521"/>
      <c r="U397" s="2521"/>
      <c r="V397" s="2521" t="s">
        <v>1469</v>
      </c>
      <c r="W397" s="2521" t="s">
        <v>4003</v>
      </c>
      <c r="X397" s="2521" t="s">
        <v>1469</v>
      </c>
      <c r="Y397" s="2521" t="s">
        <v>4016</v>
      </c>
      <c r="Z397" s="2524" t="s">
        <v>1510</v>
      </c>
      <c r="AA397" s="2521">
        <v>1</v>
      </c>
      <c r="AB397" s="2521">
        <v>2</v>
      </c>
      <c r="AC397" s="2521">
        <v>7</v>
      </c>
      <c r="AD397" s="2521">
        <v>3</v>
      </c>
      <c r="AE397" s="2521">
        <v>1</v>
      </c>
      <c r="AF397" s="2521">
        <v>13</v>
      </c>
      <c r="AG397" s="2542"/>
    </row>
    <row r="398" spans="1:33" s="2526" customFormat="1" ht="28.8">
      <c r="A398" s="2521">
        <v>12</v>
      </c>
      <c r="B398" s="2521">
        <v>4.5</v>
      </c>
      <c r="C398" s="2521">
        <v>3</v>
      </c>
      <c r="D398" s="2520">
        <f t="shared" si="12"/>
        <v>7.5</v>
      </c>
      <c r="E398" s="2521">
        <v>37016</v>
      </c>
      <c r="F398" s="2521" t="s">
        <v>261</v>
      </c>
      <c r="G398" s="2521">
        <v>183</v>
      </c>
      <c r="H398" s="2521" t="s">
        <v>1</v>
      </c>
      <c r="I398" s="2521" t="s">
        <v>429</v>
      </c>
      <c r="J398" s="2521">
        <v>1</v>
      </c>
      <c r="K398" s="2522">
        <f t="shared" si="13"/>
        <v>7.5</v>
      </c>
      <c r="L398" s="2524" t="s">
        <v>432</v>
      </c>
      <c r="M398" s="2521" t="s">
        <v>2550</v>
      </c>
      <c r="N398" s="2521" t="s">
        <v>2552</v>
      </c>
      <c r="O398" s="2521">
        <v>20</v>
      </c>
      <c r="P398" s="2521"/>
      <c r="Q398" s="2521"/>
      <c r="R398" s="2521" t="s">
        <v>1474</v>
      </c>
      <c r="S398" s="2521" t="s">
        <v>4016</v>
      </c>
      <c r="T398" s="2521" t="s">
        <v>1464</v>
      </c>
      <c r="U398" s="2521" t="s">
        <v>4016</v>
      </c>
      <c r="V398" s="2521" t="s">
        <v>1474</v>
      </c>
      <c r="W398" s="2521" t="s">
        <v>4016</v>
      </c>
      <c r="X398" s="2521"/>
      <c r="Y398" s="2521"/>
      <c r="Z398" s="2524" t="s">
        <v>3723</v>
      </c>
      <c r="AA398" s="2521">
        <v>5</v>
      </c>
      <c r="AB398" s="2521">
        <v>0</v>
      </c>
      <c r="AC398" s="2521">
        <v>0</v>
      </c>
      <c r="AD398" s="2521">
        <v>1</v>
      </c>
      <c r="AE398" s="2521">
        <v>0</v>
      </c>
      <c r="AF398" s="2521">
        <v>6</v>
      </c>
      <c r="AG398" s="2542"/>
    </row>
    <row r="399" spans="1:33" s="2526" customFormat="1">
      <c r="A399" s="2521">
        <v>6</v>
      </c>
      <c r="B399" s="2521">
        <v>3</v>
      </c>
      <c r="C399" s="2521"/>
      <c r="D399" s="2520">
        <f t="shared" si="12"/>
        <v>3</v>
      </c>
      <c r="E399" s="2521">
        <v>39425</v>
      </c>
      <c r="F399" s="2521" t="s">
        <v>261</v>
      </c>
      <c r="G399" s="2521">
        <v>183</v>
      </c>
      <c r="H399" s="2521" t="s">
        <v>1</v>
      </c>
      <c r="I399" s="2521" t="s">
        <v>429</v>
      </c>
      <c r="J399" s="2521">
        <v>1</v>
      </c>
      <c r="K399" s="2522">
        <f t="shared" si="13"/>
        <v>3</v>
      </c>
      <c r="L399" s="2524" t="s">
        <v>2473</v>
      </c>
      <c r="M399" s="2521" t="s">
        <v>2550</v>
      </c>
      <c r="N399" s="2521" t="s">
        <v>4017</v>
      </c>
      <c r="O399" s="2521">
        <v>1</v>
      </c>
      <c r="P399" s="2521"/>
      <c r="Q399" s="2521"/>
      <c r="R399" s="2521"/>
      <c r="S399" s="2521"/>
      <c r="T399" s="2521"/>
      <c r="U399" s="2521"/>
      <c r="V399" s="2521"/>
      <c r="W399" s="2521"/>
      <c r="X399" s="2521"/>
      <c r="Y399" s="2521"/>
      <c r="Z399" s="2524" t="s">
        <v>2633</v>
      </c>
      <c r="AA399" s="2521">
        <v>1</v>
      </c>
      <c r="AB399" s="2521">
        <v>0</v>
      </c>
      <c r="AC399" s="2521">
        <v>0</v>
      </c>
      <c r="AD399" s="2521">
        <v>0</v>
      </c>
      <c r="AE399" s="2521">
        <v>0</v>
      </c>
      <c r="AF399" s="2521">
        <v>1</v>
      </c>
      <c r="AG399" s="2542"/>
    </row>
    <row r="400" spans="1:33" s="2526" customFormat="1">
      <c r="A400" s="2521">
        <v>7</v>
      </c>
      <c r="B400" s="2521">
        <v>2.5</v>
      </c>
      <c r="C400" s="2521">
        <v>2</v>
      </c>
      <c r="D400" s="2520">
        <f t="shared" si="12"/>
        <v>4.5</v>
      </c>
      <c r="E400" s="2521">
        <v>41260</v>
      </c>
      <c r="F400" s="2521" t="s">
        <v>261</v>
      </c>
      <c r="G400" s="2521">
        <v>183</v>
      </c>
      <c r="H400" s="2521" t="s">
        <v>1</v>
      </c>
      <c r="I400" s="2521" t="s">
        <v>433</v>
      </c>
      <c r="J400" s="2521">
        <v>1</v>
      </c>
      <c r="K400" s="2522">
        <f t="shared" si="13"/>
        <v>4.5</v>
      </c>
      <c r="L400" s="2524" t="s">
        <v>2539</v>
      </c>
      <c r="M400" s="2521">
        <v>5121050</v>
      </c>
      <c r="N400" s="2521" t="s">
        <v>2541</v>
      </c>
      <c r="O400" s="2521">
        <v>50</v>
      </c>
      <c r="P400" s="2521" t="s">
        <v>1473</v>
      </c>
      <c r="Q400" s="2521" t="s">
        <v>4001</v>
      </c>
      <c r="R400" s="2521"/>
      <c r="S400" s="2521"/>
      <c r="T400" s="2521" t="s">
        <v>1473</v>
      </c>
      <c r="U400" s="2521" t="s">
        <v>4001</v>
      </c>
      <c r="V400" s="2521"/>
      <c r="W400" s="2521"/>
      <c r="X400" s="2521" t="s">
        <v>1473</v>
      </c>
      <c r="Y400" s="2521" t="s">
        <v>4001</v>
      </c>
      <c r="Z400" s="2524" t="s">
        <v>2553</v>
      </c>
      <c r="AA400" s="2521">
        <v>0</v>
      </c>
      <c r="AB400" s="2521">
        <v>3</v>
      </c>
      <c r="AC400" s="2521">
        <v>16</v>
      </c>
      <c r="AD400" s="2521">
        <v>30</v>
      </c>
      <c r="AE400" s="2521">
        <v>1</v>
      </c>
      <c r="AF400" s="2521">
        <v>49</v>
      </c>
      <c r="AG400" s="2542"/>
    </row>
    <row r="401" spans="1:33" s="2526" customFormat="1">
      <c r="A401" s="2521">
        <v>7</v>
      </c>
      <c r="B401" s="2521">
        <v>2.5</v>
      </c>
      <c r="C401" s="2521">
        <v>2</v>
      </c>
      <c r="D401" s="2520">
        <f t="shared" si="12"/>
        <v>4.5</v>
      </c>
      <c r="E401" s="2521">
        <v>25486</v>
      </c>
      <c r="F401" s="2521" t="s">
        <v>261</v>
      </c>
      <c r="G401" s="2521">
        <v>183</v>
      </c>
      <c r="H401" s="2521" t="s">
        <v>1</v>
      </c>
      <c r="I401" s="2521" t="s">
        <v>429</v>
      </c>
      <c r="J401" s="2521">
        <v>1</v>
      </c>
      <c r="K401" s="2522">
        <f t="shared" si="13"/>
        <v>4.5</v>
      </c>
      <c r="L401" s="2524" t="s">
        <v>4008</v>
      </c>
      <c r="M401" s="2521">
        <v>5121050</v>
      </c>
      <c r="N401" s="2521" t="s">
        <v>2608</v>
      </c>
      <c r="O401" s="2521">
        <v>30</v>
      </c>
      <c r="P401" s="2521" t="s">
        <v>1475</v>
      </c>
      <c r="Q401" s="2521" t="s">
        <v>3998</v>
      </c>
      <c r="R401" s="2521"/>
      <c r="S401" s="2521"/>
      <c r="T401" s="2521" t="s">
        <v>1475</v>
      </c>
      <c r="U401" s="2521" t="s">
        <v>3998</v>
      </c>
      <c r="V401" s="2521"/>
      <c r="W401" s="2521"/>
      <c r="X401" s="2521" t="s">
        <v>1475</v>
      </c>
      <c r="Y401" s="2521" t="s">
        <v>3998</v>
      </c>
      <c r="Z401" s="2524" t="s">
        <v>2553</v>
      </c>
      <c r="AA401" s="2521">
        <v>4</v>
      </c>
      <c r="AB401" s="2521">
        <v>10</v>
      </c>
      <c r="AC401" s="2521">
        <v>5</v>
      </c>
      <c r="AD401" s="2521">
        <v>9</v>
      </c>
      <c r="AE401" s="2521">
        <v>0</v>
      </c>
      <c r="AF401" s="2521">
        <v>28</v>
      </c>
      <c r="AG401" s="2542"/>
    </row>
    <row r="402" spans="1:33" s="2526" customFormat="1">
      <c r="A402" s="2521">
        <v>7</v>
      </c>
      <c r="B402" s="2521">
        <v>2.5</v>
      </c>
      <c r="C402" s="2521">
        <v>2</v>
      </c>
      <c r="D402" s="2520">
        <f t="shared" si="12"/>
        <v>4.5</v>
      </c>
      <c r="E402" s="2521">
        <v>36019</v>
      </c>
      <c r="F402" s="2521" t="s">
        <v>261</v>
      </c>
      <c r="G402" s="2521">
        <v>183</v>
      </c>
      <c r="H402" s="2521" t="s">
        <v>1</v>
      </c>
      <c r="I402" s="2521" t="s">
        <v>429</v>
      </c>
      <c r="J402" s="2521">
        <v>1</v>
      </c>
      <c r="K402" s="2522">
        <f t="shared" si="13"/>
        <v>4.5</v>
      </c>
      <c r="L402" s="2524" t="s">
        <v>2508</v>
      </c>
      <c r="M402" s="2521">
        <v>5131003</v>
      </c>
      <c r="N402" s="2521" t="s">
        <v>2626</v>
      </c>
      <c r="O402" s="2521">
        <v>50</v>
      </c>
      <c r="P402" s="2521"/>
      <c r="Q402" s="2521"/>
      <c r="R402" s="2521" t="s">
        <v>1469</v>
      </c>
      <c r="S402" s="2521" t="s">
        <v>3999</v>
      </c>
      <c r="T402" s="2521" t="s">
        <v>1467</v>
      </c>
      <c r="U402" s="2521" t="s">
        <v>3999</v>
      </c>
      <c r="V402" s="2521" t="s">
        <v>1469</v>
      </c>
      <c r="W402" s="2521" t="s">
        <v>3999</v>
      </c>
      <c r="X402" s="2521"/>
      <c r="Y402" s="2521"/>
      <c r="Z402" s="2524" t="s">
        <v>1483</v>
      </c>
      <c r="AA402" s="2521">
        <v>0</v>
      </c>
      <c r="AB402" s="2521">
        <v>3</v>
      </c>
      <c r="AC402" s="2521">
        <v>5</v>
      </c>
      <c r="AD402" s="2521">
        <v>11</v>
      </c>
      <c r="AE402" s="2521">
        <v>6</v>
      </c>
      <c r="AF402" s="2521">
        <v>19</v>
      </c>
      <c r="AG402" s="2542"/>
    </row>
    <row r="403" spans="1:33" s="2526" customFormat="1">
      <c r="A403" s="2521">
        <v>9</v>
      </c>
      <c r="B403" s="2521">
        <v>3</v>
      </c>
      <c r="C403" s="2521">
        <v>3</v>
      </c>
      <c r="D403" s="2520">
        <f t="shared" si="12"/>
        <v>6</v>
      </c>
      <c r="E403" s="2521">
        <v>42549</v>
      </c>
      <c r="F403" s="2521" t="s">
        <v>259</v>
      </c>
      <c r="G403" s="2521">
        <v>183</v>
      </c>
      <c r="H403" s="2521" t="s">
        <v>1</v>
      </c>
      <c r="I403" s="2521" t="s">
        <v>4018</v>
      </c>
      <c r="J403" s="2521">
        <v>1</v>
      </c>
      <c r="K403" s="2522">
        <f t="shared" si="13"/>
        <v>6</v>
      </c>
      <c r="L403" s="2524" t="s">
        <v>4019</v>
      </c>
      <c r="M403" s="2521">
        <v>5131004</v>
      </c>
      <c r="N403" s="2521" t="s">
        <v>2537</v>
      </c>
      <c r="O403" s="2521">
        <v>20</v>
      </c>
      <c r="P403" s="2521" t="s">
        <v>1466</v>
      </c>
      <c r="Q403" s="2521" t="s">
        <v>2623</v>
      </c>
      <c r="R403" s="2521"/>
      <c r="S403" s="2521"/>
      <c r="T403" s="2521" t="s">
        <v>1475</v>
      </c>
      <c r="U403" s="2521" t="s">
        <v>4003</v>
      </c>
      <c r="V403" s="2521"/>
      <c r="W403" s="2521"/>
      <c r="X403" s="2521" t="s">
        <v>1475</v>
      </c>
      <c r="Y403" s="2521" t="s">
        <v>4003</v>
      </c>
      <c r="Z403" s="2524" t="s">
        <v>2556</v>
      </c>
      <c r="AA403" s="2521">
        <v>0</v>
      </c>
      <c r="AB403" s="2521">
        <v>5</v>
      </c>
      <c r="AC403" s="2521">
        <v>0</v>
      </c>
      <c r="AD403" s="2521">
        <v>1</v>
      </c>
      <c r="AE403" s="2521">
        <v>0</v>
      </c>
      <c r="AF403" s="2521">
        <v>6</v>
      </c>
      <c r="AG403" s="2542"/>
    </row>
    <row r="404" spans="1:33" s="2526" customFormat="1">
      <c r="A404" s="2521">
        <v>9</v>
      </c>
      <c r="B404" s="2521">
        <v>3</v>
      </c>
      <c r="C404" s="2521">
        <v>3</v>
      </c>
      <c r="D404" s="2520">
        <f t="shared" si="12"/>
        <v>6</v>
      </c>
      <c r="E404" s="2521">
        <v>42482</v>
      </c>
      <c r="F404" s="2521" t="s">
        <v>260</v>
      </c>
      <c r="G404" s="2521">
        <v>183</v>
      </c>
      <c r="H404" s="2521" t="s">
        <v>1</v>
      </c>
      <c r="I404" s="2521" t="s">
        <v>429</v>
      </c>
      <c r="J404" s="2521">
        <v>1</v>
      </c>
      <c r="K404" s="2522">
        <f t="shared" si="13"/>
        <v>6</v>
      </c>
      <c r="L404" s="2524" t="s">
        <v>4020</v>
      </c>
      <c r="M404" s="2521">
        <v>5131005</v>
      </c>
      <c r="N404" s="2521" t="s">
        <v>3728</v>
      </c>
      <c r="O404" s="2521">
        <v>30</v>
      </c>
      <c r="P404" s="2521" t="s">
        <v>1469</v>
      </c>
      <c r="Q404" s="2521" t="s">
        <v>3956</v>
      </c>
      <c r="R404" s="2521" t="s">
        <v>1469</v>
      </c>
      <c r="S404" s="2521" t="s">
        <v>3956</v>
      </c>
      <c r="T404" s="2521" t="s">
        <v>1469</v>
      </c>
      <c r="U404" s="2521" t="s">
        <v>3956</v>
      </c>
      <c r="V404" s="2521" t="s">
        <v>1469</v>
      </c>
      <c r="W404" s="2521" t="s">
        <v>3956</v>
      </c>
      <c r="X404" s="2521"/>
      <c r="Y404" s="2521"/>
      <c r="Z404" s="2524" t="s">
        <v>1490</v>
      </c>
      <c r="AA404" s="2521">
        <v>1</v>
      </c>
      <c r="AB404" s="2521">
        <v>1</v>
      </c>
      <c r="AC404" s="2521">
        <v>4</v>
      </c>
      <c r="AD404" s="2521">
        <v>2</v>
      </c>
      <c r="AE404" s="2521">
        <v>2</v>
      </c>
      <c r="AF404" s="2521">
        <v>8</v>
      </c>
      <c r="AG404" s="2542"/>
    </row>
    <row r="405" spans="1:33" s="2526" customFormat="1" ht="28.8">
      <c r="A405" s="2521">
        <v>9</v>
      </c>
      <c r="B405" s="2521">
        <v>3</v>
      </c>
      <c r="C405" s="2521">
        <v>3</v>
      </c>
      <c r="D405" s="2520">
        <f t="shared" si="12"/>
        <v>6</v>
      </c>
      <c r="E405" s="2521">
        <v>37016</v>
      </c>
      <c r="F405" s="2521" t="s">
        <v>261</v>
      </c>
      <c r="G405" s="2521">
        <v>183</v>
      </c>
      <c r="H405" s="2521" t="s">
        <v>1</v>
      </c>
      <c r="I405" s="2521" t="s">
        <v>429</v>
      </c>
      <c r="J405" s="2521">
        <v>1</v>
      </c>
      <c r="K405" s="2522">
        <f t="shared" si="13"/>
        <v>6</v>
      </c>
      <c r="L405" s="2524" t="s">
        <v>432</v>
      </c>
      <c r="M405" s="2521">
        <v>5131006</v>
      </c>
      <c r="N405" s="2521" t="s">
        <v>2548</v>
      </c>
      <c r="O405" s="2521">
        <v>30</v>
      </c>
      <c r="P405" s="2521" t="s">
        <v>1473</v>
      </c>
      <c r="Q405" s="2521" t="s">
        <v>3956</v>
      </c>
      <c r="R405" s="2521" t="s">
        <v>1473</v>
      </c>
      <c r="S405" s="2521" t="s">
        <v>3956</v>
      </c>
      <c r="T405" s="2521"/>
      <c r="U405" s="2521"/>
      <c r="V405" s="2521" t="s">
        <v>1473</v>
      </c>
      <c r="W405" s="2521" t="s">
        <v>3956</v>
      </c>
      <c r="X405" s="2521" t="s">
        <v>1473</v>
      </c>
      <c r="Y405" s="2521" t="s">
        <v>3956</v>
      </c>
      <c r="Z405" s="2524" t="s">
        <v>1499</v>
      </c>
      <c r="AA405" s="2521">
        <v>12</v>
      </c>
      <c r="AB405" s="2521">
        <v>7</v>
      </c>
      <c r="AC405" s="2521">
        <v>0</v>
      </c>
      <c r="AD405" s="2521">
        <v>3</v>
      </c>
      <c r="AE405" s="2521">
        <v>0</v>
      </c>
      <c r="AF405" s="2521">
        <v>22</v>
      </c>
      <c r="AG405" s="2542"/>
    </row>
    <row r="406" spans="1:33" s="2526" customFormat="1">
      <c r="A406" s="2521">
        <v>6</v>
      </c>
      <c r="B406" s="2521">
        <v>1.5</v>
      </c>
      <c r="C406" s="2521">
        <v>3</v>
      </c>
      <c r="D406" s="2520">
        <f t="shared" si="12"/>
        <v>4.5</v>
      </c>
      <c r="E406" s="2521">
        <v>42368</v>
      </c>
      <c r="F406" s="2521" t="s">
        <v>260</v>
      </c>
      <c r="G406" s="2521">
        <v>183</v>
      </c>
      <c r="H406" s="2521" t="s">
        <v>1</v>
      </c>
      <c r="I406" s="2521" t="s">
        <v>433</v>
      </c>
      <c r="J406" s="2521">
        <v>1</v>
      </c>
      <c r="K406" s="2522">
        <f t="shared" si="13"/>
        <v>4.5</v>
      </c>
      <c r="L406" s="2524" t="s">
        <v>4021</v>
      </c>
      <c r="M406" s="2521" t="s">
        <v>1462</v>
      </c>
      <c r="N406" s="2521" t="s">
        <v>2558</v>
      </c>
      <c r="O406" s="2521">
        <v>50</v>
      </c>
      <c r="P406" s="2521" t="s">
        <v>1474</v>
      </c>
      <c r="Q406" s="2521" t="s">
        <v>4001</v>
      </c>
      <c r="R406" s="2521"/>
      <c r="S406" s="2521"/>
      <c r="T406" s="2521" t="s">
        <v>1474</v>
      </c>
      <c r="U406" s="2521" t="s">
        <v>4001</v>
      </c>
      <c r="V406" s="2521"/>
      <c r="W406" s="2521"/>
      <c r="X406" s="2521" t="s">
        <v>1474</v>
      </c>
      <c r="Y406" s="2521" t="s">
        <v>4001</v>
      </c>
      <c r="Z406" s="2524" t="s">
        <v>1509</v>
      </c>
      <c r="AA406" s="2521">
        <v>0</v>
      </c>
      <c r="AB406" s="2521">
        <v>21</v>
      </c>
      <c r="AC406" s="2521">
        <v>13</v>
      </c>
      <c r="AD406" s="2521">
        <v>13</v>
      </c>
      <c r="AE406" s="2521">
        <v>1</v>
      </c>
      <c r="AF406" s="2521">
        <v>47</v>
      </c>
      <c r="AG406" s="2542"/>
    </row>
    <row r="407" spans="1:33" s="2526" customFormat="1" ht="28.8">
      <c r="A407" s="2521">
        <v>3</v>
      </c>
      <c r="B407" s="2521"/>
      <c r="C407" s="2521">
        <v>3</v>
      </c>
      <c r="D407" s="2520">
        <f t="shared" si="12"/>
        <v>3</v>
      </c>
      <c r="E407" s="2521">
        <v>17114</v>
      </c>
      <c r="F407" s="2521" t="s">
        <v>260</v>
      </c>
      <c r="G407" s="2521">
        <v>183</v>
      </c>
      <c r="H407" s="2521" t="s">
        <v>1</v>
      </c>
      <c r="I407" s="2521" t="s">
        <v>429</v>
      </c>
      <c r="J407" s="2521">
        <v>1</v>
      </c>
      <c r="K407" s="2522">
        <f t="shared" si="13"/>
        <v>3</v>
      </c>
      <c r="L407" s="2524" t="s">
        <v>960</v>
      </c>
      <c r="M407" s="2521" t="s">
        <v>1462</v>
      </c>
      <c r="N407" s="2521" t="s">
        <v>4022</v>
      </c>
      <c r="O407" s="2521">
        <v>24</v>
      </c>
      <c r="P407" s="2521"/>
      <c r="Q407" s="2521"/>
      <c r="R407" s="2521" t="s">
        <v>1469</v>
      </c>
      <c r="S407" s="2521" t="s">
        <v>4016</v>
      </c>
      <c r="T407" s="2521"/>
      <c r="U407" s="2521"/>
      <c r="V407" s="2521" t="s">
        <v>1469</v>
      </c>
      <c r="W407" s="2521" t="s">
        <v>4016</v>
      </c>
      <c r="X407" s="2521"/>
      <c r="Y407" s="2521"/>
      <c r="Z407" s="2524" t="s">
        <v>1508</v>
      </c>
      <c r="AA407" s="2521">
        <v>2</v>
      </c>
      <c r="AB407" s="2521">
        <v>2</v>
      </c>
      <c r="AC407" s="2521">
        <v>0</v>
      </c>
      <c r="AD407" s="2521">
        <v>2</v>
      </c>
      <c r="AE407" s="2521">
        <v>1</v>
      </c>
      <c r="AF407" s="2521">
        <v>6</v>
      </c>
      <c r="AG407" s="2542"/>
    </row>
    <row r="408" spans="1:33" s="2526" customFormat="1">
      <c r="A408" s="2521">
        <v>7</v>
      </c>
      <c r="B408" s="2521">
        <v>2.5</v>
      </c>
      <c r="C408" s="2521">
        <v>2</v>
      </c>
      <c r="D408" s="2520">
        <f t="shared" si="12"/>
        <v>4.5</v>
      </c>
      <c r="E408" s="2521">
        <v>33754</v>
      </c>
      <c r="F408" s="2521" t="s">
        <v>260</v>
      </c>
      <c r="G408" s="2521">
        <v>183</v>
      </c>
      <c r="H408" s="2521" t="s">
        <v>1</v>
      </c>
      <c r="I408" s="2521" t="s">
        <v>429</v>
      </c>
      <c r="J408" s="2521">
        <v>1</v>
      </c>
      <c r="K408" s="2522">
        <f t="shared" si="13"/>
        <v>4.5</v>
      </c>
      <c r="L408" s="2524" t="s">
        <v>3729</v>
      </c>
      <c r="M408" s="2521">
        <v>5131022</v>
      </c>
      <c r="N408" s="2521" t="s">
        <v>3728</v>
      </c>
      <c r="O408" s="2521">
        <v>24</v>
      </c>
      <c r="P408" s="2521" t="s">
        <v>1475</v>
      </c>
      <c r="Q408" s="2521" t="s">
        <v>4016</v>
      </c>
      <c r="R408" s="2521"/>
      <c r="S408" s="2521"/>
      <c r="T408" s="2521" t="s">
        <v>1475</v>
      </c>
      <c r="U408" s="2521" t="s">
        <v>4016</v>
      </c>
      <c r="V408" s="2521"/>
      <c r="W408" s="2521"/>
      <c r="X408" s="2521" t="s">
        <v>1475</v>
      </c>
      <c r="Y408" s="2521" t="s">
        <v>4016</v>
      </c>
      <c r="Z408" s="2524" t="s">
        <v>3830</v>
      </c>
      <c r="AA408" s="2521">
        <v>1</v>
      </c>
      <c r="AB408" s="2521">
        <v>2</v>
      </c>
      <c r="AC408" s="2521">
        <v>2</v>
      </c>
      <c r="AD408" s="2521">
        <v>6</v>
      </c>
      <c r="AE408" s="2521">
        <v>5</v>
      </c>
      <c r="AF408" s="2521">
        <v>11</v>
      </c>
      <c r="AG408" s="2542"/>
    </row>
    <row r="409" spans="1:33" s="2526" customFormat="1">
      <c r="A409" s="2521">
        <v>7</v>
      </c>
      <c r="B409" s="2521">
        <v>2.5</v>
      </c>
      <c r="C409" s="2521">
        <v>2</v>
      </c>
      <c r="D409" s="2520">
        <f t="shared" si="12"/>
        <v>4.5</v>
      </c>
      <c r="E409" s="2521">
        <v>40664</v>
      </c>
      <c r="F409" s="2521" t="s">
        <v>259</v>
      </c>
      <c r="G409" s="2521">
        <v>183</v>
      </c>
      <c r="H409" s="2521" t="s">
        <v>1</v>
      </c>
      <c r="I409" s="2521" t="s">
        <v>433</v>
      </c>
      <c r="J409" s="2522">
        <v>1</v>
      </c>
      <c r="K409" s="2522">
        <f t="shared" si="13"/>
        <v>4.5</v>
      </c>
      <c r="L409" s="2524" t="s">
        <v>2481</v>
      </c>
      <c r="M409" s="2521">
        <v>5131023</v>
      </c>
      <c r="N409" s="2521" t="s">
        <v>2638</v>
      </c>
      <c r="O409" s="2521">
        <v>20</v>
      </c>
      <c r="P409" s="2521" t="s">
        <v>1472</v>
      </c>
      <c r="Q409" s="2521" t="s">
        <v>4013</v>
      </c>
      <c r="R409" s="2521"/>
      <c r="S409" s="2521"/>
      <c r="T409" s="2521"/>
      <c r="U409" s="2521"/>
      <c r="V409" s="2521" t="s">
        <v>2497</v>
      </c>
      <c r="W409" s="2521" t="s">
        <v>2623</v>
      </c>
      <c r="X409" s="2521"/>
      <c r="Y409" s="2521"/>
      <c r="Z409" s="2524" t="s">
        <v>4023</v>
      </c>
      <c r="AA409" s="2521">
        <v>2</v>
      </c>
      <c r="AB409" s="2521">
        <v>1</v>
      </c>
      <c r="AC409" s="2521">
        <v>2</v>
      </c>
      <c r="AD409" s="2521">
        <v>4</v>
      </c>
      <c r="AE409" s="2521">
        <v>1</v>
      </c>
      <c r="AF409" s="2521">
        <v>9</v>
      </c>
      <c r="AG409" s="2542"/>
    </row>
    <row r="410" spans="1:33" s="2526" customFormat="1" ht="28.8">
      <c r="A410" s="2521">
        <v>9</v>
      </c>
      <c r="B410" s="2521">
        <v>3</v>
      </c>
      <c r="C410" s="2521">
        <v>3</v>
      </c>
      <c r="D410" s="2520">
        <f t="shared" si="12"/>
        <v>6</v>
      </c>
      <c r="E410" s="2521">
        <v>34371</v>
      </c>
      <c r="F410" s="2521" t="s">
        <v>260</v>
      </c>
      <c r="G410" s="2521">
        <v>183</v>
      </c>
      <c r="H410" s="2521" t="s">
        <v>1</v>
      </c>
      <c r="I410" s="2521" t="s">
        <v>429</v>
      </c>
      <c r="J410" s="2521">
        <v>1</v>
      </c>
      <c r="K410" s="2522">
        <f t="shared" si="13"/>
        <v>6</v>
      </c>
      <c r="L410" s="2524" t="s">
        <v>2513</v>
      </c>
      <c r="M410" s="2521">
        <v>5131024</v>
      </c>
      <c r="N410" s="2521" t="s">
        <v>3728</v>
      </c>
      <c r="O410" s="2521">
        <v>24</v>
      </c>
      <c r="P410" s="2521"/>
      <c r="Q410" s="2521"/>
      <c r="R410" s="2521" t="s">
        <v>2497</v>
      </c>
      <c r="S410" s="2521" t="s">
        <v>2623</v>
      </c>
      <c r="T410" s="2521" t="s">
        <v>1472</v>
      </c>
      <c r="U410" s="2521" t="s">
        <v>4016</v>
      </c>
      <c r="V410" s="2521"/>
      <c r="W410" s="2521"/>
      <c r="X410" s="2521" t="s">
        <v>1472</v>
      </c>
      <c r="Y410" s="2521" t="s">
        <v>4016</v>
      </c>
      <c r="Z410" s="2524" t="s">
        <v>4024</v>
      </c>
      <c r="AA410" s="2521">
        <v>0</v>
      </c>
      <c r="AB410" s="2521">
        <v>4</v>
      </c>
      <c r="AC410" s="2521">
        <v>1</v>
      </c>
      <c r="AD410" s="2521">
        <v>0</v>
      </c>
      <c r="AE410" s="2521">
        <v>0</v>
      </c>
      <c r="AF410" s="2521">
        <v>5</v>
      </c>
      <c r="AG410" s="2542"/>
    </row>
    <row r="411" spans="1:33" s="2526" customFormat="1" ht="28.8">
      <c r="A411" s="2521">
        <v>9</v>
      </c>
      <c r="B411" s="2521">
        <v>3</v>
      </c>
      <c r="C411" s="2521">
        <v>3</v>
      </c>
      <c r="D411" s="2520">
        <f t="shared" si="12"/>
        <v>6</v>
      </c>
      <c r="E411" s="2521">
        <v>10666</v>
      </c>
      <c r="F411" s="2521" t="s">
        <v>1044</v>
      </c>
      <c r="G411" s="2521">
        <v>183</v>
      </c>
      <c r="H411" s="2521" t="s">
        <v>1</v>
      </c>
      <c r="I411" s="2521" t="s">
        <v>2489</v>
      </c>
      <c r="J411" s="2521">
        <v>1</v>
      </c>
      <c r="K411" s="2522">
        <f t="shared" si="13"/>
        <v>6</v>
      </c>
      <c r="L411" s="2524" t="s">
        <v>4025</v>
      </c>
      <c r="M411" s="2521">
        <v>5131025</v>
      </c>
      <c r="N411" s="2521" t="s">
        <v>4026</v>
      </c>
      <c r="O411" s="2521">
        <v>20</v>
      </c>
      <c r="P411" s="2521" t="s">
        <v>1469</v>
      </c>
      <c r="Q411" s="2521" t="s">
        <v>4013</v>
      </c>
      <c r="R411" s="2521" t="s">
        <v>1469</v>
      </c>
      <c r="S411" s="2521" t="s">
        <v>4013</v>
      </c>
      <c r="T411" s="2521"/>
      <c r="U411" s="2521"/>
      <c r="V411" s="2521" t="s">
        <v>1469</v>
      </c>
      <c r="W411" s="2521" t="s">
        <v>4013</v>
      </c>
      <c r="X411" s="2521" t="s">
        <v>1469</v>
      </c>
      <c r="Y411" s="2521" t="s">
        <v>4013</v>
      </c>
      <c r="Z411" s="2524" t="s">
        <v>4027</v>
      </c>
      <c r="AA411" s="2521">
        <v>0</v>
      </c>
      <c r="AB411" s="2521">
        <v>1</v>
      </c>
      <c r="AC411" s="2521">
        <v>5</v>
      </c>
      <c r="AD411" s="2521">
        <v>0</v>
      </c>
      <c r="AE411" s="2521">
        <v>0</v>
      </c>
      <c r="AF411" s="2521">
        <v>6</v>
      </c>
      <c r="AG411" s="2542"/>
    </row>
    <row r="412" spans="1:33" s="2526" customFormat="1" ht="43.2">
      <c r="A412" s="2521">
        <v>3</v>
      </c>
      <c r="B412" s="2521">
        <v>1.5</v>
      </c>
      <c r="C412" s="2521">
        <v>0</v>
      </c>
      <c r="D412" s="2520">
        <f t="shared" si="12"/>
        <v>1.5</v>
      </c>
      <c r="E412" s="2521">
        <v>33754</v>
      </c>
      <c r="F412" s="2521" t="s">
        <v>260</v>
      </c>
      <c r="G412" s="2521">
        <v>183</v>
      </c>
      <c r="H412" s="2521" t="s">
        <v>1</v>
      </c>
      <c r="I412" s="2521" t="s">
        <v>429</v>
      </c>
      <c r="J412" s="2521">
        <v>1</v>
      </c>
      <c r="K412" s="2522">
        <f t="shared" si="13"/>
        <v>1.5</v>
      </c>
      <c r="L412" s="2524" t="s">
        <v>3729</v>
      </c>
      <c r="M412" s="2521">
        <v>5131029</v>
      </c>
      <c r="N412" s="2521" t="s">
        <v>2536</v>
      </c>
      <c r="O412" s="2521">
        <v>50</v>
      </c>
      <c r="P412" s="2521"/>
      <c r="Q412" s="2521"/>
      <c r="R412" s="2521" t="s">
        <v>1473</v>
      </c>
      <c r="S412" s="2521" t="s">
        <v>4001</v>
      </c>
      <c r="T412" s="2521"/>
      <c r="U412" s="2521"/>
      <c r="V412" s="2521"/>
      <c r="W412" s="2521"/>
      <c r="X412" s="2521"/>
      <c r="Y412" s="2521"/>
      <c r="Z412" s="2524" t="s">
        <v>2559</v>
      </c>
      <c r="AA412" s="2521">
        <v>23</v>
      </c>
      <c r="AB412" s="2521">
        <v>11</v>
      </c>
      <c r="AC412" s="2521">
        <v>7</v>
      </c>
      <c r="AD412" s="2521">
        <v>4</v>
      </c>
      <c r="AE412" s="2521">
        <v>0</v>
      </c>
      <c r="AF412" s="2521">
        <v>45</v>
      </c>
      <c r="AG412" s="2542"/>
    </row>
    <row r="413" spans="1:33" s="2526" customFormat="1">
      <c r="A413" s="2521">
        <v>7</v>
      </c>
      <c r="B413" s="2521">
        <v>2.5</v>
      </c>
      <c r="C413" s="2521">
        <v>2</v>
      </c>
      <c r="D413" s="2520">
        <f t="shared" si="12"/>
        <v>4.5</v>
      </c>
      <c r="E413" s="2521">
        <v>17114</v>
      </c>
      <c r="F413" s="2521" t="s">
        <v>260</v>
      </c>
      <c r="G413" s="2521">
        <v>183</v>
      </c>
      <c r="H413" s="2521" t="s">
        <v>1</v>
      </c>
      <c r="I413" s="2521" t="s">
        <v>429</v>
      </c>
      <c r="J413" s="2521">
        <v>1</v>
      </c>
      <c r="K413" s="2522">
        <f t="shared" si="13"/>
        <v>4.5</v>
      </c>
      <c r="L413" s="2524" t="s">
        <v>960</v>
      </c>
      <c r="M413" s="2521">
        <v>5131030</v>
      </c>
      <c r="N413" s="2521" t="s">
        <v>2536</v>
      </c>
      <c r="O413" s="2521">
        <v>24</v>
      </c>
      <c r="P413" s="2521"/>
      <c r="Q413" s="2521"/>
      <c r="R413" s="2521" t="s">
        <v>1475</v>
      </c>
      <c r="S413" s="2521" t="s">
        <v>4016</v>
      </c>
      <c r="T413" s="2521" t="s">
        <v>1469</v>
      </c>
      <c r="U413" s="2521" t="s">
        <v>4016</v>
      </c>
      <c r="V413" s="2521" t="s">
        <v>1475</v>
      </c>
      <c r="W413" s="2521" t="s">
        <v>4016</v>
      </c>
      <c r="X413" s="2521"/>
      <c r="Y413" s="2521"/>
      <c r="Z413" s="2524" t="s">
        <v>4028</v>
      </c>
      <c r="AA413" s="2521">
        <v>2</v>
      </c>
      <c r="AB413" s="2521">
        <v>3</v>
      </c>
      <c r="AC413" s="2521">
        <v>4</v>
      </c>
      <c r="AD413" s="2521">
        <v>0</v>
      </c>
      <c r="AE413" s="2521">
        <v>0</v>
      </c>
      <c r="AF413" s="2521">
        <v>9</v>
      </c>
      <c r="AG413" s="2542"/>
    </row>
    <row r="414" spans="1:33" s="2526" customFormat="1" ht="28.8">
      <c r="A414" s="2521">
        <v>32</v>
      </c>
      <c r="B414" s="2521">
        <v>12</v>
      </c>
      <c r="C414" s="2521">
        <v>8</v>
      </c>
      <c r="D414" s="2520">
        <f t="shared" si="12"/>
        <v>20</v>
      </c>
      <c r="E414" s="2521">
        <v>36171</v>
      </c>
      <c r="F414" s="2521" t="s">
        <v>265</v>
      </c>
      <c r="G414" s="2521">
        <v>183</v>
      </c>
      <c r="H414" s="2521" t="s">
        <v>2</v>
      </c>
      <c r="I414" s="2521" t="s">
        <v>429</v>
      </c>
      <c r="J414" s="2521">
        <v>0.35</v>
      </c>
      <c r="K414" s="2522">
        <f t="shared" si="13"/>
        <v>7</v>
      </c>
      <c r="L414" s="2524" t="s">
        <v>3883</v>
      </c>
      <c r="M414" s="2521">
        <v>5210000</v>
      </c>
      <c r="N414" s="2521" t="s">
        <v>4029</v>
      </c>
      <c r="O414" s="2521">
        <v>30</v>
      </c>
      <c r="P414" s="2521" t="s">
        <v>1464</v>
      </c>
      <c r="Q414" s="2521" t="s">
        <v>3927</v>
      </c>
      <c r="R414" s="2521" t="s">
        <v>2456</v>
      </c>
      <c r="S414" s="2521" t="s">
        <v>3927</v>
      </c>
      <c r="T414" s="2521"/>
      <c r="U414" s="2521"/>
      <c r="V414" s="2521" t="s">
        <v>1464</v>
      </c>
      <c r="W414" s="2521" t="s">
        <v>3927</v>
      </c>
      <c r="X414" s="2521" t="s">
        <v>3750</v>
      </c>
      <c r="Y414" s="2521" t="s">
        <v>3927</v>
      </c>
      <c r="Z414" s="2524" t="s">
        <v>442</v>
      </c>
      <c r="AA414" s="2521">
        <v>5</v>
      </c>
      <c r="AB414" s="2521">
        <v>6</v>
      </c>
      <c r="AC414" s="2521">
        <v>2</v>
      </c>
      <c r="AD414" s="2521">
        <v>14</v>
      </c>
      <c r="AE414" s="2521">
        <v>0</v>
      </c>
      <c r="AF414" s="2521">
        <v>27</v>
      </c>
      <c r="AG414" s="2542"/>
    </row>
    <row r="415" spans="1:33" s="2526" customFormat="1" ht="28.8">
      <c r="A415" s="2521">
        <v>32</v>
      </c>
      <c r="B415" s="2521">
        <v>12</v>
      </c>
      <c r="C415" s="2521">
        <v>8</v>
      </c>
      <c r="D415" s="2520">
        <f t="shared" si="12"/>
        <v>20</v>
      </c>
      <c r="E415" s="2521">
        <v>35988</v>
      </c>
      <c r="F415" s="2521" t="s">
        <v>267</v>
      </c>
      <c r="G415" s="2521">
        <v>183</v>
      </c>
      <c r="H415" s="2521" t="s">
        <v>2</v>
      </c>
      <c r="I415" s="2521" t="s">
        <v>429</v>
      </c>
      <c r="J415" s="2521">
        <v>0.3</v>
      </c>
      <c r="K415" s="2522">
        <f t="shared" si="13"/>
        <v>6</v>
      </c>
      <c r="L415" s="2524" t="s">
        <v>3906</v>
      </c>
      <c r="M415" s="2521">
        <v>5210000</v>
      </c>
      <c r="N415" s="2521" t="s">
        <v>4029</v>
      </c>
      <c r="O415" s="2521">
        <v>30</v>
      </c>
      <c r="P415" s="2521" t="s">
        <v>1464</v>
      </c>
      <c r="Q415" s="2521" t="s">
        <v>3927</v>
      </c>
      <c r="R415" s="2521" t="s">
        <v>2456</v>
      </c>
      <c r="S415" s="2521" t="s">
        <v>3927</v>
      </c>
      <c r="T415" s="2521"/>
      <c r="U415" s="2521"/>
      <c r="V415" s="2521" t="s">
        <v>1464</v>
      </c>
      <c r="W415" s="2521" t="s">
        <v>3927</v>
      </c>
      <c r="X415" s="2521" t="s">
        <v>3750</v>
      </c>
      <c r="Y415" s="2521" t="s">
        <v>3927</v>
      </c>
      <c r="Z415" s="2524" t="s">
        <v>442</v>
      </c>
      <c r="AA415" s="2521">
        <v>5</v>
      </c>
      <c r="AB415" s="2521">
        <v>6</v>
      </c>
      <c r="AC415" s="2521">
        <v>2</v>
      </c>
      <c r="AD415" s="2521">
        <v>14</v>
      </c>
      <c r="AE415" s="2521">
        <v>0</v>
      </c>
      <c r="AF415" s="2521">
        <v>27</v>
      </c>
      <c r="AG415" s="2542"/>
    </row>
    <row r="416" spans="1:33" s="2526" customFormat="1" ht="28.8">
      <c r="A416" s="2521">
        <v>32</v>
      </c>
      <c r="B416" s="2521">
        <v>12</v>
      </c>
      <c r="C416" s="2521">
        <v>8</v>
      </c>
      <c r="D416" s="2520">
        <f t="shared" si="12"/>
        <v>20</v>
      </c>
      <c r="E416" s="2521">
        <v>41090</v>
      </c>
      <c r="F416" s="2521" t="s">
        <v>266</v>
      </c>
      <c r="G416" s="2521">
        <v>183</v>
      </c>
      <c r="H416" s="2521" t="s">
        <v>2</v>
      </c>
      <c r="I416" s="2521" t="s">
        <v>429</v>
      </c>
      <c r="J416" s="2521">
        <v>0.35</v>
      </c>
      <c r="K416" s="2522">
        <f t="shared" si="13"/>
        <v>7</v>
      </c>
      <c r="L416" s="2524" t="s">
        <v>2527</v>
      </c>
      <c r="M416" s="2521">
        <v>5210000</v>
      </c>
      <c r="N416" s="2521" t="s">
        <v>4029</v>
      </c>
      <c r="O416" s="2521">
        <v>30</v>
      </c>
      <c r="P416" s="2521" t="s">
        <v>1464</v>
      </c>
      <c r="Q416" s="2521" t="s">
        <v>3927</v>
      </c>
      <c r="R416" s="2521" t="s">
        <v>2456</v>
      </c>
      <c r="S416" s="2521" t="s">
        <v>3927</v>
      </c>
      <c r="T416" s="2521"/>
      <c r="U416" s="2521"/>
      <c r="V416" s="2521" t="s">
        <v>1464</v>
      </c>
      <c r="W416" s="2521" t="s">
        <v>3927</v>
      </c>
      <c r="X416" s="2521" t="s">
        <v>3750</v>
      </c>
      <c r="Y416" s="2521" t="s">
        <v>3927</v>
      </c>
      <c r="Z416" s="2524" t="s">
        <v>442</v>
      </c>
      <c r="AA416" s="2521">
        <v>5</v>
      </c>
      <c r="AB416" s="2521">
        <v>6</v>
      </c>
      <c r="AC416" s="2521">
        <v>2</v>
      </c>
      <c r="AD416" s="2521">
        <v>14</v>
      </c>
      <c r="AE416" s="2521">
        <v>0</v>
      </c>
      <c r="AF416" s="2521">
        <v>27</v>
      </c>
      <c r="AG416" s="2542"/>
    </row>
    <row r="417" spans="1:33" s="2526" customFormat="1" ht="28.8">
      <c r="A417" s="2521">
        <v>32</v>
      </c>
      <c r="B417" s="2521">
        <v>12</v>
      </c>
      <c r="C417" s="2521">
        <v>8</v>
      </c>
      <c r="D417" s="2520">
        <f t="shared" si="12"/>
        <v>20</v>
      </c>
      <c r="E417" s="2521">
        <v>40253</v>
      </c>
      <c r="F417" s="2521" t="s">
        <v>267</v>
      </c>
      <c r="G417" s="2521">
        <v>183</v>
      </c>
      <c r="H417" s="2521" t="s">
        <v>2</v>
      </c>
      <c r="I417" s="2521" t="s">
        <v>429</v>
      </c>
      <c r="J417" s="2521">
        <v>0.35</v>
      </c>
      <c r="K417" s="2522">
        <f t="shared" si="13"/>
        <v>7</v>
      </c>
      <c r="L417" s="2524" t="s">
        <v>2641</v>
      </c>
      <c r="M417" s="2521">
        <v>5210000</v>
      </c>
      <c r="N417" s="2521" t="s">
        <v>4030</v>
      </c>
      <c r="O417" s="2521">
        <v>25</v>
      </c>
      <c r="P417" s="2521" t="s">
        <v>2639</v>
      </c>
      <c r="Q417" s="2521" t="s">
        <v>4031</v>
      </c>
      <c r="R417" s="2521" t="s">
        <v>1513</v>
      </c>
      <c r="S417" s="2521" t="s">
        <v>4031</v>
      </c>
      <c r="T417" s="2521"/>
      <c r="U417" s="2521"/>
      <c r="V417" s="2521" t="s">
        <v>1512</v>
      </c>
      <c r="W417" s="2521" t="s">
        <v>4031</v>
      </c>
      <c r="X417" s="2521" t="s">
        <v>1464</v>
      </c>
      <c r="Y417" s="2521" t="s">
        <v>4031</v>
      </c>
      <c r="Z417" s="2524" t="s">
        <v>442</v>
      </c>
      <c r="AA417" s="2521">
        <v>1</v>
      </c>
      <c r="AB417" s="2521">
        <v>10</v>
      </c>
      <c r="AC417" s="2521">
        <v>13</v>
      </c>
      <c r="AD417" s="2521">
        <v>15</v>
      </c>
      <c r="AE417" s="2521">
        <v>4</v>
      </c>
      <c r="AF417" s="2521">
        <v>39</v>
      </c>
      <c r="AG417" s="2542"/>
    </row>
    <row r="418" spans="1:33" s="2526" customFormat="1" ht="28.8">
      <c r="A418" s="2521">
        <v>32</v>
      </c>
      <c r="B418" s="2521">
        <v>12</v>
      </c>
      <c r="C418" s="2521">
        <v>8</v>
      </c>
      <c r="D418" s="2520">
        <f t="shared" si="12"/>
        <v>20</v>
      </c>
      <c r="E418" s="2521">
        <v>40130</v>
      </c>
      <c r="F418" s="2521" t="s">
        <v>267</v>
      </c>
      <c r="G418" s="2521">
        <v>183</v>
      </c>
      <c r="H418" s="2521" t="s">
        <v>2</v>
      </c>
      <c r="I418" s="2521" t="s">
        <v>429</v>
      </c>
      <c r="J418" s="2521">
        <v>0.35</v>
      </c>
      <c r="K418" s="2522">
        <f t="shared" si="13"/>
        <v>7</v>
      </c>
      <c r="L418" s="2523" t="s">
        <v>3679</v>
      </c>
      <c r="M418" s="2521">
        <v>5210000</v>
      </c>
      <c r="N418" s="2521" t="s">
        <v>4030</v>
      </c>
      <c r="O418" s="2521">
        <v>25</v>
      </c>
      <c r="P418" s="2521" t="s">
        <v>2639</v>
      </c>
      <c r="Q418" s="2521" t="s">
        <v>4031</v>
      </c>
      <c r="R418" s="2521" t="s">
        <v>1513</v>
      </c>
      <c r="S418" s="2521" t="s">
        <v>4031</v>
      </c>
      <c r="T418" s="2521"/>
      <c r="U418" s="2521"/>
      <c r="V418" s="2521" t="s">
        <v>1512</v>
      </c>
      <c r="W418" s="2521" t="s">
        <v>4031</v>
      </c>
      <c r="X418" s="2521" t="s">
        <v>1464</v>
      </c>
      <c r="Y418" s="2521" t="s">
        <v>4031</v>
      </c>
      <c r="Z418" s="2524" t="s">
        <v>442</v>
      </c>
      <c r="AA418" s="2521">
        <v>1</v>
      </c>
      <c r="AB418" s="2521">
        <v>10</v>
      </c>
      <c r="AC418" s="2521">
        <v>13</v>
      </c>
      <c r="AD418" s="2521">
        <v>15</v>
      </c>
      <c r="AE418" s="2521">
        <v>4</v>
      </c>
      <c r="AF418" s="2521">
        <v>39</v>
      </c>
      <c r="AG418" s="2542"/>
    </row>
    <row r="419" spans="1:33" s="2526" customFormat="1" ht="28.8">
      <c r="A419" s="2521">
        <v>32</v>
      </c>
      <c r="B419" s="2521">
        <v>12</v>
      </c>
      <c r="C419" s="2521">
        <v>8</v>
      </c>
      <c r="D419" s="2520">
        <f t="shared" si="12"/>
        <v>20</v>
      </c>
      <c r="E419" s="2521">
        <v>42476</v>
      </c>
      <c r="F419" s="2521" t="s">
        <v>266</v>
      </c>
      <c r="G419" s="2521">
        <v>183</v>
      </c>
      <c r="H419" s="2521" t="s">
        <v>2</v>
      </c>
      <c r="I419" s="2522" t="s">
        <v>433</v>
      </c>
      <c r="J419" s="2521">
        <v>0.3</v>
      </c>
      <c r="K419" s="2522">
        <f t="shared" si="13"/>
        <v>6</v>
      </c>
      <c r="L419" s="2524" t="s">
        <v>3938</v>
      </c>
      <c r="M419" s="2521">
        <v>5210000</v>
      </c>
      <c r="N419" s="2521" t="s">
        <v>4030</v>
      </c>
      <c r="O419" s="2521">
        <v>25</v>
      </c>
      <c r="P419" s="2521" t="s">
        <v>2639</v>
      </c>
      <c r="Q419" s="2521" t="s">
        <v>4031</v>
      </c>
      <c r="R419" s="2521" t="s">
        <v>1513</v>
      </c>
      <c r="S419" s="2521" t="s">
        <v>4031</v>
      </c>
      <c r="T419" s="2521"/>
      <c r="U419" s="2521"/>
      <c r="V419" s="2521" t="s">
        <v>1512</v>
      </c>
      <c r="W419" s="2521" t="s">
        <v>4031</v>
      </c>
      <c r="X419" s="2521" t="s">
        <v>1464</v>
      </c>
      <c r="Y419" s="2521" t="s">
        <v>4031</v>
      </c>
      <c r="Z419" s="2524" t="s">
        <v>442</v>
      </c>
      <c r="AA419" s="2521">
        <v>1</v>
      </c>
      <c r="AB419" s="2521">
        <v>10</v>
      </c>
      <c r="AC419" s="2521">
        <v>13</v>
      </c>
      <c r="AD419" s="2521">
        <v>15</v>
      </c>
      <c r="AE419" s="2521">
        <v>4</v>
      </c>
      <c r="AF419" s="2521">
        <v>39</v>
      </c>
      <c r="AG419" s="2542"/>
    </row>
    <row r="420" spans="1:33" s="2526" customFormat="1" ht="28.8">
      <c r="A420" s="2521">
        <v>32</v>
      </c>
      <c r="B420" s="2521">
        <v>12</v>
      </c>
      <c r="C420" s="2521">
        <v>8</v>
      </c>
      <c r="D420" s="2520">
        <f t="shared" si="12"/>
        <v>20</v>
      </c>
      <c r="E420" s="2521">
        <v>36933</v>
      </c>
      <c r="F420" s="2521" t="s">
        <v>266</v>
      </c>
      <c r="G420" s="2521">
        <v>183</v>
      </c>
      <c r="H420" s="2521" t="s">
        <v>2</v>
      </c>
      <c r="I420" s="2521" t="s">
        <v>429</v>
      </c>
      <c r="J420" s="2528">
        <v>0.32500000000000001</v>
      </c>
      <c r="K420" s="2522">
        <f t="shared" si="13"/>
        <v>6.5</v>
      </c>
      <c r="L420" s="2524" t="s">
        <v>3868</v>
      </c>
      <c r="M420" s="2521">
        <v>5210000</v>
      </c>
      <c r="N420" s="2521" t="s">
        <v>4032</v>
      </c>
      <c r="O420" s="2521">
        <v>30</v>
      </c>
      <c r="P420" s="2521" t="s">
        <v>4033</v>
      </c>
      <c r="Q420" s="2521" t="s">
        <v>3972</v>
      </c>
      <c r="R420" s="2521" t="s">
        <v>3745</v>
      </c>
      <c r="S420" s="2521" t="s">
        <v>3972</v>
      </c>
      <c r="T420" s="2521"/>
      <c r="U420" s="2521"/>
      <c r="V420" s="2521" t="s">
        <v>3732</v>
      </c>
      <c r="W420" s="2521" t="s">
        <v>3972</v>
      </c>
      <c r="X420" s="2521" t="s">
        <v>3784</v>
      </c>
      <c r="Y420" s="2521" t="s">
        <v>3972</v>
      </c>
      <c r="Z420" s="2524" t="s">
        <v>442</v>
      </c>
      <c r="AA420" s="2521">
        <v>3</v>
      </c>
      <c r="AB420" s="2521">
        <v>13</v>
      </c>
      <c r="AC420" s="2521">
        <v>8</v>
      </c>
      <c r="AD420" s="2521">
        <v>6</v>
      </c>
      <c r="AE420" s="2521">
        <v>0</v>
      </c>
      <c r="AF420" s="2521">
        <v>30</v>
      </c>
      <c r="AG420" s="2542"/>
    </row>
    <row r="421" spans="1:33" s="2526" customFormat="1" ht="28.8">
      <c r="A421" s="2521">
        <v>32</v>
      </c>
      <c r="B421" s="2521">
        <v>12</v>
      </c>
      <c r="C421" s="2521">
        <v>8</v>
      </c>
      <c r="D421" s="2520">
        <f t="shared" si="12"/>
        <v>20</v>
      </c>
      <c r="E421" s="2521">
        <v>30662</v>
      </c>
      <c r="F421" s="2521" t="s">
        <v>265</v>
      </c>
      <c r="G421" s="2521">
        <v>183</v>
      </c>
      <c r="H421" s="2521" t="s">
        <v>2</v>
      </c>
      <c r="I421" s="2521" t="s">
        <v>429</v>
      </c>
      <c r="J421" s="2528">
        <v>0.375</v>
      </c>
      <c r="K421" s="2522">
        <f t="shared" si="13"/>
        <v>7.5</v>
      </c>
      <c r="L421" s="2524" t="s">
        <v>2645</v>
      </c>
      <c r="M421" s="2521">
        <v>5210000</v>
      </c>
      <c r="N421" s="2521" t="s">
        <v>4032</v>
      </c>
      <c r="O421" s="2521">
        <v>30</v>
      </c>
      <c r="P421" s="2521" t="s">
        <v>4033</v>
      </c>
      <c r="Q421" s="2521" t="s">
        <v>3972</v>
      </c>
      <c r="R421" s="2521" t="s">
        <v>3745</v>
      </c>
      <c r="S421" s="2521" t="s">
        <v>3972</v>
      </c>
      <c r="T421" s="2521"/>
      <c r="U421" s="2521"/>
      <c r="V421" s="2521" t="s">
        <v>3732</v>
      </c>
      <c r="W421" s="2521" t="s">
        <v>3972</v>
      </c>
      <c r="X421" s="2521" t="s">
        <v>3784</v>
      </c>
      <c r="Y421" s="2521" t="s">
        <v>3972</v>
      </c>
      <c r="Z421" s="2524" t="s">
        <v>442</v>
      </c>
      <c r="AA421" s="2521">
        <v>3</v>
      </c>
      <c r="AB421" s="2521">
        <v>13</v>
      </c>
      <c r="AC421" s="2521">
        <v>8</v>
      </c>
      <c r="AD421" s="2521">
        <v>6</v>
      </c>
      <c r="AE421" s="2521">
        <v>0</v>
      </c>
      <c r="AF421" s="2521">
        <v>30</v>
      </c>
      <c r="AG421" s="2542"/>
    </row>
    <row r="422" spans="1:33" s="2526" customFormat="1" ht="28.8">
      <c r="A422" s="2521">
        <v>32</v>
      </c>
      <c r="B422" s="2521">
        <v>12</v>
      </c>
      <c r="C422" s="2521">
        <v>8</v>
      </c>
      <c r="D422" s="2520">
        <f t="shared" si="12"/>
        <v>20</v>
      </c>
      <c r="E422" s="2521">
        <v>39424</v>
      </c>
      <c r="F422" s="2521" t="s">
        <v>266</v>
      </c>
      <c r="G422" s="2521">
        <v>183</v>
      </c>
      <c r="H422" s="2521" t="s">
        <v>2</v>
      </c>
      <c r="I422" s="2521" t="s">
        <v>429</v>
      </c>
      <c r="J422" s="2521">
        <v>0.3</v>
      </c>
      <c r="K422" s="2522">
        <f t="shared" si="13"/>
        <v>6</v>
      </c>
      <c r="L422" s="2524" t="s">
        <v>2298</v>
      </c>
      <c r="M422" s="2521">
        <v>5210000</v>
      </c>
      <c r="N422" s="2521" t="s">
        <v>4032</v>
      </c>
      <c r="O422" s="2521">
        <v>30</v>
      </c>
      <c r="P422" s="2521" t="s">
        <v>4033</v>
      </c>
      <c r="Q422" s="2521" t="s">
        <v>3972</v>
      </c>
      <c r="R422" s="2521" t="s">
        <v>3745</v>
      </c>
      <c r="S422" s="2521" t="s">
        <v>3972</v>
      </c>
      <c r="T422" s="2521"/>
      <c r="U422" s="2521"/>
      <c r="V422" s="2521" t="s">
        <v>3732</v>
      </c>
      <c r="W422" s="2521" t="s">
        <v>3972</v>
      </c>
      <c r="X422" s="2521" t="s">
        <v>3784</v>
      </c>
      <c r="Y422" s="2521" t="s">
        <v>3972</v>
      </c>
      <c r="Z422" s="2524" t="s">
        <v>442</v>
      </c>
      <c r="AA422" s="2521">
        <v>3</v>
      </c>
      <c r="AB422" s="2521">
        <v>13</v>
      </c>
      <c r="AC422" s="2521">
        <v>8</v>
      </c>
      <c r="AD422" s="2521">
        <v>6</v>
      </c>
      <c r="AE422" s="2521">
        <v>0</v>
      </c>
      <c r="AF422" s="2521">
        <v>30</v>
      </c>
      <c r="AG422" s="2542"/>
    </row>
    <row r="423" spans="1:33" s="2526" customFormat="1" ht="28.8">
      <c r="A423" s="2521">
        <v>36</v>
      </c>
      <c r="B423" s="2521">
        <v>15</v>
      </c>
      <c r="C423" s="2521">
        <v>6</v>
      </c>
      <c r="D423" s="2520">
        <f t="shared" si="12"/>
        <v>21</v>
      </c>
      <c r="E423" s="2521">
        <v>32206</v>
      </c>
      <c r="F423" s="2521" t="s">
        <v>267</v>
      </c>
      <c r="G423" s="2521">
        <v>183</v>
      </c>
      <c r="H423" s="2521" t="s">
        <v>2</v>
      </c>
      <c r="I423" s="2521" t="s">
        <v>429</v>
      </c>
      <c r="J423" s="2528">
        <v>0.28599999999999998</v>
      </c>
      <c r="K423" s="2522">
        <f t="shared" si="13"/>
        <v>6.0059999999999993</v>
      </c>
      <c r="L423" s="2524" t="s">
        <v>2460</v>
      </c>
      <c r="M423" s="2521">
        <v>5210001</v>
      </c>
      <c r="N423" s="2521" t="s">
        <v>2561</v>
      </c>
      <c r="O423" s="2521">
        <v>30</v>
      </c>
      <c r="P423" s="2521" t="s">
        <v>2643</v>
      </c>
      <c r="Q423" s="2521" t="s">
        <v>4034</v>
      </c>
      <c r="R423" s="2521" t="s">
        <v>2519</v>
      </c>
      <c r="S423" s="2521" t="s">
        <v>4034</v>
      </c>
      <c r="T423" s="2521"/>
      <c r="U423" s="2521"/>
      <c r="V423" s="2521" t="s">
        <v>3745</v>
      </c>
      <c r="W423" s="2521" t="s">
        <v>4034</v>
      </c>
      <c r="X423" s="2521" t="s">
        <v>4035</v>
      </c>
      <c r="Y423" s="2521" t="s">
        <v>4034</v>
      </c>
      <c r="Z423" s="2524" t="s">
        <v>437</v>
      </c>
      <c r="AA423" s="2521">
        <v>0</v>
      </c>
      <c r="AB423" s="2521">
        <v>0</v>
      </c>
      <c r="AC423" s="2521">
        <v>2</v>
      </c>
      <c r="AD423" s="2521">
        <v>15</v>
      </c>
      <c r="AE423" s="2521">
        <v>0</v>
      </c>
      <c r="AF423" s="2521">
        <v>17</v>
      </c>
      <c r="AG423" s="2524"/>
    </row>
    <row r="424" spans="1:33" s="2526" customFormat="1" ht="28.8">
      <c r="A424" s="2521">
        <v>36</v>
      </c>
      <c r="B424" s="2521">
        <v>15</v>
      </c>
      <c r="C424" s="2521">
        <v>6</v>
      </c>
      <c r="D424" s="2520">
        <f t="shared" si="12"/>
        <v>21</v>
      </c>
      <c r="E424" s="2521">
        <v>26192</v>
      </c>
      <c r="F424" s="2521" t="s">
        <v>267</v>
      </c>
      <c r="G424" s="2521">
        <v>183</v>
      </c>
      <c r="H424" s="2521" t="s">
        <v>2</v>
      </c>
      <c r="I424" s="2521" t="s">
        <v>429</v>
      </c>
      <c r="J424" s="2528">
        <v>0.23799999999999999</v>
      </c>
      <c r="K424" s="2522">
        <f t="shared" si="13"/>
        <v>4.9979999999999993</v>
      </c>
      <c r="L424" s="2524" t="s">
        <v>3742</v>
      </c>
      <c r="M424" s="2521">
        <v>5210001</v>
      </c>
      <c r="N424" s="2521" t="s">
        <v>2561</v>
      </c>
      <c r="O424" s="2521">
        <v>30</v>
      </c>
      <c r="P424" s="2521" t="s">
        <v>4036</v>
      </c>
      <c r="Q424" s="2521" t="s">
        <v>3999</v>
      </c>
      <c r="R424" s="2521" t="s">
        <v>4037</v>
      </c>
      <c r="S424" s="2521" t="s">
        <v>3999</v>
      </c>
      <c r="T424" s="2521"/>
      <c r="U424" s="2521"/>
      <c r="V424" s="2521" t="s">
        <v>4038</v>
      </c>
      <c r="W424" s="2521" t="s">
        <v>3999</v>
      </c>
      <c r="X424" s="2521" t="s">
        <v>4039</v>
      </c>
      <c r="Y424" s="2521" t="s">
        <v>4034</v>
      </c>
      <c r="Z424" s="2524" t="s">
        <v>437</v>
      </c>
      <c r="AA424" s="2521">
        <v>0</v>
      </c>
      <c r="AB424" s="2521">
        <v>0</v>
      </c>
      <c r="AC424" s="2521">
        <v>2</v>
      </c>
      <c r="AD424" s="2521">
        <v>15</v>
      </c>
      <c r="AE424" s="2521">
        <v>0</v>
      </c>
      <c r="AF424" s="2521">
        <v>17</v>
      </c>
      <c r="AG424" s="2542"/>
    </row>
    <row r="425" spans="1:33" s="2526" customFormat="1" ht="28.8">
      <c r="A425" s="2521">
        <v>36</v>
      </c>
      <c r="B425" s="2521">
        <v>15</v>
      </c>
      <c r="C425" s="2521">
        <v>6</v>
      </c>
      <c r="D425" s="2520">
        <f t="shared" si="12"/>
        <v>21</v>
      </c>
      <c r="E425" s="2521">
        <v>37911</v>
      </c>
      <c r="F425" s="2521" t="s">
        <v>267</v>
      </c>
      <c r="G425" s="2521">
        <v>183</v>
      </c>
      <c r="H425" s="2521" t="s">
        <v>2</v>
      </c>
      <c r="I425" s="2521" t="s">
        <v>429</v>
      </c>
      <c r="J425" s="2528">
        <v>0.23799999999999999</v>
      </c>
      <c r="K425" s="2522">
        <f t="shared" si="13"/>
        <v>4.9979999999999993</v>
      </c>
      <c r="L425" s="2524" t="s">
        <v>2461</v>
      </c>
      <c r="M425" s="2521">
        <v>5210001</v>
      </c>
      <c r="N425" s="2521" t="s">
        <v>2561</v>
      </c>
      <c r="O425" s="2521">
        <v>30</v>
      </c>
      <c r="P425" s="2521" t="s">
        <v>4040</v>
      </c>
      <c r="Q425" s="2521" t="s">
        <v>3949</v>
      </c>
      <c r="R425" s="2521" t="s">
        <v>4041</v>
      </c>
      <c r="S425" s="2521" t="s">
        <v>3949</v>
      </c>
      <c r="T425" s="2521"/>
      <c r="U425" s="2521"/>
      <c r="V425" s="2521" t="s">
        <v>4042</v>
      </c>
      <c r="W425" s="2521" t="s">
        <v>3949</v>
      </c>
      <c r="X425" s="2521" t="s">
        <v>4043</v>
      </c>
      <c r="Y425" s="2521" t="s">
        <v>4034</v>
      </c>
      <c r="Z425" s="2524" t="s">
        <v>437</v>
      </c>
      <c r="AA425" s="2521">
        <v>0</v>
      </c>
      <c r="AB425" s="2521">
        <v>0</v>
      </c>
      <c r="AC425" s="2521">
        <v>2</v>
      </c>
      <c r="AD425" s="2521">
        <v>15</v>
      </c>
      <c r="AE425" s="2521">
        <v>0</v>
      </c>
      <c r="AF425" s="2521">
        <v>17</v>
      </c>
      <c r="AG425" s="2542"/>
    </row>
    <row r="426" spans="1:33" s="2526" customFormat="1" ht="28.8">
      <c r="A426" s="2521">
        <v>36</v>
      </c>
      <c r="B426" s="2521">
        <v>15</v>
      </c>
      <c r="C426" s="2521">
        <v>6</v>
      </c>
      <c r="D426" s="2520">
        <f t="shared" si="12"/>
        <v>21</v>
      </c>
      <c r="E426" s="2521">
        <v>40160</v>
      </c>
      <c r="F426" s="2521" t="s">
        <v>267</v>
      </c>
      <c r="G426" s="2521">
        <v>183</v>
      </c>
      <c r="H426" s="2521" t="s">
        <v>2</v>
      </c>
      <c r="I426" s="2521" t="s">
        <v>433</v>
      </c>
      <c r="J426" s="2528">
        <v>0.23799999999999999</v>
      </c>
      <c r="K426" s="2522">
        <f t="shared" si="13"/>
        <v>4.9979999999999993</v>
      </c>
      <c r="L426" s="2524" t="s">
        <v>3743</v>
      </c>
      <c r="M426" s="2521">
        <v>5210001</v>
      </c>
      <c r="N426" s="2521" t="s">
        <v>2561</v>
      </c>
      <c r="O426" s="2521">
        <v>30</v>
      </c>
      <c r="P426" s="2521" t="s">
        <v>4044</v>
      </c>
      <c r="Q426" s="2521" t="s">
        <v>4045</v>
      </c>
      <c r="R426" s="2521" t="s">
        <v>4046</v>
      </c>
      <c r="S426" s="2521" t="s">
        <v>4045</v>
      </c>
      <c r="T426" s="2521"/>
      <c r="U426" s="2521"/>
      <c r="V426" s="2521" t="s">
        <v>4047</v>
      </c>
      <c r="W426" s="2521" t="s">
        <v>4045</v>
      </c>
      <c r="X426" s="2521" t="s">
        <v>4048</v>
      </c>
      <c r="Y426" s="2521" t="s">
        <v>4034</v>
      </c>
      <c r="Z426" s="2524" t="s">
        <v>437</v>
      </c>
      <c r="AA426" s="2521">
        <v>0</v>
      </c>
      <c r="AB426" s="2521">
        <v>0</v>
      </c>
      <c r="AC426" s="2521">
        <v>2</v>
      </c>
      <c r="AD426" s="2521">
        <v>15</v>
      </c>
      <c r="AE426" s="2521">
        <v>0</v>
      </c>
      <c r="AF426" s="2521">
        <v>17</v>
      </c>
      <c r="AG426" s="2542"/>
    </row>
    <row r="427" spans="1:33" s="2526" customFormat="1" ht="28.8">
      <c r="A427" s="2521">
        <v>35</v>
      </c>
      <c r="B427" s="2521">
        <v>15</v>
      </c>
      <c r="C427" s="2521">
        <v>5</v>
      </c>
      <c r="D427" s="2520">
        <f t="shared" si="12"/>
        <v>20</v>
      </c>
      <c r="E427" s="2521">
        <v>29839</v>
      </c>
      <c r="F427" s="2521" t="s">
        <v>267</v>
      </c>
      <c r="G427" s="2521">
        <v>183</v>
      </c>
      <c r="H427" s="2521" t="s">
        <v>2</v>
      </c>
      <c r="I427" s="2521" t="s">
        <v>429</v>
      </c>
      <c r="J427" s="2521">
        <v>0.25</v>
      </c>
      <c r="K427" s="2522">
        <f t="shared" si="13"/>
        <v>5</v>
      </c>
      <c r="L427" s="2524" t="s">
        <v>4049</v>
      </c>
      <c r="M427" s="2521">
        <v>5210003</v>
      </c>
      <c r="N427" s="2521" t="s">
        <v>2561</v>
      </c>
      <c r="O427" s="2521">
        <v>25</v>
      </c>
      <c r="P427" s="2521" t="s">
        <v>2643</v>
      </c>
      <c r="Q427" s="2521" t="s">
        <v>3974</v>
      </c>
      <c r="R427" s="2521" t="s">
        <v>4050</v>
      </c>
      <c r="S427" s="2521" t="s">
        <v>3974</v>
      </c>
      <c r="T427" s="2521"/>
      <c r="U427" s="2521"/>
      <c r="V427" s="2521" t="s">
        <v>2643</v>
      </c>
      <c r="W427" s="2521" t="s">
        <v>3974</v>
      </c>
      <c r="X427" s="2521" t="s">
        <v>2643</v>
      </c>
      <c r="Y427" s="2521" t="s">
        <v>4051</v>
      </c>
      <c r="Z427" s="2524" t="s">
        <v>440</v>
      </c>
      <c r="AA427" s="2521">
        <v>0</v>
      </c>
      <c r="AB427" s="2521">
        <v>7</v>
      </c>
      <c r="AC427" s="2521">
        <v>3</v>
      </c>
      <c r="AD427" s="2521">
        <v>8</v>
      </c>
      <c r="AE427" s="2521">
        <v>0</v>
      </c>
      <c r="AF427" s="2521">
        <v>18</v>
      </c>
      <c r="AG427" s="2542"/>
    </row>
    <row r="428" spans="1:33" s="2526" customFormat="1" ht="28.8">
      <c r="A428" s="2521">
        <v>35</v>
      </c>
      <c r="B428" s="2521">
        <v>15</v>
      </c>
      <c r="C428" s="2521">
        <v>5</v>
      </c>
      <c r="D428" s="2520">
        <f t="shared" si="12"/>
        <v>20</v>
      </c>
      <c r="E428" s="2521">
        <v>20178</v>
      </c>
      <c r="F428" s="2521" t="s">
        <v>267</v>
      </c>
      <c r="G428" s="2521">
        <v>183</v>
      </c>
      <c r="H428" s="2521" t="s">
        <v>2</v>
      </c>
      <c r="I428" s="2521" t="s">
        <v>429</v>
      </c>
      <c r="J428" s="2521">
        <v>0.25</v>
      </c>
      <c r="K428" s="2522">
        <f t="shared" si="13"/>
        <v>5</v>
      </c>
      <c r="L428" s="2524" t="s">
        <v>3888</v>
      </c>
      <c r="M428" s="2521">
        <v>5210003</v>
      </c>
      <c r="N428" s="2521" t="s">
        <v>2561</v>
      </c>
      <c r="O428" s="2521">
        <v>25</v>
      </c>
      <c r="P428" s="2521" t="s">
        <v>4036</v>
      </c>
      <c r="Q428" s="2521" t="s">
        <v>4012</v>
      </c>
      <c r="R428" s="2521" t="s">
        <v>4052</v>
      </c>
      <c r="S428" s="2521" t="s">
        <v>4012</v>
      </c>
      <c r="T428" s="2521"/>
      <c r="U428" s="2521"/>
      <c r="V428" s="2521" t="s">
        <v>4036</v>
      </c>
      <c r="W428" s="2521" t="s">
        <v>4012</v>
      </c>
      <c r="X428" s="2521" t="s">
        <v>4036</v>
      </c>
      <c r="Y428" s="2521" t="s">
        <v>4053</v>
      </c>
      <c r="Z428" s="2524" t="s">
        <v>440</v>
      </c>
      <c r="AA428" s="2521">
        <v>0</v>
      </c>
      <c r="AB428" s="2521">
        <v>7</v>
      </c>
      <c r="AC428" s="2521">
        <v>3</v>
      </c>
      <c r="AD428" s="2521">
        <v>8</v>
      </c>
      <c r="AE428" s="2521">
        <v>0</v>
      </c>
      <c r="AF428" s="2521">
        <v>18</v>
      </c>
      <c r="AG428" s="2542"/>
    </row>
    <row r="429" spans="1:33" s="2526" customFormat="1" ht="28.8">
      <c r="A429" s="2521">
        <v>35</v>
      </c>
      <c r="B429" s="2521">
        <v>15</v>
      </c>
      <c r="C429" s="2521">
        <v>5</v>
      </c>
      <c r="D429" s="2520">
        <f t="shared" si="12"/>
        <v>20</v>
      </c>
      <c r="E429" s="2521">
        <v>26192</v>
      </c>
      <c r="F429" s="2521" t="s">
        <v>267</v>
      </c>
      <c r="G429" s="2521">
        <v>183</v>
      </c>
      <c r="H429" s="2521" t="s">
        <v>2</v>
      </c>
      <c r="I429" s="2521" t="s">
        <v>429</v>
      </c>
      <c r="J429" s="2521">
        <v>0.25</v>
      </c>
      <c r="K429" s="2522">
        <f t="shared" si="13"/>
        <v>5</v>
      </c>
      <c r="L429" s="2524" t="s">
        <v>3742</v>
      </c>
      <c r="M429" s="2521">
        <v>5210003</v>
      </c>
      <c r="N429" s="2521" t="s">
        <v>2561</v>
      </c>
      <c r="O429" s="2521">
        <v>25</v>
      </c>
      <c r="P429" s="2521" t="s">
        <v>4040</v>
      </c>
      <c r="Q429" s="2521" t="s">
        <v>4054</v>
      </c>
      <c r="R429" s="2521" t="s">
        <v>4055</v>
      </c>
      <c r="S429" s="2521" t="s">
        <v>4054</v>
      </c>
      <c r="T429" s="2521"/>
      <c r="U429" s="2521"/>
      <c r="V429" s="2521" t="s">
        <v>4040</v>
      </c>
      <c r="W429" s="2521" t="s">
        <v>4054</v>
      </c>
      <c r="X429" s="2521" t="s">
        <v>4040</v>
      </c>
      <c r="Y429" s="2521" t="s">
        <v>4056</v>
      </c>
      <c r="Z429" s="2524" t="s">
        <v>440</v>
      </c>
      <c r="AA429" s="2521">
        <v>0</v>
      </c>
      <c r="AB429" s="2521">
        <v>7</v>
      </c>
      <c r="AC429" s="2521">
        <v>3</v>
      </c>
      <c r="AD429" s="2521">
        <v>8</v>
      </c>
      <c r="AE429" s="2521">
        <v>0</v>
      </c>
      <c r="AF429" s="2521">
        <v>18</v>
      </c>
      <c r="AG429" s="2542"/>
    </row>
    <row r="430" spans="1:33" s="2526" customFormat="1" ht="28.8">
      <c r="A430" s="2521">
        <v>35</v>
      </c>
      <c r="B430" s="2521">
        <v>15</v>
      </c>
      <c r="C430" s="2521">
        <v>5</v>
      </c>
      <c r="D430" s="2520">
        <f t="shared" si="12"/>
        <v>20</v>
      </c>
      <c r="E430" s="2521">
        <v>32206</v>
      </c>
      <c r="F430" s="2521" t="s">
        <v>267</v>
      </c>
      <c r="G430" s="2521">
        <v>183</v>
      </c>
      <c r="H430" s="2521" t="s">
        <v>2</v>
      </c>
      <c r="I430" s="2521" t="s">
        <v>429</v>
      </c>
      <c r="J430" s="2521">
        <v>0.25</v>
      </c>
      <c r="K430" s="2522">
        <f t="shared" si="13"/>
        <v>5</v>
      </c>
      <c r="L430" s="2524" t="s">
        <v>2460</v>
      </c>
      <c r="M430" s="2521">
        <v>5210003</v>
      </c>
      <c r="N430" s="2521" t="s">
        <v>2561</v>
      </c>
      <c r="O430" s="2521">
        <v>25</v>
      </c>
      <c r="P430" s="2521" t="s">
        <v>4044</v>
      </c>
      <c r="Q430" s="2521" t="s">
        <v>3998</v>
      </c>
      <c r="R430" s="2521" t="s">
        <v>4057</v>
      </c>
      <c r="S430" s="2521" t="s">
        <v>3998</v>
      </c>
      <c r="T430" s="2521"/>
      <c r="U430" s="2521"/>
      <c r="V430" s="2521" t="s">
        <v>4044</v>
      </c>
      <c r="W430" s="2521" t="s">
        <v>3998</v>
      </c>
      <c r="X430" s="2521" t="s">
        <v>4044</v>
      </c>
      <c r="Y430" s="2521" t="s">
        <v>4058</v>
      </c>
      <c r="Z430" s="2524" t="s">
        <v>440</v>
      </c>
      <c r="AA430" s="2521">
        <v>0</v>
      </c>
      <c r="AB430" s="2521">
        <v>7</v>
      </c>
      <c r="AC430" s="2521">
        <v>3</v>
      </c>
      <c r="AD430" s="2521">
        <v>8</v>
      </c>
      <c r="AE430" s="2521">
        <v>0</v>
      </c>
      <c r="AF430" s="2521">
        <v>18</v>
      </c>
      <c r="AG430" s="2542"/>
    </row>
    <row r="431" spans="1:33" s="2526" customFormat="1" ht="28.8">
      <c r="A431" s="2521">
        <v>36</v>
      </c>
      <c r="B431" s="2521">
        <v>15</v>
      </c>
      <c r="C431" s="2521">
        <v>6</v>
      </c>
      <c r="D431" s="2520">
        <f t="shared" si="12"/>
        <v>21</v>
      </c>
      <c r="E431" s="2521">
        <v>37911</v>
      </c>
      <c r="F431" s="2521" t="s">
        <v>267</v>
      </c>
      <c r="G431" s="2521">
        <v>183</v>
      </c>
      <c r="H431" s="2521" t="s">
        <v>2</v>
      </c>
      <c r="I431" s="2521" t="s">
        <v>429</v>
      </c>
      <c r="J431" s="2528">
        <v>0.23799999999999999</v>
      </c>
      <c r="K431" s="2522">
        <f t="shared" si="13"/>
        <v>4.9979999999999993</v>
      </c>
      <c r="L431" s="2524" t="s">
        <v>3735</v>
      </c>
      <c r="M431" s="2521">
        <v>5210005</v>
      </c>
      <c r="N431" s="2521" t="s">
        <v>2526</v>
      </c>
      <c r="O431" s="2521">
        <v>27</v>
      </c>
      <c r="P431" s="2521" t="s">
        <v>4059</v>
      </c>
      <c r="Q431" s="2521" t="s">
        <v>3949</v>
      </c>
      <c r="R431" s="2521" t="s">
        <v>3656</v>
      </c>
      <c r="S431" s="2521" t="s">
        <v>3949</v>
      </c>
      <c r="T431" s="2521"/>
      <c r="U431" s="2521"/>
      <c r="V431" s="2521" t="s">
        <v>4059</v>
      </c>
      <c r="W431" s="2521" t="s">
        <v>3949</v>
      </c>
      <c r="X431" s="2521" t="s">
        <v>3656</v>
      </c>
      <c r="Y431" s="2521" t="s">
        <v>3949</v>
      </c>
      <c r="Z431" s="2524" t="s">
        <v>441</v>
      </c>
      <c r="AA431" s="2521">
        <v>2</v>
      </c>
      <c r="AB431" s="2521">
        <v>8</v>
      </c>
      <c r="AC431" s="2521">
        <v>5</v>
      </c>
      <c r="AD431" s="2521">
        <v>11</v>
      </c>
      <c r="AE431" s="2521">
        <v>1</v>
      </c>
      <c r="AF431" s="2521">
        <v>26</v>
      </c>
      <c r="AG431" s="2542"/>
    </row>
    <row r="432" spans="1:33" s="2526" customFormat="1" ht="28.8">
      <c r="A432" s="2521">
        <v>36</v>
      </c>
      <c r="B432" s="2521">
        <v>15</v>
      </c>
      <c r="C432" s="2521">
        <v>6</v>
      </c>
      <c r="D432" s="2520">
        <f t="shared" si="12"/>
        <v>21</v>
      </c>
      <c r="E432" s="2521">
        <v>37044</v>
      </c>
      <c r="F432" s="2521" t="s">
        <v>267</v>
      </c>
      <c r="G432" s="2521">
        <v>183</v>
      </c>
      <c r="H432" s="2521" t="s">
        <v>2</v>
      </c>
      <c r="I432" s="2521" t="s">
        <v>429</v>
      </c>
      <c r="J432" s="2528">
        <v>0.38100000000000001</v>
      </c>
      <c r="K432" s="2522">
        <f t="shared" si="13"/>
        <v>8.0009999999999994</v>
      </c>
      <c r="L432" s="2524" t="s">
        <v>3848</v>
      </c>
      <c r="M432" s="2521">
        <v>5210005</v>
      </c>
      <c r="N432" s="2521" t="s">
        <v>2526</v>
      </c>
      <c r="O432" s="2521">
        <v>27</v>
      </c>
      <c r="P432" s="2521" t="s">
        <v>4060</v>
      </c>
      <c r="Q432" s="2521" t="s">
        <v>4045</v>
      </c>
      <c r="R432" s="2521" t="s">
        <v>4061</v>
      </c>
      <c r="S432" s="2521" t="s">
        <v>4045</v>
      </c>
      <c r="T432" s="2521"/>
      <c r="U432" s="2521"/>
      <c r="V432" s="2521" t="s">
        <v>4060</v>
      </c>
      <c r="W432" s="2521" t="s">
        <v>4045</v>
      </c>
      <c r="X432" s="2521" t="s">
        <v>4061</v>
      </c>
      <c r="Y432" s="2521" t="s">
        <v>3949</v>
      </c>
      <c r="Z432" s="2524" t="s">
        <v>441</v>
      </c>
      <c r="AA432" s="2521">
        <v>2</v>
      </c>
      <c r="AB432" s="2521">
        <v>8</v>
      </c>
      <c r="AC432" s="2521">
        <v>5</v>
      </c>
      <c r="AD432" s="2521">
        <v>11</v>
      </c>
      <c r="AE432" s="2521">
        <v>1</v>
      </c>
      <c r="AF432" s="2521">
        <v>26</v>
      </c>
      <c r="AG432" s="2542"/>
    </row>
    <row r="433" spans="1:33" s="2526" customFormat="1" ht="28.8">
      <c r="A433" s="2521">
        <v>36</v>
      </c>
      <c r="B433" s="2521">
        <v>15</v>
      </c>
      <c r="C433" s="2521">
        <v>6</v>
      </c>
      <c r="D433" s="2520">
        <f t="shared" si="12"/>
        <v>21</v>
      </c>
      <c r="E433" s="2521">
        <v>39289</v>
      </c>
      <c r="F433" s="2521" t="s">
        <v>267</v>
      </c>
      <c r="G433" s="2521">
        <v>183</v>
      </c>
      <c r="H433" s="2521" t="s">
        <v>2</v>
      </c>
      <c r="I433" s="2521" t="s">
        <v>429</v>
      </c>
      <c r="J433" s="2528">
        <v>0.38100000000000001</v>
      </c>
      <c r="K433" s="2522">
        <f t="shared" si="13"/>
        <v>8.0009999999999994</v>
      </c>
      <c r="L433" s="2524" t="s">
        <v>2299</v>
      </c>
      <c r="M433" s="2521">
        <v>5210005</v>
      </c>
      <c r="N433" s="2521" t="s">
        <v>2526</v>
      </c>
      <c r="O433" s="2521">
        <v>27</v>
      </c>
      <c r="P433" s="2521" t="s">
        <v>4062</v>
      </c>
      <c r="Q433" s="2521" t="s">
        <v>4016</v>
      </c>
      <c r="R433" s="2521" t="s">
        <v>4063</v>
      </c>
      <c r="S433" s="2521" t="s">
        <v>4016</v>
      </c>
      <c r="T433" s="2521"/>
      <c r="U433" s="2521"/>
      <c r="V433" s="2521" t="s">
        <v>4062</v>
      </c>
      <c r="W433" s="2521" t="s">
        <v>4016</v>
      </c>
      <c r="X433" s="2521" t="s">
        <v>4063</v>
      </c>
      <c r="Y433" s="2521" t="s">
        <v>3949</v>
      </c>
      <c r="Z433" s="2524" t="s">
        <v>441</v>
      </c>
      <c r="AA433" s="2521">
        <v>2</v>
      </c>
      <c r="AB433" s="2521">
        <v>8</v>
      </c>
      <c r="AC433" s="2521">
        <v>5</v>
      </c>
      <c r="AD433" s="2521">
        <v>11</v>
      </c>
      <c r="AE433" s="2521">
        <v>1</v>
      </c>
      <c r="AF433" s="2521">
        <v>26</v>
      </c>
      <c r="AG433" s="2542"/>
    </row>
    <row r="434" spans="1:33" s="2526" customFormat="1" ht="43.2">
      <c r="A434" s="2521">
        <v>36</v>
      </c>
      <c r="B434" s="2521">
        <v>15</v>
      </c>
      <c r="C434" s="2521">
        <v>6</v>
      </c>
      <c r="D434" s="2520">
        <f t="shared" si="12"/>
        <v>21</v>
      </c>
      <c r="E434" s="2521">
        <v>20178</v>
      </c>
      <c r="F434" s="2521" t="s">
        <v>267</v>
      </c>
      <c r="G434" s="2521">
        <v>183</v>
      </c>
      <c r="H434" s="2521" t="s">
        <v>2</v>
      </c>
      <c r="I434" s="2521" t="s">
        <v>429</v>
      </c>
      <c r="J434" s="2528">
        <v>0.23799999999999999</v>
      </c>
      <c r="K434" s="2522">
        <f t="shared" si="13"/>
        <v>4.9979999999999993</v>
      </c>
      <c r="L434" s="2524" t="s">
        <v>3888</v>
      </c>
      <c r="M434" s="2521">
        <v>5210006</v>
      </c>
      <c r="N434" s="2521" t="s">
        <v>2526</v>
      </c>
      <c r="O434" s="2521">
        <v>30</v>
      </c>
      <c r="P434" s="2521" t="s">
        <v>1470</v>
      </c>
      <c r="Q434" s="2521" t="s">
        <v>3970</v>
      </c>
      <c r="R434" s="2521" t="s">
        <v>4064</v>
      </c>
      <c r="S434" s="2521" t="s">
        <v>3970</v>
      </c>
      <c r="T434" s="2521"/>
      <c r="U434" s="2521"/>
      <c r="V434" s="2521" t="s">
        <v>4065</v>
      </c>
      <c r="W434" s="2521" t="s">
        <v>3970</v>
      </c>
      <c r="X434" s="2521" t="s">
        <v>4066</v>
      </c>
      <c r="Y434" s="2521" t="s">
        <v>3970</v>
      </c>
      <c r="Z434" s="2524" t="s">
        <v>1515</v>
      </c>
      <c r="AA434" s="2521">
        <v>0</v>
      </c>
      <c r="AB434" s="2521">
        <v>5</v>
      </c>
      <c r="AC434" s="2521">
        <v>3</v>
      </c>
      <c r="AD434" s="2521">
        <v>4</v>
      </c>
      <c r="AE434" s="2521">
        <v>0</v>
      </c>
      <c r="AF434" s="2521">
        <v>12</v>
      </c>
      <c r="AG434" s="2542"/>
    </row>
    <row r="435" spans="1:33" s="2526" customFormat="1" ht="43.2">
      <c r="A435" s="2521">
        <v>36</v>
      </c>
      <c r="B435" s="2521">
        <v>15</v>
      </c>
      <c r="C435" s="2521">
        <v>6</v>
      </c>
      <c r="D435" s="2520">
        <f t="shared" si="12"/>
        <v>21</v>
      </c>
      <c r="E435" s="2521">
        <v>27455</v>
      </c>
      <c r="F435" s="2521" t="s">
        <v>267</v>
      </c>
      <c r="G435" s="2521">
        <v>183</v>
      </c>
      <c r="H435" s="2521" t="s">
        <v>2</v>
      </c>
      <c r="I435" s="2522" t="s">
        <v>429</v>
      </c>
      <c r="J435" s="2528">
        <v>0.38100000000000001</v>
      </c>
      <c r="K435" s="2522">
        <f t="shared" si="13"/>
        <v>8.0009999999999994</v>
      </c>
      <c r="L435" s="2524" t="s">
        <v>4067</v>
      </c>
      <c r="M435" s="2521">
        <v>5210006</v>
      </c>
      <c r="N435" s="2521" t="s">
        <v>2526</v>
      </c>
      <c r="O435" s="2521">
        <v>30</v>
      </c>
      <c r="P435" s="2521" t="s">
        <v>4068</v>
      </c>
      <c r="Q435" s="2521" t="s">
        <v>4069</v>
      </c>
      <c r="R435" s="2521" t="s">
        <v>4070</v>
      </c>
      <c r="S435" s="2521" t="s">
        <v>4069</v>
      </c>
      <c r="T435" s="2521"/>
      <c r="U435" s="2521"/>
      <c r="V435" s="2521" t="s">
        <v>4071</v>
      </c>
      <c r="W435" s="2521" t="s">
        <v>4069</v>
      </c>
      <c r="X435" s="2521" t="s">
        <v>4072</v>
      </c>
      <c r="Y435" s="2521" t="s">
        <v>3970</v>
      </c>
      <c r="Z435" s="2524" t="s">
        <v>1515</v>
      </c>
      <c r="AA435" s="2521">
        <v>0</v>
      </c>
      <c r="AB435" s="2521">
        <v>5</v>
      </c>
      <c r="AC435" s="2521">
        <v>3</v>
      </c>
      <c r="AD435" s="2521">
        <v>4</v>
      </c>
      <c r="AE435" s="2521">
        <v>0</v>
      </c>
      <c r="AF435" s="2521">
        <v>12</v>
      </c>
      <c r="AG435" s="2542"/>
    </row>
    <row r="436" spans="1:33" s="2526" customFormat="1" ht="43.2">
      <c r="A436" s="2521">
        <v>36</v>
      </c>
      <c r="B436" s="2521">
        <v>15</v>
      </c>
      <c r="C436" s="2521">
        <v>6</v>
      </c>
      <c r="D436" s="2520">
        <f t="shared" si="12"/>
        <v>21</v>
      </c>
      <c r="E436" s="2521">
        <v>37911</v>
      </c>
      <c r="F436" s="2521" t="s">
        <v>267</v>
      </c>
      <c r="G436" s="2521">
        <v>183</v>
      </c>
      <c r="H436" s="2521" t="s">
        <v>2</v>
      </c>
      <c r="I436" s="2521" t="s">
        <v>429</v>
      </c>
      <c r="J436" s="2521">
        <v>0.19</v>
      </c>
      <c r="K436" s="2522">
        <f t="shared" si="13"/>
        <v>3.99</v>
      </c>
      <c r="L436" s="2524" t="s">
        <v>3735</v>
      </c>
      <c r="M436" s="2521">
        <v>5210006</v>
      </c>
      <c r="N436" s="2521" t="s">
        <v>2526</v>
      </c>
      <c r="O436" s="2521">
        <v>30</v>
      </c>
      <c r="P436" s="2521" t="s">
        <v>4073</v>
      </c>
      <c r="Q436" s="2521" t="s">
        <v>3974</v>
      </c>
      <c r="R436" s="2521" t="s">
        <v>4074</v>
      </c>
      <c r="S436" s="2521" t="s">
        <v>3974</v>
      </c>
      <c r="T436" s="2521"/>
      <c r="U436" s="2521"/>
      <c r="V436" s="2521" t="s">
        <v>4075</v>
      </c>
      <c r="W436" s="2521" t="s">
        <v>3974</v>
      </c>
      <c r="X436" s="2521" t="s">
        <v>4076</v>
      </c>
      <c r="Y436" s="2521" t="s">
        <v>3970</v>
      </c>
      <c r="Z436" s="2524" t="s">
        <v>1515</v>
      </c>
      <c r="AA436" s="2521">
        <v>0</v>
      </c>
      <c r="AB436" s="2521">
        <v>5</v>
      </c>
      <c r="AC436" s="2521">
        <v>3</v>
      </c>
      <c r="AD436" s="2521">
        <v>4</v>
      </c>
      <c r="AE436" s="2521">
        <v>0</v>
      </c>
      <c r="AF436" s="2521">
        <v>12</v>
      </c>
      <c r="AG436" s="2542"/>
    </row>
    <row r="437" spans="1:33" s="2526" customFormat="1" ht="43.2">
      <c r="A437" s="2521">
        <v>36</v>
      </c>
      <c r="B437" s="2521">
        <v>15</v>
      </c>
      <c r="C437" s="2521">
        <v>6</v>
      </c>
      <c r="D437" s="2520">
        <f t="shared" si="12"/>
        <v>21</v>
      </c>
      <c r="E437" s="2521">
        <v>40356</v>
      </c>
      <c r="F437" s="2521" t="s">
        <v>267</v>
      </c>
      <c r="G437" s="2521">
        <v>183</v>
      </c>
      <c r="H437" s="2521" t="s">
        <v>2</v>
      </c>
      <c r="I437" s="2521" t="s">
        <v>429</v>
      </c>
      <c r="J437" s="2521">
        <v>0.19</v>
      </c>
      <c r="K437" s="2522">
        <f t="shared" si="13"/>
        <v>3.99</v>
      </c>
      <c r="L437" s="2524" t="s">
        <v>2459</v>
      </c>
      <c r="M437" s="2521">
        <v>5210006</v>
      </c>
      <c r="N437" s="2521" t="s">
        <v>2526</v>
      </c>
      <c r="O437" s="2521">
        <v>30</v>
      </c>
      <c r="P437" s="2521" t="s">
        <v>4077</v>
      </c>
      <c r="Q437" s="2521" t="s">
        <v>4012</v>
      </c>
      <c r="R437" s="2521" t="s">
        <v>4078</v>
      </c>
      <c r="S437" s="2521" t="s">
        <v>4012</v>
      </c>
      <c r="T437" s="2521"/>
      <c r="U437" s="2521"/>
      <c r="V437" s="2521" t="s">
        <v>4079</v>
      </c>
      <c r="W437" s="2521" t="s">
        <v>4012</v>
      </c>
      <c r="X437" s="2521" t="s">
        <v>4080</v>
      </c>
      <c r="Y437" s="2521" t="s">
        <v>3970</v>
      </c>
      <c r="Z437" s="2524" t="s">
        <v>1515</v>
      </c>
      <c r="AA437" s="2521">
        <v>0</v>
      </c>
      <c r="AB437" s="2521">
        <v>5</v>
      </c>
      <c r="AC437" s="2521">
        <v>3</v>
      </c>
      <c r="AD437" s="2521">
        <v>4</v>
      </c>
      <c r="AE437" s="2521">
        <v>0</v>
      </c>
      <c r="AF437" s="2521">
        <v>12</v>
      </c>
      <c r="AG437" s="2542"/>
    </row>
    <row r="438" spans="1:33" s="2526" customFormat="1" ht="28.8">
      <c r="A438" s="2521">
        <v>32</v>
      </c>
      <c r="B438" s="2521">
        <v>12</v>
      </c>
      <c r="C438" s="2521">
        <v>8</v>
      </c>
      <c r="D438" s="2520">
        <f t="shared" si="12"/>
        <v>20</v>
      </c>
      <c r="E438" s="2521">
        <v>38204</v>
      </c>
      <c r="F438" s="2521" t="s">
        <v>267</v>
      </c>
      <c r="G438" s="2521">
        <v>183</v>
      </c>
      <c r="H438" s="2521" t="s">
        <v>2</v>
      </c>
      <c r="I438" s="2521" t="s">
        <v>429</v>
      </c>
      <c r="J438" s="2521">
        <v>0.4</v>
      </c>
      <c r="K438" s="2522">
        <f t="shared" si="13"/>
        <v>8</v>
      </c>
      <c r="L438" s="2524" t="s">
        <v>3843</v>
      </c>
      <c r="M438" s="2521">
        <v>5210008</v>
      </c>
      <c r="N438" s="2521" t="s">
        <v>2526</v>
      </c>
      <c r="O438" s="2521">
        <v>15</v>
      </c>
      <c r="P438" s="2521" t="s">
        <v>4081</v>
      </c>
      <c r="Q438" s="2521" t="s">
        <v>3942</v>
      </c>
      <c r="R438" s="2521" t="s">
        <v>4081</v>
      </c>
      <c r="S438" s="2521" t="s">
        <v>3942</v>
      </c>
      <c r="T438" s="2521"/>
      <c r="U438" s="2521"/>
      <c r="V438" s="2521" t="s">
        <v>4082</v>
      </c>
      <c r="W438" s="2521" t="s">
        <v>3942</v>
      </c>
      <c r="X438" s="2521" t="s">
        <v>4082</v>
      </c>
      <c r="Y438" s="2521" t="s">
        <v>3942</v>
      </c>
      <c r="Z438" s="2524" t="s">
        <v>443</v>
      </c>
      <c r="AA438" s="2521">
        <v>2</v>
      </c>
      <c r="AB438" s="2521">
        <v>5</v>
      </c>
      <c r="AC438" s="2521">
        <v>0</v>
      </c>
      <c r="AD438" s="2521">
        <v>0</v>
      </c>
      <c r="AE438" s="2521">
        <v>0</v>
      </c>
      <c r="AF438" s="2521">
        <v>7</v>
      </c>
      <c r="AG438" s="2542"/>
    </row>
    <row r="439" spans="1:33" s="2526" customFormat="1" ht="28.8">
      <c r="A439" s="2521">
        <v>32</v>
      </c>
      <c r="B439" s="2521">
        <v>12</v>
      </c>
      <c r="C439" s="2521">
        <v>8</v>
      </c>
      <c r="D439" s="2520">
        <f t="shared" si="12"/>
        <v>20</v>
      </c>
      <c r="E439" s="2521">
        <v>6598</v>
      </c>
      <c r="F439" s="2521" t="s">
        <v>267</v>
      </c>
      <c r="G439" s="2521">
        <v>183</v>
      </c>
      <c r="H439" s="2521" t="s">
        <v>2</v>
      </c>
      <c r="I439" s="2521" t="s">
        <v>429</v>
      </c>
      <c r="J439" s="2521">
        <v>0.2</v>
      </c>
      <c r="K439" s="2522">
        <f t="shared" si="13"/>
        <v>4</v>
      </c>
      <c r="L439" s="2524" t="s">
        <v>3798</v>
      </c>
      <c r="M439" s="2521">
        <v>5210008</v>
      </c>
      <c r="N439" s="2521" t="s">
        <v>2526</v>
      </c>
      <c r="O439" s="2521">
        <v>15</v>
      </c>
      <c r="P439" s="2521" t="s">
        <v>4083</v>
      </c>
      <c r="Q439" s="2521" t="s">
        <v>4084</v>
      </c>
      <c r="R439" s="2521" t="s">
        <v>4083</v>
      </c>
      <c r="S439" s="2521" t="s">
        <v>4084</v>
      </c>
      <c r="T439" s="2521"/>
      <c r="U439" s="2521"/>
      <c r="V439" s="2521" t="s">
        <v>4085</v>
      </c>
      <c r="W439" s="2521" t="s">
        <v>4084</v>
      </c>
      <c r="X439" s="2521" t="s">
        <v>4085</v>
      </c>
      <c r="Y439" s="2521" t="s">
        <v>3942</v>
      </c>
      <c r="Z439" s="2524" t="s">
        <v>443</v>
      </c>
      <c r="AA439" s="2521">
        <v>2</v>
      </c>
      <c r="AB439" s="2521">
        <v>5</v>
      </c>
      <c r="AC439" s="2521">
        <v>0</v>
      </c>
      <c r="AD439" s="2521">
        <v>0</v>
      </c>
      <c r="AE439" s="2521">
        <v>0</v>
      </c>
      <c r="AF439" s="2521">
        <v>7</v>
      </c>
      <c r="AG439" s="2542"/>
    </row>
    <row r="440" spans="1:33" s="2526" customFormat="1" ht="28.8">
      <c r="A440" s="2521">
        <v>32</v>
      </c>
      <c r="B440" s="2521">
        <v>12</v>
      </c>
      <c r="C440" s="2521">
        <v>8</v>
      </c>
      <c r="D440" s="2520">
        <f t="shared" si="12"/>
        <v>20</v>
      </c>
      <c r="E440" s="2521">
        <v>36007</v>
      </c>
      <c r="F440" s="2521" t="s">
        <v>267</v>
      </c>
      <c r="G440" s="2521">
        <v>183</v>
      </c>
      <c r="H440" s="2521" t="s">
        <v>2</v>
      </c>
      <c r="I440" s="2521" t="s">
        <v>429</v>
      </c>
      <c r="J440" s="2521">
        <v>0.4</v>
      </c>
      <c r="K440" s="2522">
        <f t="shared" si="13"/>
        <v>8</v>
      </c>
      <c r="L440" s="2524" t="s">
        <v>2532</v>
      </c>
      <c r="M440" s="2521">
        <v>5210008</v>
      </c>
      <c r="N440" s="2521" t="s">
        <v>2526</v>
      </c>
      <c r="O440" s="2521">
        <v>15</v>
      </c>
      <c r="P440" s="2521" t="s">
        <v>4086</v>
      </c>
      <c r="Q440" s="2521" t="s">
        <v>3979</v>
      </c>
      <c r="R440" s="2521" t="s">
        <v>4086</v>
      </c>
      <c r="S440" s="2521" t="s">
        <v>3979</v>
      </c>
      <c r="T440" s="2521"/>
      <c r="U440" s="2521"/>
      <c r="V440" s="2521" t="s">
        <v>4087</v>
      </c>
      <c r="W440" s="2521" t="s">
        <v>3979</v>
      </c>
      <c r="X440" s="2521" t="s">
        <v>4087</v>
      </c>
      <c r="Y440" s="2521" t="s">
        <v>3942</v>
      </c>
      <c r="Z440" s="2524" t="s">
        <v>443</v>
      </c>
      <c r="AA440" s="2521">
        <v>2</v>
      </c>
      <c r="AB440" s="2521">
        <v>5</v>
      </c>
      <c r="AC440" s="2521">
        <v>0</v>
      </c>
      <c r="AD440" s="2521">
        <v>0</v>
      </c>
      <c r="AE440" s="2521">
        <v>0</v>
      </c>
      <c r="AF440" s="2521">
        <v>7</v>
      </c>
      <c r="AG440" s="2542"/>
    </row>
    <row r="441" spans="1:33" s="2526" customFormat="1" ht="28.8">
      <c r="A441" s="2521">
        <v>30</v>
      </c>
      <c r="B441" s="2521">
        <v>10</v>
      </c>
      <c r="C441" s="2521">
        <v>10</v>
      </c>
      <c r="D441" s="2520">
        <f t="shared" si="12"/>
        <v>20</v>
      </c>
      <c r="E441" s="2521">
        <v>36929</v>
      </c>
      <c r="F441" s="2521" t="s">
        <v>265</v>
      </c>
      <c r="G441" s="2521">
        <v>183</v>
      </c>
      <c r="H441" s="2521" t="s">
        <v>2</v>
      </c>
      <c r="I441" s="2521" t="s">
        <v>429</v>
      </c>
      <c r="J441" s="2521">
        <v>0.35</v>
      </c>
      <c r="K441" s="2522">
        <f t="shared" si="13"/>
        <v>7</v>
      </c>
      <c r="L441" s="2524" t="s">
        <v>3826</v>
      </c>
      <c r="M441" s="2521">
        <v>5211003</v>
      </c>
      <c r="N441" s="2521" t="s">
        <v>2563</v>
      </c>
      <c r="O441" s="2521">
        <v>30</v>
      </c>
      <c r="P441" s="2521" t="s">
        <v>3802</v>
      </c>
      <c r="Q441" s="2521" t="s">
        <v>2619</v>
      </c>
      <c r="R441" s="2521" t="s">
        <v>1513</v>
      </c>
      <c r="S441" s="2521" t="s">
        <v>2619</v>
      </c>
      <c r="T441" s="2521"/>
      <c r="U441" s="2521"/>
      <c r="V441" s="2521" t="s">
        <v>3749</v>
      </c>
      <c r="W441" s="2521" t="s">
        <v>2619</v>
      </c>
      <c r="X441" s="2521" t="s">
        <v>1513</v>
      </c>
      <c r="Y441" s="2521" t="s">
        <v>2619</v>
      </c>
      <c r="Z441" s="2524" t="s">
        <v>445</v>
      </c>
      <c r="AA441" s="2521">
        <v>0</v>
      </c>
      <c r="AB441" s="2521">
        <v>19</v>
      </c>
      <c r="AC441" s="2521">
        <v>4</v>
      </c>
      <c r="AD441" s="2521">
        <v>3</v>
      </c>
      <c r="AE441" s="2521">
        <v>0</v>
      </c>
      <c r="AF441" s="2521">
        <v>26</v>
      </c>
      <c r="AG441" s="2542"/>
    </row>
    <row r="442" spans="1:33" s="2526" customFormat="1" ht="28.8">
      <c r="A442" s="2521">
        <v>30</v>
      </c>
      <c r="B442" s="2521">
        <v>10</v>
      </c>
      <c r="C442" s="2521">
        <v>10</v>
      </c>
      <c r="D442" s="2520">
        <f t="shared" si="12"/>
        <v>20</v>
      </c>
      <c r="E442" s="2521">
        <v>41043</v>
      </c>
      <c r="F442" s="2521" t="s">
        <v>265</v>
      </c>
      <c r="G442" s="2521">
        <v>183</v>
      </c>
      <c r="H442" s="2521" t="s">
        <v>2</v>
      </c>
      <c r="I442" s="2521" t="s">
        <v>429</v>
      </c>
      <c r="J442" s="2521">
        <v>0.3</v>
      </c>
      <c r="K442" s="2522">
        <f t="shared" si="13"/>
        <v>6</v>
      </c>
      <c r="L442" s="2524" t="s">
        <v>3885</v>
      </c>
      <c r="M442" s="2521">
        <v>5211003</v>
      </c>
      <c r="N442" s="2521" t="s">
        <v>2563</v>
      </c>
      <c r="O442" s="2521">
        <v>30</v>
      </c>
      <c r="P442" s="2521" t="s">
        <v>3802</v>
      </c>
      <c r="Q442" s="2521" t="s">
        <v>2619</v>
      </c>
      <c r="R442" s="2521" t="s">
        <v>1513</v>
      </c>
      <c r="S442" s="2521" t="s">
        <v>2619</v>
      </c>
      <c r="T442" s="2521"/>
      <c r="U442" s="2521"/>
      <c r="V442" s="2521" t="s">
        <v>3749</v>
      </c>
      <c r="W442" s="2521" t="s">
        <v>2619</v>
      </c>
      <c r="X442" s="2521" t="s">
        <v>1513</v>
      </c>
      <c r="Y442" s="2521" t="s">
        <v>2619</v>
      </c>
      <c r="Z442" s="2524" t="s">
        <v>445</v>
      </c>
      <c r="AA442" s="2521">
        <v>0</v>
      </c>
      <c r="AB442" s="2521">
        <v>19</v>
      </c>
      <c r="AC442" s="2521">
        <v>4</v>
      </c>
      <c r="AD442" s="2521">
        <v>3</v>
      </c>
      <c r="AE442" s="2521">
        <v>0</v>
      </c>
      <c r="AF442" s="2521">
        <v>26</v>
      </c>
      <c r="AG442" s="2542"/>
    </row>
    <row r="443" spans="1:33" s="2526" customFormat="1" ht="28.8">
      <c r="A443" s="2521">
        <v>30</v>
      </c>
      <c r="B443" s="2521">
        <v>10</v>
      </c>
      <c r="C443" s="2521">
        <v>10</v>
      </c>
      <c r="D443" s="2520">
        <f t="shared" si="12"/>
        <v>20</v>
      </c>
      <c r="E443" s="2521">
        <v>41067</v>
      </c>
      <c r="F443" s="2521" t="s">
        <v>265</v>
      </c>
      <c r="G443" s="2521">
        <v>183</v>
      </c>
      <c r="H443" s="2521" t="s">
        <v>2</v>
      </c>
      <c r="I443" s="2521" t="s">
        <v>433</v>
      </c>
      <c r="J443" s="2521">
        <v>0.35</v>
      </c>
      <c r="K443" s="2522">
        <f t="shared" si="13"/>
        <v>7</v>
      </c>
      <c r="L443" s="2524" t="s">
        <v>2505</v>
      </c>
      <c r="M443" s="2521">
        <v>5211003</v>
      </c>
      <c r="N443" s="2521" t="s">
        <v>2563</v>
      </c>
      <c r="O443" s="2521">
        <v>30</v>
      </c>
      <c r="P443" s="2521" t="s">
        <v>3802</v>
      </c>
      <c r="Q443" s="2521" t="s">
        <v>2619</v>
      </c>
      <c r="R443" s="2521" t="s">
        <v>1513</v>
      </c>
      <c r="S443" s="2521" t="s">
        <v>2619</v>
      </c>
      <c r="T443" s="2521"/>
      <c r="U443" s="2521"/>
      <c r="V443" s="2521" t="s">
        <v>3749</v>
      </c>
      <c r="W443" s="2521" t="s">
        <v>2619</v>
      </c>
      <c r="X443" s="2521" t="s">
        <v>1513</v>
      </c>
      <c r="Y443" s="2521" t="s">
        <v>2619</v>
      </c>
      <c r="Z443" s="2524" t="s">
        <v>445</v>
      </c>
      <c r="AA443" s="2521">
        <v>0</v>
      </c>
      <c r="AB443" s="2521">
        <v>19</v>
      </c>
      <c r="AC443" s="2521">
        <v>4</v>
      </c>
      <c r="AD443" s="2521">
        <v>3</v>
      </c>
      <c r="AE443" s="2521">
        <v>0</v>
      </c>
      <c r="AF443" s="2521">
        <v>26</v>
      </c>
      <c r="AG443" s="2542"/>
    </row>
    <row r="444" spans="1:33" s="2526" customFormat="1" ht="28.8">
      <c r="A444" s="2521">
        <v>31</v>
      </c>
      <c r="B444" s="2521">
        <v>10</v>
      </c>
      <c r="C444" s="2521">
        <v>11</v>
      </c>
      <c r="D444" s="2520">
        <f t="shared" si="12"/>
        <v>21</v>
      </c>
      <c r="E444" s="2521">
        <v>26107</v>
      </c>
      <c r="F444" s="2521" t="s">
        <v>265</v>
      </c>
      <c r="G444" s="2521">
        <v>183</v>
      </c>
      <c r="H444" s="2521" t="s">
        <v>2</v>
      </c>
      <c r="I444" s="2521" t="s">
        <v>429</v>
      </c>
      <c r="J444" s="2528">
        <v>0.33300000000000002</v>
      </c>
      <c r="K444" s="2522">
        <f t="shared" si="13"/>
        <v>6.9930000000000003</v>
      </c>
      <c r="L444" s="2524" t="s">
        <v>2614</v>
      </c>
      <c r="M444" s="2521">
        <v>5211005</v>
      </c>
      <c r="N444" s="2521" t="s">
        <v>2564</v>
      </c>
      <c r="O444" s="2521">
        <v>20</v>
      </c>
      <c r="P444" s="2521" t="s">
        <v>3750</v>
      </c>
      <c r="Q444" s="2521" t="s">
        <v>2644</v>
      </c>
      <c r="R444" s="2521" t="s">
        <v>1513</v>
      </c>
      <c r="S444" s="2521" t="s">
        <v>2644</v>
      </c>
      <c r="T444" s="2521"/>
      <c r="U444" s="2521"/>
      <c r="V444" s="2521" t="s">
        <v>4088</v>
      </c>
      <c r="W444" s="2521" t="s">
        <v>2644</v>
      </c>
      <c r="X444" s="2521" t="s">
        <v>1513</v>
      </c>
      <c r="Y444" s="2521" t="s">
        <v>2644</v>
      </c>
      <c r="Z444" s="2524" t="s">
        <v>444</v>
      </c>
      <c r="AA444" s="2521">
        <v>1</v>
      </c>
      <c r="AB444" s="2521">
        <v>14</v>
      </c>
      <c r="AC444" s="2521">
        <v>0</v>
      </c>
      <c r="AD444" s="2521">
        <v>0</v>
      </c>
      <c r="AE444" s="2521">
        <v>0</v>
      </c>
      <c r="AF444" s="2521">
        <v>15</v>
      </c>
      <c r="AG444" s="2542"/>
    </row>
    <row r="445" spans="1:33" s="2526" customFormat="1" ht="28.8">
      <c r="A445" s="2521">
        <v>31</v>
      </c>
      <c r="B445" s="2521">
        <v>10</v>
      </c>
      <c r="C445" s="2521">
        <v>11</v>
      </c>
      <c r="D445" s="2520">
        <f t="shared" si="12"/>
        <v>21</v>
      </c>
      <c r="E445" s="2521">
        <v>38518</v>
      </c>
      <c r="F445" s="2521" t="s">
        <v>265</v>
      </c>
      <c r="G445" s="2521">
        <v>183</v>
      </c>
      <c r="H445" s="2521" t="s">
        <v>2</v>
      </c>
      <c r="I445" s="2521" t="s">
        <v>429</v>
      </c>
      <c r="J445" s="2528">
        <v>0.33300000000000002</v>
      </c>
      <c r="K445" s="2522">
        <f t="shared" si="13"/>
        <v>6.9930000000000003</v>
      </c>
      <c r="L445" s="2524" t="s">
        <v>2503</v>
      </c>
      <c r="M445" s="2521">
        <v>5211005</v>
      </c>
      <c r="N445" s="2521" t="s">
        <v>2564</v>
      </c>
      <c r="O445" s="2521">
        <v>20</v>
      </c>
      <c r="P445" s="2521" t="s">
        <v>3750</v>
      </c>
      <c r="Q445" s="2521" t="s">
        <v>2644</v>
      </c>
      <c r="R445" s="2521" t="s">
        <v>1513</v>
      </c>
      <c r="S445" s="2521" t="s">
        <v>2644</v>
      </c>
      <c r="T445" s="2521"/>
      <c r="U445" s="2521"/>
      <c r="V445" s="2521" t="s">
        <v>4088</v>
      </c>
      <c r="W445" s="2521" t="s">
        <v>2644</v>
      </c>
      <c r="X445" s="2521" t="s">
        <v>1513</v>
      </c>
      <c r="Y445" s="2521" t="s">
        <v>2644</v>
      </c>
      <c r="Z445" s="2524" t="s">
        <v>444</v>
      </c>
      <c r="AA445" s="2521">
        <v>1</v>
      </c>
      <c r="AB445" s="2521">
        <v>14</v>
      </c>
      <c r="AC445" s="2521">
        <v>0</v>
      </c>
      <c r="AD445" s="2521">
        <v>0</v>
      </c>
      <c r="AE445" s="2521">
        <v>0</v>
      </c>
      <c r="AF445" s="2521">
        <v>15</v>
      </c>
      <c r="AG445" s="2542"/>
    </row>
    <row r="446" spans="1:33" s="2526" customFormat="1" ht="28.8">
      <c r="A446" s="2521">
        <v>31</v>
      </c>
      <c r="B446" s="2521">
        <v>10</v>
      </c>
      <c r="C446" s="2521">
        <v>11</v>
      </c>
      <c r="D446" s="2520">
        <f t="shared" si="12"/>
        <v>21</v>
      </c>
      <c r="E446" s="2521">
        <v>40170</v>
      </c>
      <c r="F446" s="2521" t="s">
        <v>265</v>
      </c>
      <c r="G446" s="2521">
        <v>183</v>
      </c>
      <c r="H446" s="2521" t="s">
        <v>2</v>
      </c>
      <c r="I446" s="2521" t="s">
        <v>429</v>
      </c>
      <c r="J446" s="2528">
        <v>0.33300000000000002</v>
      </c>
      <c r="K446" s="2522">
        <f t="shared" si="13"/>
        <v>6.9930000000000003</v>
      </c>
      <c r="L446" s="2524" t="s">
        <v>2358</v>
      </c>
      <c r="M446" s="2521">
        <v>5211005</v>
      </c>
      <c r="N446" s="2521" t="s">
        <v>2564</v>
      </c>
      <c r="O446" s="2521">
        <v>20</v>
      </c>
      <c r="P446" s="2521" t="s">
        <v>3750</v>
      </c>
      <c r="Q446" s="2521" t="s">
        <v>2644</v>
      </c>
      <c r="R446" s="2521" t="s">
        <v>1513</v>
      </c>
      <c r="S446" s="2521" t="s">
        <v>2644</v>
      </c>
      <c r="T446" s="2521"/>
      <c r="U446" s="2521"/>
      <c r="V446" s="2521" t="s">
        <v>4088</v>
      </c>
      <c r="W446" s="2521" t="s">
        <v>2644</v>
      </c>
      <c r="X446" s="2521" t="s">
        <v>1513</v>
      </c>
      <c r="Y446" s="2521" t="s">
        <v>2644</v>
      </c>
      <c r="Z446" s="2524" t="s">
        <v>444</v>
      </c>
      <c r="AA446" s="2521">
        <v>1</v>
      </c>
      <c r="AB446" s="2521">
        <v>14</v>
      </c>
      <c r="AC446" s="2521">
        <v>0</v>
      </c>
      <c r="AD446" s="2521">
        <v>0</v>
      </c>
      <c r="AE446" s="2521">
        <v>0</v>
      </c>
      <c r="AF446" s="2521">
        <v>15</v>
      </c>
      <c r="AG446" s="2542"/>
    </row>
    <row r="447" spans="1:33" s="2526" customFormat="1" ht="28.8">
      <c r="A447" s="2521">
        <v>31</v>
      </c>
      <c r="B447" s="2521">
        <v>10</v>
      </c>
      <c r="C447" s="2521">
        <v>11</v>
      </c>
      <c r="D447" s="2520">
        <f t="shared" si="12"/>
        <v>21</v>
      </c>
      <c r="E447" s="2521">
        <v>40170</v>
      </c>
      <c r="F447" s="2521" t="s">
        <v>265</v>
      </c>
      <c r="G447" s="2521">
        <v>183</v>
      </c>
      <c r="H447" s="2521" t="s">
        <v>2</v>
      </c>
      <c r="I447" s="2521" t="s">
        <v>429</v>
      </c>
      <c r="J447" s="2528">
        <v>0.33300000000000002</v>
      </c>
      <c r="K447" s="2522">
        <f t="shared" si="13"/>
        <v>6.9930000000000003</v>
      </c>
      <c r="L447" s="2524" t="s">
        <v>4089</v>
      </c>
      <c r="M447" s="2521">
        <v>5211008</v>
      </c>
      <c r="N447" s="2521" t="s">
        <v>2564</v>
      </c>
      <c r="O447" s="2521">
        <v>15</v>
      </c>
      <c r="P447" s="2521" t="s">
        <v>2456</v>
      </c>
      <c r="Q447" s="2521" t="s">
        <v>3934</v>
      </c>
      <c r="R447" s="2521" t="s">
        <v>3827</v>
      </c>
      <c r="S447" s="2521" t="s">
        <v>3934</v>
      </c>
      <c r="T447" s="2521"/>
      <c r="U447" s="2521"/>
      <c r="V447" s="2521" t="s">
        <v>3750</v>
      </c>
      <c r="W447" s="2521" t="s">
        <v>3934</v>
      </c>
      <c r="X447" s="2521" t="s">
        <v>3827</v>
      </c>
      <c r="Y447" s="2521" t="s">
        <v>3934</v>
      </c>
      <c r="Z447" s="2524" t="s">
        <v>4090</v>
      </c>
      <c r="AA447" s="2521">
        <v>3</v>
      </c>
      <c r="AB447" s="2521">
        <v>7</v>
      </c>
      <c r="AC447" s="2521">
        <v>0</v>
      </c>
      <c r="AD447" s="2521">
        <v>0</v>
      </c>
      <c r="AE447" s="2521">
        <v>0</v>
      </c>
      <c r="AF447" s="2521">
        <v>10</v>
      </c>
      <c r="AG447" s="2542"/>
    </row>
    <row r="448" spans="1:33" s="2526" customFormat="1" ht="28.8">
      <c r="A448" s="2521">
        <v>31</v>
      </c>
      <c r="B448" s="2521">
        <v>10</v>
      </c>
      <c r="C448" s="2521">
        <v>11</v>
      </c>
      <c r="D448" s="2520">
        <f t="shared" si="12"/>
        <v>21</v>
      </c>
      <c r="E448" s="2521">
        <v>42470</v>
      </c>
      <c r="F448" s="2521" t="s">
        <v>265</v>
      </c>
      <c r="G448" s="2521">
        <v>183</v>
      </c>
      <c r="H448" s="2521" t="s">
        <v>2</v>
      </c>
      <c r="I448" s="2521" t="s">
        <v>433</v>
      </c>
      <c r="J448" s="2528">
        <v>0.33300000000000002</v>
      </c>
      <c r="K448" s="2522">
        <f t="shared" si="13"/>
        <v>6.9930000000000003</v>
      </c>
      <c r="L448" s="2524" t="s">
        <v>3929</v>
      </c>
      <c r="M448" s="2521">
        <v>5211008</v>
      </c>
      <c r="N448" s="2521" t="s">
        <v>2564</v>
      </c>
      <c r="O448" s="2521">
        <v>15</v>
      </c>
      <c r="P448" s="2521" t="s">
        <v>2456</v>
      </c>
      <c r="Q448" s="2521" t="s">
        <v>3934</v>
      </c>
      <c r="R448" s="2521" t="s">
        <v>3827</v>
      </c>
      <c r="S448" s="2521" t="s">
        <v>3934</v>
      </c>
      <c r="T448" s="2521"/>
      <c r="U448" s="2521"/>
      <c r="V448" s="2521" t="s">
        <v>3750</v>
      </c>
      <c r="W448" s="2521" t="s">
        <v>3934</v>
      </c>
      <c r="X448" s="2521" t="s">
        <v>3827</v>
      </c>
      <c r="Y448" s="2521" t="s">
        <v>3934</v>
      </c>
      <c r="Z448" s="2524" t="s">
        <v>4090</v>
      </c>
      <c r="AA448" s="2521">
        <v>3</v>
      </c>
      <c r="AB448" s="2521">
        <v>7</v>
      </c>
      <c r="AC448" s="2521">
        <v>0</v>
      </c>
      <c r="AD448" s="2521">
        <v>0</v>
      </c>
      <c r="AE448" s="2521">
        <v>0</v>
      </c>
      <c r="AF448" s="2521">
        <v>10</v>
      </c>
      <c r="AG448" s="2542"/>
    </row>
    <row r="449" spans="1:33" s="2526" customFormat="1" ht="28.8">
      <c r="A449" s="2521">
        <v>31</v>
      </c>
      <c r="B449" s="2521">
        <v>10</v>
      </c>
      <c r="C449" s="2521">
        <v>11</v>
      </c>
      <c r="D449" s="2520">
        <f t="shared" si="12"/>
        <v>21</v>
      </c>
      <c r="E449" s="2521">
        <v>41067</v>
      </c>
      <c r="F449" s="2521" t="s">
        <v>265</v>
      </c>
      <c r="G449" s="2521">
        <v>183</v>
      </c>
      <c r="H449" s="2521" t="s">
        <v>2</v>
      </c>
      <c r="I449" s="2521" t="s">
        <v>433</v>
      </c>
      <c r="J449" s="2528">
        <v>0.33300000000000002</v>
      </c>
      <c r="K449" s="2522">
        <f t="shared" si="13"/>
        <v>6.9930000000000003</v>
      </c>
      <c r="L449" s="2524" t="s">
        <v>2505</v>
      </c>
      <c r="M449" s="2521">
        <v>5211008</v>
      </c>
      <c r="N449" s="2521" t="s">
        <v>2564</v>
      </c>
      <c r="O449" s="2521">
        <v>15</v>
      </c>
      <c r="P449" s="2521" t="s">
        <v>2456</v>
      </c>
      <c r="Q449" s="2521" t="s">
        <v>3934</v>
      </c>
      <c r="R449" s="2521" t="s">
        <v>3827</v>
      </c>
      <c r="S449" s="2521" t="s">
        <v>3934</v>
      </c>
      <c r="T449" s="2521"/>
      <c r="U449" s="2521"/>
      <c r="V449" s="2521" t="s">
        <v>3750</v>
      </c>
      <c r="W449" s="2521" t="s">
        <v>3934</v>
      </c>
      <c r="X449" s="2521" t="s">
        <v>3827</v>
      </c>
      <c r="Y449" s="2521" t="s">
        <v>3934</v>
      </c>
      <c r="Z449" s="2524" t="s">
        <v>4090</v>
      </c>
      <c r="AA449" s="2521">
        <v>3</v>
      </c>
      <c r="AB449" s="2521">
        <v>7</v>
      </c>
      <c r="AC449" s="2521">
        <v>0</v>
      </c>
      <c r="AD449" s="2521">
        <v>0</v>
      </c>
      <c r="AE449" s="2521">
        <v>0</v>
      </c>
      <c r="AF449" s="2521">
        <v>10</v>
      </c>
      <c r="AG449" s="2542"/>
    </row>
    <row r="450" spans="1:33" s="2526" customFormat="1" ht="28.8">
      <c r="A450" s="2521">
        <v>33</v>
      </c>
      <c r="B450" s="2521">
        <v>14</v>
      </c>
      <c r="C450" s="2521">
        <v>5</v>
      </c>
      <c r="D450" s="2520">
        <f t="shared" si="12"/>
        <v>19</v>
      </c>
      <c r="E450" s="2521">
        <v>37822</v>
      </c>
      <c r="F450" s="2521" t="s">
        <v>266</v>
      </c>
      <c r="G450" s="2521">
        <v>183</v>
      </c>
      <c r="H450" s="2521" t="s">
        <v>2</v>
      </c>
      <c r="I450" s="2521" t="s">
        <v>429</v>
      </c>
      <c r="J450" s="2528">
        <v>0.316</v>
      </c>
      <c r="K450" s="2522">
        <f t="shared" si="13"/>
        <v>6.0040000000000004</v>
      </c>
      <c r="L450" s="2524" t="s">
        <v>4091</v>
      </c>
      <c r="M450" s="2521">
        <v>5221001</v>
      </c>
      <c r="N450" s="2521" t="s">
        <v>4092</v>
      </c>
      <c r="O450" s="2521">
        <v>25</v>
      </c>
      <c r="P450" s="2521" t="s">
        <v>3732</v>
      </c>
      <c r="Q450" s="2521" t="s">
        <v>3667</v>
      </c>
      <c r="R450" s="2521" t="s">
        <v>3849</v>
      </c>
      <c r="S450" s="2521" t="s">
        <v>3667</v>
      </c>
      <c r="T450" s="2521"/>
      <c r="U450" s="2521"/>
      <c r="V450" s="2521" t="s">
        <v>3849</v>
      </c>
      <c r="W450" s="2521" t="s">
        <v>3667</v>
      </c>
      <c r="X450" s="2521" t="s">
        <v>4093</v>
      </c>
      <c r="Y450" s="2521" t="s">
        <v>3667</v>
      </c>
      <c r="Z450" s="2524" t="s">
        <v>4094</v>
      </c>
      <c r="AA450" s="2521">
        <v>17</v>
      </c>
      <c r="AB450" s="2521">
        <v>1</v>
      </c>
      <c r="AC450" s="2521">
        <v>0</v>
      </c>
      <c r="AD450" s="2521">
        <v>1</v>
      </c>
      <c r="AE450" s="2521">
        <v>0</v>
      </c>
      <c r="AF450" s="2521">
        <v>19</v>
      </c>
      <c r="AG450" s="2542"/>
    </row>
    <row r="451" spans="1:33" s="2526" customFormat="1" ht="28.8">
      <c r="A451" s="2521">
        <v>33</v>
      </c>
      <c r="B451" s="2521">
        <v>14</v>
      </c>
      <c r="C451" s="2521">
        <v>5</v>
      </c>
      <c r="D451" s="2520">
        <f t="shared" si="12"/>
        <v>19</v>
      </c>
      <c r="E451" s="2521">
        <v>38809</v>
      </c>
      <c r="F451" s="2521" t="s">
        <v>266</v>
      </c>
      <c r="G451" s="2521">
        <v>183</v>
      </c>
      <c r="H451" s="2521" t="s">
        <v>2</v>
      </c>
      <c r="I451" s="2521" t="s">
        <v>429</v>
      </c>
      <c r="J451" s="2528">
        <v>0.316</v>
      </c>
      <c r="K451" s="2522">
        <f t="shared" si="13"/>
        <v>6.0040000000000004</v>
      </c>
      <c r="L451" s="2524" t="s">
        <v>3873</v>
      </c>
      <c r="M451" s="2521">
        <v>5221001</v>
      </c>
      <c r="N451" s="2521" t="s">
        <v>4092</v>
      </c>
      <c r="O451" s="2521">
        <v>25</v>
      </c>
      <c r="P451" s="2521" t="s">
        <v>3732</v>
      </c>
      <c r="Q451" s="2521" t="s">
        <v>3667</v>
      </c>
      <c r="R451" s="2521" t="s">
        <v>3849</v>
      </c>
      <c r="S451" s="2521" t="s">
        <v>3667</v>
      </c>
      <c r="T451" s="2521"/>
      <c r="U451" s="2521"/>
      <c r="V451" s="2521" t="s">
        <v>3849</v>
      </c>
      <c r="W451" s="2521" t="s">
        <v>3667</v>
      </c>
      <c r="X451" s="2521" t="s">
        <v>4093</v>
      </c>
      <c r="Y451" s="2521" t="s">
        <v>3667</v>
      </c>
      <c r="Z451" s="2524" t="s">
        <v>4094</v>
      </c>
      <c r="AA451" s="2521">
        <v>17</v>
      </c>
      <c r="AB451" s="2521">
        <v>1</v>
      </c>
      <c r="AC451" s="2521">
        <v>0</v>
      </c>
      <c r="AD451" s="2521">
        <v>1</v>
      </c>
      <c r="AE451" s="2521">
        <v>0</v>
      </c>
      <c r="AF451" s="2521">
        <v>19</v>
      </c>
      <c r="AG451" s="2542"/>
    </row>
    <row r="452" spans="1:33" s="2526" customFormat="1" ht="28.8">
      <c r="A452" s="2521">
        <v>33</v>
      </c>
      <c r="B452" s="2521">
        <v>14</v>
      </c>
      <c r="C452" s="2521">
        <v>5</v>
      </c>
      <c r="D452" s="2520">
        <f t="shared" ref="D452:D515" si="14">SUM(B452+C452)</f>
        <v>19</v>
      </c>
      <c r="E452" s="2521">
        <v>41986</v>
      </c>
      <c r="F452" s="2521" t="s">
        <v>266</v>
      </c>
      <c r="G452" s="2521">
        <v>183</v>
      </c>
      <c r="H452" s="2521" t="s">
        <v>2</v>
      </c>
      <c r="I452" s="2521" t="s">
        <v>429</v>
      </c>
      <c r="J452" s="2528">
        <v>0.36799999999999999</v>
      </c>
      <c r="K452" s="2522">
        <f t="shared" ref="K452:K515" si="15">D452*J452</f>
        <v>6.992</v>
      </c>
      <c r="L452" s="2524" t="s">
        <v>3892</v>
      </c>
      <c r="M452" s="2521">
        <v>5221001</v>
      </c>
      <c r="N452" s="2521" t="s">
        <v>4092</v>
      </c>
      <c r="O452" s="2521">
        <v>25</v>
      </c>
      <c r="P452" s="2521" t="s">
        <v>3732</v>
      </c>
      <c r="Q452" s="2521" t="s">
        <v>3667</v>
      </c>
      <c r="R452" s="2521" t="s">
        <v>3849</v>
      </c>
      <c r="S452" s="2521" t="s">
        <v>3667</v>
      </c>
      <c r="T452" s="2521"/>
      <c r="U452" s="2521"/>
      <c r="V452" s="2521" t="s">
        <v>3849</v>
      </c>
      <c r="W452" s="2521" t="s">
        <v>3667</v>
      </c>
      <c r="X452" s="2521" t="s">
        <v>4093</v>
      </c>
      <c r="Y452" s="2521" t="s">
        <v>3667</v>
      </c>
      <c r="Z452" s="2524" t="s">
        <v>4094</v>
      </c>
      <c r="AA452" s="2521">
        <v>17</v>
      </c>
      <c r="AB452" s="2521">
        <v>1</v>
      </c>
      <c r="AC452" s="2521">
        <v>0</v>
      </c>
      <c r="AD452" s="2521">
        <v>1</v>
      </c>
      <c r="AE452" s="2521">
        <v>0</v>
      </c>
      <c r="AF452" s="2521">
        <v>19</v>
      </c>
      <c r="AG452" s="2542"/>
    </row>
    <row r="453" spans="1:33" s="2526" customFormat="1" ht="28.8">
      <c r="A453" s="2521">
        <v>8</v>
      </c>
      <c r="B453" s="2521">
        <v>2</v>
      </c>
      <c r="C453" s="2521">
        <v>4</v>
      </c>
      <c r="D453" s="2520">
        <f t="shared" si="14"/>
        <v>6</v>
      </c>
      <c r="E453" s="2521">
        <v>37901</v>
      </c>
      <c r="F453" s="2521" t="s">
        <v>959</v>
      </c>
      <c r="G453" s="2521">
        <v>183</v>
      </c>
      <c r="H453" s="2521" t="s">
        <v>3</v>
      </c>
      <c r="I453" s="2521" t="s">
        <v>429</v>
      </c>
      <c r="J453" s="2521">
        <v>1</v>
      </c>
      <c r="K453" s="2522">
        <f t="shared" si="15"/>
        <v>6</v>
      </c>
      <c r="L453" s="2524" t="s">
        <v>314</v>
      </c>
      <c r="M453" s="2521">
        <v>5301001</v>
      </c>
      <c r="N453" s="2521" t="s">
        <v>2565</v>
      </c>
      <c r="O453" s="2521">
        <v>50</v>
      </c>
      <c r="P453" s="2524"/>
      <c r="Q453" s="2521"/>
      <c r="R453" s="2521" t="s">
        <v>1470</v>
      </c>
      <c r="S453" s="2521" t="s">
        <v>4095</v>
      </c>
      <c r="T453" s="2521"/>
      <c r="U453" s="2521"/>
      <c r="V453" s="2521" t="s">
        <v>1470</v>
      </c>
      <c r="W453" s="2521" t="s">
        <v>4095</v>
      </c>
      <c r="X453" s="2521"/>
      <c r="Y453" s="2521"/>
      <c r="Z453" s="2524" t="s">
        <v>2566</v>
      </c>
      <c r="AA453" s="2521">
        <v>2</v>
      </c>
      <c r="AB453" s="2521">
        <v>16</v>
      </c>
      <c r="AC453" s="2521">
        <v>21</v>
      </c>
      <c r="AD453" s="2521">
        <v>4</v>
      </c>
      <c r="AE453" s="2521">
        <v>1</v>
      </c>
      <c r="AF453" s="2521">
        <v>43</v>
      </c>
      <c r="AG453" s="2542"/>
    </row>
    <row r="454" spans="1:33" s="2526" customFormat="1" ht="28.8">
      <c r="A454" s="2521">
        <v>8</v>
      </c>
      <c r="B454" s="2521">
        <v>2</v>
      </c>
      <c r="C454" s="2521">
        <v>4</v>
      </c>
      <c r="D454" s="2520">
        <f t="shared" si="14"/>
        <v>6</v>
      </c>
      <c r="E454" s="2521">
        <v>37901</v>
      </c>
      <c r="F454" s="2521" t="s">
        <v>959</v>
      </c>
      <c r="G454" s="2521">
        <v>183</v>
      </c>
      <c r="H454" s="2521" t="s">
        <v>3</v>
      </c>
      <c r="I454" s="2521" t="s">
        <v>429</v>
      </c>
      <c r="J454" s="2521">
        <v>1</v>
      </c>
      <c r="K454" s="2522">
        <f t="shared" si="15"/>
        <v>6</v>
      </c>
      <c r="L454" s="2524" t="s">
        <v>314</v>
      </c>
      <c r="M454" s="2521">
        <v>5301001</v>
      </c>
      <c r="N454" s="2521" t="s">
        <v>4096</v>
      </c>
      <c r="O454" s="2521">
        <v>20</v>
      </c>
      <c r="P454" s="2521" t="s">
        <v>1470</v>
      </c>
      <c r="Q454" s="2521" t="s">
        <v>4084</v>
      </c>
      <c r="R454" s="2521"/>
      <c r="S454" s="2521"/>
      <c r="T454" s="2521"/>
      <c r="U454" s="2521"/>
      <c r="V454" s="2521"/>
      <c r="W454" s="2521"/>
      <c r="X454" s="2521" t="s">
        <v>1470</v>
      </c>
      <c r="Y454" s="2521" t="s">
        <v>4084</v>
      </c>
      <c r="Z454" s="2524" t="s">
        <v>2566</v>
      </c>
      <c r="AA454" s="2521">
        <v>0</v>
      </c>
      <c r="AB454" s="2521">
        <v>6</v>
      </c>
      <c r="AC454" s="2521">
        <v>12</v>
      </c>
      <c r="AD454" s="2521">
        <v>2</v>
      </c>
      <c r="AE454" s="2521">
        <v>0</v>
      </c>
      <c r="AF454" s="2521">
        <v>20</v>
      </c>
      <c r="AG454" s="2542"/>
    </row>
    <row r="455" spans="1:33" s="2526" customFormat="1" ht="28.8">
      <c r="A455" s="2521">
        <v>8</v>
      </c>
      <c r="B455" s="2521">
        <v>2</v>
      </c>
      <c r="C455" s="2521">
        <v>4</v>
      </c>
      <c r="D455" s="2520">
        <f t="shared" si="14"/>
        <v>6</v>
      </c>
      <c r="E455" s="2521">
        <v>35966</v>
      </c>
      <c r="F455" s="2521" t="s">
        <v>957</v>
      </c>
      <c r="G455" s="2521">
        <v>183</v>
      </c>
      <c r="H455" s="2521" t="s">
        <v>3</v>
      </c>
      <c r="I455" s="2521" t="s">
        <v>429</v>
      </c>
      <c r="J455" s="2521">
        <v>1</v>
      </c>
      <c r="K455" s="2522">
        <f t="shared" si="15"/>
        <v>6</v>
      </c>
      <c r="L455" s="2524" t="s">
        <v>2465</v>
      </c>
      <c r="M455" s="2521">
        <v>5301001</v>
      </c>
      <c r="N455" s="2521" t="s">
        <v>4097</v>
      </c>
      <c r="O455" s="2521">
        <v>50</v>
      </c>
      <c r="P455" s="2521" t="s">
        <v>1464</v>
      </c>
      <c r="Q455" s="2521" t="s">
        <v>4098</v>
      </c>
      <c r="R455" s="2521"/>
      <c r="S455" s="2521"/>
      <c r="T455" s="2521"/>
      <c r="U455" s="2521"/>
      <c r="V455" s="2521"/>
      <c r="W455" s="2521"/>
      <c r="X455" s="2521" t="s">
        <v>1464</v>
      </c>
      <c r="Y455" s="2521" t="s">
        <v>4045</v>
      </c>
      <c r="Z455" s="2524" t="s">
        <v>2566</v>
      </c>
      <c r="AA455" s="2521">
        <v>14</v>
      </c>
      <c r="AB455" s="2521">
        <v>17</v>
      </c>
      <c r="AC455" s="2521">
        <v>5</v>
      </c>
      <c r="AD455" s="2521">
        <v>5</v>
      </c>
      <c r="AE455" s="2521">
        <v>1</v>
      </c>
      <c r="AF455" s="2521">
        <v>41</v>
      </c>
      <c r="AG455" s="2542"/>
    </row>
    <row r="456" spans="1:33" s="2526" customFormat="1" ht="28.8">
      <c r="A456" s="2521">
        <v>8</v>
      </c>
      <c r="B456" s="2521">
        <v>2</v>
      </c>
      <c r="C456" s="2521">
        <v>4</v>
      </c>
      <c r="D456" s="2520">
        <f t="shared" si="14"/>
        <v>6</v>
      </c>
      <c r="E456" s="2521">
        <v>26819</v>
      </c>
      <c r="F456" s="2521" t="s">
        <v>959</v>
      </c>
      <c r="G456" s="2521">
        <v>183</v>
      </c>
      <c r="H456" s="2521" t="s">
        <v>3</v>
      </c>
      <c r="I456" s="2521" t="s">
        <v>433</v>
      </c>
      <c r="J456" s="2521">
        <v>1</v>
      </c>
      <c r="K456" s="2522">
        <f t="shared" si="15"/>
        <v>6</v>
      </c>
      <c r="L456" s="2524" t="s">
        <v>4099</v>
      </c>
      <c r="M456" s="2521">
        <v>5301002</v>
      </c>
      <c r="N456" s="2521" t="s">
        <v>2565</v>
      </c>
      <c r="O456" s="2521">
        <v>50</v>
      </c>
      <c r="P456" s="2521"/>
      <c r="Q456" s="2521"/>
      <c r="R456" s="2521" t="s">
        <v>4100</v>
      </c>
      <c r="S456" s="2521" t="s">
        <v>4101</v>
      </c>
      <c r="T456" s="2521"/>
      <c r="U456" s="2521"/>
      <c r="V456" s="2521" t="s">
        <v>1464</v>
      </c>
      <c r="W456" s="2521" t="s">
        <v>4095</v>
      </c>
      <c r="X456" s="2521"/>
      <c r="Y456" s="2521"/>
      <c r="Z456" s="2524" t="s">
        <v>2567</v>
      </c>
      <c r="AA456" s="2521">
        <v>3</v>
      </c>
      <c r="AB456" s="2521">
        <v>16</v>
      </c>
      <c r="AC456" s="2521">
        <v>6</v>
      </c>
      <c r="AD456" s="2521">
        <v>20</v>
      </c>
      <c r="AE456" s="2521">
        <v>0</v>
      </c>
      <c r="AF456" s="2521">
        <v>45</v>
      </c>
      <c r="AG456" s="2542"/>
    </row>
    <row r="457" spans="1:33" s="2526" customFormat="1">
      <c r="A457" s="2521">
        <v>8</v>
      </c>
      <c r="B457" s="2521">
        <v>2</v>
      </c>
      <c r="C457" s="2521">
        <v>4</v>
      </c>
      <c r="D457" s="2520">
        <f t="shared" si="14"/>
        <v>6</v>
      </c>
      <c r="E457" s="2521">
        <v>26819</v>
      </c>
      <c r="F457" s="2521" t="s">
        <v>959</v>
      </c>
      <c r="G457" s="2521">
        <v>183</v>
      </c>
      <c r="H457" s="2521" t="s">
        <v>3</v>
      </c>
      <c r="I457" s="2521" t="s">
        <v>433</v>
      </c>
      <c r="J457" s="2521">
        <v>1</v>
      </c>
      <c r="K457" s="2522">
        <f t="shared" si="15"/>
        <v>6</v>
      </c>
      <c r="L457" s="2524" t="s">
        <v>4099</v>
      </c>
      <c r="M457" s="2521">
        <v>5301002</v>
      </c>
      <c r="N457" s="2521" t="s">
        <v>4096</v>
      </c>
      <c r="O457" s="2521">
        <v>20</v>
      </c>
      <c r="P457" s="2521" t="s">
        <v>1464</v>
      </c>
      <c r="Q457" s="2521" t="s">
        <v>4084</v>
      </c>
      <c r="R457" s="2521"/>
      <c r="S457" s="2521"/>
      <c r="T457" s="2521"/>
      <c r="U457" s="2521"/>
      <c r="V457" s="2521"/>
      <c r="W457" s="2521"/>
      <c r="X457" s="2521" t="s">
        <v>1464</v>
      </c>
      <c r="Y457" s="2521" t="s">
        <v>4084</v>
      </c>
      <c r="Z457" s="2524" t="s">
        <v>2567</v>
      </c>
      <c r="AA457" s="2521">
        <v>0</v>
      </c>
      <c r="AB457" s="2521">
        <v>5</v>
      </c>
      <c r="AC457" s="2521">
        <v>4</v>
      </c>
      <c r="AD457" s="2521">
        <v>10</v>
      </c>
      <c r="AE457" s="2521">
        <v>1</v>
      </c>
      <c r="AF457" s="2521">
        <v>19</v>
      </c>
      <c r="AG457" s="2542"/>
    </row>
    <row r="458" spans="1:33" s="2526" customFormat="1">
      <c r="A458" s="2521">
        <v>8</v>
      </c>
      <c r="B458" s="2521">
        <v>2</v>
      </c>
      <c r="C458" s="2521">
        <v>4</v>
      </c>
      <c r="D458" s="2520">
        <f t="shared" si="14"/>
        <v>6</v>
      </c>
      <c r="E458" s="2521">
        <v>42391</v>
      </c>
      <c r="F458" s="2521" t="s">
        <v>421</v>
      </c>
      <c r="G458" s="2521">
        <v>183</v>
      </c>
      <c r="H458" s="2521" t="s">
        <v>3</v>
      </c>
      <c r="I458" s="2521" t="s">
        <v>433</v>
      </c>
      <c r="J458" s="2521">
        <v>1</v>
      </c>
      <c r="K458" s="2522">
        <f t="shared" si="15"/>
        <v>6</v>
      </c>
      <c r="L458" s="2524" t="s">
        <v>4102</v>
      </c>
      <c r="M458" s="2521">
        <v>5301002</v>
      </c>
      <c r="N458" s="2521" t="s">
        <v>2646</v>
      </c>
      <c r="O458" s="2521">
        <v>50</v>
      </c>
      <c r="P458" s="2521"/>
      <c r="Q458" s="2521"/>
      <c r="R458" s="2521" t="s">
        <v>1464</v>
      </c>
      <c r="S458" s="2521" t="s">
        <v>4098</v>
      </c>
      <c r="T458" s="2521"/>
      <c r="U458" s="2521"/>
      <c r="V458" s="2521" t="s">
        <v>1464</v>
      </c>
      <c r="W458" s="2521" t="s">
        <v>4098</v>
      </c>
      <c r="X458" s="2521"/>
      <c r="Y458" s="2521"/>
      <c r="Z458" s="2524" t="s">
        <v>2567</v>
      </c>
      <c r="AA458" s="2521">
        <v>1</v>
      </c>
      <c r="AB458" s="2521">
        <v>13</v>
      </c>
      <c r="AC458" s="2521">
        <v>19</v>
      </c>
      <c r="AD458" s="2521">
        <v>12</v>
      </c>
      <c r="AE458" s="2521">
        <v>1</v>
      </c>
      <c r="AF458" s="2521">
        <v>45</v>
      </c>
      <c r="AG458" s="2542"/>
    </row>
    <row r="459" spans="1:33" s="2526" customFormat="1">
      <c r="A459" s="2521">
        <v>8</v>
      </c>
      <c r="B459" s="2521">
        <v>2</v>
      </c>
      <c r="C459" s="2521">
        <v>4</v>
      </c>
      <c r="D459" s="2520">
        <f t="shared" si="14"/>
        <v>6</v>
      </c>
      <c r="E459" s="2521">
        <v>39145</v>
      </c>
      <c r="F459" s="2521" t="s">
        <v>959</v>
      </c>
      <c r="G459" s="2521">
        <v>183</v>
      </c>
      <c r="H459" s="2521" t="s">
        <v>3</v>
      </c>
      <c r="I459" s="2521" t="s">
        <v>429</v>
      </c>
      <c r="J459" s="2521">
        <v>1</v>
      </c>
      <c r="K459" s="2522">
        <f t="shared" si="15"/>
        <v>6</v>
      </c>
      <c r="L459" s="2524" t="s">
        <v>1957</v>
      </c>
      <c r="M459" s="2521">
        <v>5301003</v>
      </c>
      <c r="N459" s="2521" t="s">
        <v>2565</v>
      </c>
      <c r="O459" s="2521">
        <v>50</v>
      </c>
      <c r="P459" s="2521" t="s">
        <v>1464</v>
      </c>
      <c r="Q459" s="2521" t="s">
        <v>4095</v>
      </c>
      <c r="R459" s="2521"/>
      <c r="S459" s="2521"/>
      <c r="T459" s="2521" t="s">
        <v>1464</v>
      </c>
      <c r="U459" s="2521" t="s">
        <v>4095</v>
      </c>
      <c r="V459" s="2521"/>
      <c r="W459" s="2521"/>
      <c r="X459" s="2521"/>
      <c r="Y459" s="2521"/>
      <c r="Z459" s="2524" t="s">
        <v>2568</v>
      </c>
      <c r="AA459" s="2521">
        <v>1</v>
      </c>
      <c r="AB459" s="2521">
        <v>6</v>
      </c>
      <c r="AC459" s="2521">
        <v>25</v>
      </c>
      <c r="AD459" s="2521">
        <v>15</v>
      </c>
      <c r="AE459" s="2521">
        <v>1</v>
      </c>
      <c r="AF459" s="2521">
        <v>47</v>
      </c>
      <c r="AG459" s="2542"/>
    </row>
    <row r="460" spans="1:33" s="2526" customFormat="1">
      <c r="A460" s="2521">
        <v>8</v>
      </c>
      <c r="B460" s="2521">
        <v>2</v>
      </c>
      <c r="C460" s="2521">
        <v>4</v>
      </c>
      <c r="D460" s="2520">
        <f t="shared" si="14"/>
        <v>6</v>
      </c>
      <c r="E460" s="2521">
        <v>39145</v>
      </c>
      <c r="F460" s="2521" t="s">
        <v>959</v>
      </c>
      <c r="G460" s="2521">
        <v>183</v>
      </c>
      <c r="H460" s="2521" t="s">
        <v>3</v>
      </c>
      <c r="I460" s="2521" t="s">
        <v>429</v>
      </c>
      <c r="J460" s="2521">
        <v>1</v>
      </c>
      <c r="K460" s="2522">
        <f t="shared" si="15"/>
        <v>6</v>
      </c>
      <c r="L460" s="2524" t="s">
        <v>1957</v>
      </c>
      <c r="M460" s="2521">
        <v>5301003</v>
      </c>
      <c r="N460" s="2521" t="s">
        <v>4096</v>
      </c>
      <c r="O460" s="2521">
        <v>20</v>
      </c>
      <c r="P460" s="2521"/>
      <c r="Q460" s="2521"/>
      <c r="R460" s="2521" t="s">
        <v>1464</v>
      </c>
      <c r="S460" s="2521" t="s">
        <v>4084</v>
      </c>
      <c r="T460" s="2521"/>
      <c r="U460" s="2521"/>
      <c r="V460" s="2521" t="s">
        <v>1464</v>
      </c>
      <c r="W460" s="2521" t="s">
        <v>4084</v>
      </c>
      <c r="X460" s="2521"/>
      <c r="Y460" s="2521"/>
      <c r="Z460" s="2524" t="s">
        <v>2568</v>
      </c>
      <c r="AA460" s="2521">
        <v>0</v>
      </c>
      <c r="AB460" s="2521">
        <v>2</v>
      </c>
      <c r="AC460" s="2521">
        <v>11</v>
      </c>
      <c r="AD460" s="2521">
        <v>7</v>
      </c>
      <c r="AE460" s="2521">
        <v>0</v>
      </c>
      <c r="AF460" s="2521">
        <v>20</v>
      </c>
      <c r="AG460" s="2542"/>
    </row>
    <row r="461" spans="1:33" s="2526" customFormat="1">
      <c r="A461" s="2521">
        <v>8</v>
      </c>
      <c r="B461" s="2521">
        <v>2</v>
      </c>
      <c r="C461" s="2521">
        <v>4</v>
      </c>
      <c r="D461" s="2520">
        <f t="shared" si="14"/>
        <v>6</v>
      </c>
      <c r="E461" s="2521">
        <v>35473</v>
      </c>
      <c r="F461" s="2521" t="s">
        <v>957</v>
      </c>
      <c r="G461" s="2521">
        <v>183</v>
      </c>
      <c r="H461" s="2521" t="s">
        <v>3</v>
      </c>
      <c r="I461" s="2521" t="s">
        <v>429</v>
      </c>
      <c r="J461" s="2521">
        <v>1</v>
      </c>
      <c r="K461" s="2522">
        <f t="shared" si="15"/>
        <v>6</v>
      </c>
      <c r="L461" s="2524" t="s">
        <v>2467</v>
      </c>
      <c r="M461" s="2521">
        <v>5301003</v>
      </c>
      <c r="N461" s="2521" t="s">
        <v>4097</v>
      </c>
      <c r="O461" s="2521">
        <v>50</v>
      </c>
      <c r="P461" s="2521" t="s">
        <v>1470</v>
      </c>
      <c r="Q461" s="2521" t="s">
        <v>4098</v>
      </c>
      <c r="R461" s="2521"/>
      <c r="S461" s="2521"/>
      <c r="T461" s="2521" t="s">
        <v>1464</v>
      </c>
      <c r="U461" s="2521" t="s">
        <v>4098</v>
      </c>
      <c r="V461" s="2521"/>
      <c r="W461" s="2521"/>
      <c r="X461" s="2521"/>
      <c r="Y461" s="2521"/>
      <c r="Z461" s="2524" t="s">
        <v>2568</v>
      </c>
      <c r="AA461" s="2521">
        <v>0</v>
      </c>
      <c r="AB461" s="2521">
        <v>1</v>
      </c>
      <c r="AC461" s="2521">
        <v>14</v>
      </c>
      <c r="AD461" s="2521">
        <v>29</v>
      </c>
      <c r="AE461" s="2521">
        <v>0</v>
      </c>
      <c r="AF461" s="2521">
        <v>44</v>
      </c>
      <c r="AG461" s="2542"/>
    </row>
    <row r="462" spans="1:33" s="2526" customFormat="1">
      <c r="A462" s="2521">
        <v>8</v>
      </c>
      <c r="B462" s="2521">
        <v>2</v>
      </c>
      <c r="C462" s="2521">
        <v>4</v>
      </c>
      <c r="D462" s="2520">
        <f t="shared" si="14"/>
        <v>6</v>
      </c>
      <c r="E462" s="2521">
        <v>42391</v>
      </c>
      <c r="F462" s="2521" t="s">
        <v>421</v>
      </c>
      <c r="G462" s="2521">
        <v>183</v>
      </c>
      <c r="H462" s="2521" t="s">
        <v>3</v>
      </c>
      <c r="I462" s="2521" t="s">
        <v>433</v>
      </c>
      <c r="J462" s="2521">
        <v>1</v>
      </c>
      <c r="K462" s="2522">
        <f t="shared" si="15"/>
        <v>6</v>
      </c>
      <c r="L462" s="2524" t="s">
        <v>4102</v>
      </c>
      <c r="M462" s="2521">
        <v>5301004</v>
      </c>
      <c r="N462" s="2521" t="s">
        <v>2565</v>
      </c>
      <c r="O462" s="2521">
        <v>50</v>
      </c>
      <c r="P462" s="2521" t="s">
        <v>1470</v>
      </c>
      <c r="Q462" s="2521" t="s">
        <v>4095</v>
      </c>
      <c r="R462" s="2521"/>
      <c r="S462" s="2521"/>
      <c r="T462" s="2521" t="s">
        <v>1470</v>
      </c>
      <c r="U462" s="2521" t="s">
        <v>1465</v>
      </c>
      <c r="V462" s="2521"/>
      <c r="W462" s="2521"/>
      <c r="X462" s="2521"/>
      <c r="Y462" s="2521"/>
      <c r="Z462" s="2524" t="s">
        <v>2569</v>
      </c>
      <c r="AA462" s="2521">
        <v>4</v>
      </c>
      <c r="AB462" s="2521">
        <v>10</v>
      </c>
      <c r="AC462" s="2521">
        <v>24</v>
      </c>
      <c r="AD462" s="2521">
        <v>10</v>
      </c>
      <c r="AE462" s="2521">
        <v>0</v>
      </c>
      <c r="AF462" s="2521">
        <v>48</v>
      </c>
      <c r="AG462" s="2542"/>
    </row>
    <row r="463" spans="1:33" s="2526" customFormat="1">
      <c r="A463" s="2521">
        <v>8</v>
      </c>
      <c r="B463" s="2521">
        <v>2</v>
      </c>
      <c r="C463" s="2521">
        <v>4</v>
      </c>
      <c r="D463" s="2520">
        <f t="shared" si="14"/>
        <v>6</v>
      </c>
      <c r="E463" s="2521">
        <v>42513</v>
      </c>
      <c r="F463" s="2521" t="s">
        <v>421</v>
      </c>
      <c r="G463" s="2521">
        <v>183</v>
      </c>
      <c r="H463" s="2521" t="s">
        <v>3</v>
      </c>
      <c r="I463" s="2521" t="s">
        <v>433</v>
      </c>
      <c r="J463" s="2521">
        <v>1</v>
      </c>
      <c r="K463" s="2522">
        <f t="shared" si="15"/>
        <v>6</v>
      </c>
      <c r="L463" s="2524" t="s">
        <v>4103</v>
      </c>
      <c r="M463" s="2521">
        <v>5301004</v>
      </c>
      <c r="N463" s="2521" t="s">
        <v>4096</v>
      </c>
      <c r="O463" s="2521">
        <v>20</v>
      </c>
      <c r="P463" s="2521"/>
      <c r="Q463" s="2521"/>
      <c r="R463" s="2521"/>
      <c r="S463" s="2521"/>
      <c r="T463" s="2521" t="s">
        <v>1464</v>
      </c>
      <c r="U463" s="2521" t="s">
        <v>4084</v>
      </c>
      <c r="V463" s="2521" t="s">
        <v>1470</v>
      </c>
      <c r="W463" s="2521" t="s">
        <v>1465</v>
      </c>
      <c r="X463" s="2521"/>
      <c r="Y463" s="2521"/>
      <c r="Z463" s="2524" t="s">
        <v>2569</v>
      </c>
      <c r="AA463" s="2521">
        <v>0</v>
      </c>
      <c r="AB463" s="2521">
        <v>4</v>
      </c>
      <c r="AC463" s="2521">
        <v>7</v>
      </c>
      <c r="AD463" s="2521">
        <v>9</v>
      </c>
      <c r="AE463" s="2521">
        <v>0</v>
      </c>
      <c r="AF463" s="2521">
        <v>20</v>
      </c>
      <c r="AG463" s="2542"/>
    </row>
    <row r="464" spans="1:33" s="2526" customFormat="1">
      <c r="A464" s="2521">
        <v>8</v>
      </c>
      <c r="B464" s="2521">
        <v>2</v>
      </c>
      <c r="C464" s="2521">
        <v>4</v>
      </c>
      <c r="D464" s="2520">
        <f t="shared" si="14"/>
        <v>6</v>
      </c>
      <c r="E464" s="2521">
        <v>42513</v>
      </c>
      <c r="F464" s="2521" t="s">
        <v>421</v>
      </c>
      <c r="G464" s="2521">
        <v>183</v>
      </c>
      <c r="H464" s="2521" t="s">
        <v>3</v>
      </c>
      <c r="I464" s="2521" t="s">
        <v>433</v>
      </c>
      <c r="J464" s="2521">
        <v>1</v>
      </c>
      <c r="K464" s="2522">
        <f t="shared" si="15"/>
        <v>6</v>
      </c>
      <c r="L464" s="2524" t="s">
        <v>4103</v>
      </c>
      <c r="M464" s="2521">
        <v>5301004</v>
      </c>
      <c r="N464" s="2521" t="s">
        <v>2646</v>
      </c>
      <c r="O464" s="2521">
        <v>50</v>
      </c>
      <c r="P464" s="2521"/>
      <c r="Q464" s="2521"/>
      <c r="R464" s="2521" t="s">
        <v>1470</v>
      </c>
      <c r="S464" s="2521" t="s">
        <v>1465</v>
      </c>
      <c r="T464" s="2521"/>
      <c r="U464" s="2521"/>
      <c r="V464" s="2521"/>
      <c r="W464" s="2521"/>
      <c r="X464" s="2521" t="s">
        <v>1470</v>
      </c>
      <c r="Y464" s="2521" t="s">
        <v>4098</v>
      </c>
      <c r="Z464" s="2524" t="s">
        <v>2569</v>
      </c>
      <c r="AA464" s="2521">
        <v>0</v>
      </c>
      <c r="AB464" s="2521">
        <v>14</v>
      </c>
      <c r="AC464" s="2521">
        <v>24</v>
      </c>
      <c r="AD464" s="2521">
        <v>2</v>
      </c>
      <c r="AE464" s="2521">
        <v>1</v>
      </c>
      <c r="AF464" s="2521">
        <v>40</v>
      </c>
      <c r="AG464" s="2542"/>
    </row>
    <row r="465" spans="1:33" s="2526" customFormat="1" ht="28.8">
      <c r="A465" s="2521">
        <v>6</v>
      </c>
      <c r="B465" s="2521">
        <v>1.5</v>
      </c>
      <c r="C465" s="2521">
        <v>3</v>
      </c>
      <c r="D465" s="2520">
        <f t="shared" si="14"/>
        <v>4.5</v>
      </c>
      <c r="E465" s="2521">
        <v>37352</v>
      </c>
      <c r="F465" s="2521" t="s">
        <v>959</v>
      </c>
      <c r="G465" s="2521">
        <v>183</v>
      </c>
      <c r="H465" s="2521" t="s">
        <v>3</v>
      </c>
      <c r="I465" s="2521" t="s">
        <v>429</v>
      </c>
      <c r="J465" s="2521">
        <v>0.5</v>
      </c>
      <c r="K465" s="2522">
        <f t="shared" si="15"/>
        <v>2.25</v>
      </c>
      <c r="L465" s="2524" t="s">
        <v>4104</v>
      </c>
      <c r="M465" s="2521">
        <v>5301005</v>
      </c>
      <c r="N465" s="2521" t="s">
        <v>2565</v>
      </c>
      <c r="O465" s="2521">
        <v>50</v>
      </c>
      <c r="P465" s="2521"/>
      <c r="Q465" s="2521"/>
      <c r="R465" s="2521"/>
      <c r="S465" s="2521"/>
      <c r="T465" s="2521"/>
      <c r="U465" s="2521"/>
      <c r="V465" s="2521"/>
      <c r="W465" s="2521"/>
      <c r="X465" s="2521" t="s">
        <v>1470</v>
      </c>
      <c r="Y465" s="2521" t="s">
        <v>4095</v>
      </c>
      <c r="Z465" s="2524" t="s">
        <v>2570</v>
      </c>
      <c r="AA465" s="2521">
        <v>26</v>
      </c>
      <c r="AB465" s="2521">
        <v>11</v>
      </c>
      <c r="AC465" s="2521">
        <v>5</v>
      </c>
      <c r="AD465" s="2521">
        <v>10</v>
      </c>
      <c r="AE465" s="2521">
        <v>0</v>
      </c>
      <c r="AF465" s="2521">
        <v>52</v>
      </c>
      <c r="AG465" s="2542"/>
    </row>
    <row r="466" spans="1:33" s="2526" customFormat="1" ht="28.8">
      <c r="A466" s="2521">
        <v>6</v>
      </c>
      <c r="B466" s="2521">
        <v>1.5</v>
      </c>
      <c r="C466" s="2521">
        <v>3</v>
      </c>
      <c r="D466" s="2520">
        <f t="shared" si="14"/>
        <v>4.5</v>
      </c>
      <c r="E466" s="2521">
        <v>22628</v>
      </c>
      <c r="F466" s="2521" t="s">
        <v>959</v>
      </c>
      <c r="G466" s="2521">
        <v>183</v>
      </c>
      <c r="H466" s="2521" t="s">
        <v>3</v>
      </c>
      <c r="I466" s="2521" t="s">
        <v>429</v>
      </c>
      <c r="J466" s="2521">
        <v>0.5</v>
      </c>
      <c r="K466" s="2522">
        <f t="shared" si="15"/>
        <v>2.25</v>
      </c>
      <c r="L466" s="2524" t="s">
        <v>2488</v>
      </c>
      <c r="M466" s="2521">
        <v>5301005</v>
      </c>
      <c r="N466" s="2521" t="s">
        <v>2565</v>
      </c>
      <c r="O466" s="2521">
        <v>50</v>
      </c>
      <c r="P466" s="2521"/>
      <c r="Q466" s="2521"/>
      <c r="R466" s="2521"/>
      <c r="S466" s="2521"/>
      <c r="T466" s="2521"/>
      <c r="U466" s="2521"/>
      <c r="V466" s="2521"/>
      <c r="W466" s="2521"/>
      <c r="X466" s="2521" t="s">
        <v>1470</v>
      </c>
      <c r="Y466" s="2521" t="s">
        <v>4095</v>
      </c>
      <c r="Z466" s="2524" t="s">
        <v>2570</v>
      </c>
      <c r="AA466" s="2521">
        <v>26</v>
      </c>
      <c r="AB466" s="2521">
        <v>11</v>
      </c>
      <c r="AC466" s="2521">
        <v>5</v>
      </c>
      <c r="AD466" s="2521">
        <v>10</v>
      </c>
      <c r="AE466" s="2521">
        <v>0</v>
      </c>
      <c r="AF466" s="2521">
        <v>52</v>
      </c>
      <c r="AG466" s="2542"/>
    </row>
    <row r="467" spans="1:33" s="2526" customFormat="1" ht="28.8">
      <c r="A467" s="2521">
        <v>6</v>
      </c>
      <c r="B467" s="2521">
        <v>1.5</v>
      </c>
      <c r="C467" s="2521">
        <v>3</v>
      </c>
      <c r="D467" s="2520">
        <f t="shared" si="14"/>
        <v>4.5</v>
      </c>
      <c r="E467" s="2521">
        <v>22628</v>
      </c>
      <c r="F467" s="2521" t="s">
        <v>959</v>
      </c>
      <c r="G467" s="2521">
        <v>183</v>
      </c>
      <c r="H467" s="2521" t="s">
        <v>3</v>
      </c>
      <c r="I467" s="2521" t="s">
        <v>429</v>
      </c>
      <c r="J467" s="2521">
        <v>1</v>
      </c>
      <c r="K467" s="2522">
        <f t="shared" si="15"/>
        <v>4.5</v>
      </c>
      <c r="L467" s="2524" t="s">
        <v>2488</v>
      </c>
      <c r="M467" s="2521">
        <v>5301005</v>
      </c>
      <c r="N467" s="2521" t="s">
        <v>4096</v>
      </c>
      <c r="O467" s="2521">
        <v>20</v>
      </c>
      <c r="P467" s="2524"/>
      <c r="Q467" s="2521"/>
      <c r="R467" s="2521"/>
      <c r="S467" s="2521"/>
      <c r="T467" s="2521" t="s">
        <v>1470</v>
      </c>
      <c r="U467" s="2521" t="s">
        <v>4084</v>
      </c>
      <c r="V467" s="2521"/>
      <c r="W467" s="2521"/>
      <c r="X467" s="2521"/>
      <c r="Y467" s="2521"/>
      <c r="Z467" s="2524" t="s">
        <v>2570</v>
      </c>
      <c r="AA467" s="2521">
        <v>10</v>
      </c>
      <c r="AB467" s="2521">
        <v>8</v>
      </c>
      <c r="AC467" s="2521">
        <v>0</v>
      </c>
      <c r="AD467" s="2521">
        <v>2</v>
      </c>
      <c r="AE467" s="2521">
        <v>0</v>
      </c>
      <c r="AF467" s="2521">
        <v>20</v>
      </c>
      <c r="AG467" s="2542"/>
    </row>
    <row r="468" spans="1:33" s="2526" customFormat="1" ht="28.8">
      <c r="A468" s="2521">
        <v>6</v>
      </c>
      <c r="B468" s="2521">
        <v>1.5</v>
      </c>
      <c r="C468" s="2521">
        <v>3</v>
      </c>
      <c r="D468" s="2520">
        <f t="shared" si="14"/>
        <v>4.5</v>
      </c>
      <c r="E468" s="2521">
        <v>37902</v>
      </c>
      <c r="F468" s="2521" t="s">
        <v>421</v>
      </c>
      <c r="G468" s="2521">
        <v>183</v>
      </c>
      <c r="H468" s="2521" t="s">
        <v>3</v>
      </c>
      <c r="I468" s="2521" t="s">
        <v>429</v>
      </c>
      <c r="J468" s="2521">
        <v>1</v>
      </c>
      <c r="K468" s="2522">
        <f t="shared" si="15"/>
        <v>4.5</v>
      </c>
      <c r="L468" s="2524" t="s">
        <v>313</v>
      </c>
      <c r="M468" s="2521">
        <v>5301005</v>
      </c>
      <c r="N468" s="2521" t="s">
        <v>2646</v>
      </c>
      <c r="O468" s="2521">
        <v>50</v>
      </c>
      <c r="P468" s="2521"/>
      <c r="Q468" s="2521"/>
      <c r="R468" s="2521"/>
      <c r="S468" s="2521"/>
      <c r="T468" s="2521"/>
      <c r="U468" s="2521"/>
      <c r="V468" s="2521" t="s">
        <v>1470</v>
      </c>
      <c r="W468" s="2521" t="s">
        <v>4098</v>
      </c>
      <c r="X468" s="2521"/>
      <c r="Y468" s="2521"/>
      <c r="Z468" s="2524" t="s">
        <v>2570</v>
      </c>
      <c r="AA468" s="2521">
        <v>7</v>
      </c>
      <c r="AB468" s="2521">
        <v>19</v>
      </c>
      <c r="AC468" s="2521">
        <v>8</v>
      </c>
      <c r="AD468" s="2521">
        <v>3</v>
      </c>
      <c r="AE468" s="2521">
        <v>0</v>
      </c>
      <c r="AF468" s="2521">
        <v>37</v>
      </c>
      <c r="AG468" s="2524"/>
    </row>
    <row r="469" spans="1:33" s="2526" customFormat="1">
      <c r="A469" s="2521">
        <v>8</v>
      </c>
      <c r="B469" s="2521">
        <v>2</v>
      </c>
      <c r="C469" s="2521">
        <v>4</v>
      </c>
      <c r="D469" s="2520">
        <f t="shared" si="14"/>
        <v>6</v>
      </c>
      <c r="E469" s="2521">
        <v>36161</v>
      </c>
      <c r="F469" s="2521" t="s">
        <v>421</v>
      </c>
      <c r="G469" s="2521">
        <v>183</v>
      </c>
      <c r="H469" s="2521" t="s">
        <v>3</v>
      </c>
      <c r="I469" s="2521" t="s">
        <v>429</v>
      </c>
      <c r="J469" s="2521">
        <v>0.5</v>
      </c>
      <c r="K469" s="2522">
        <f t="shared" si="15"/>
        <v>3</v>
      </c>
      <c r="L469" s="2524" t="s">
        <v>4105</v>
      </c>
      <c r="M469" s="2521">
        <v>5301007</v>
      </c>
      <c r="N469" s="2521" t="s">
        <v>2648</v>
      </c>
      <c r="O469" s="2521">
        <v>50</v>
      </c>
      <c r="P469" s="2524"/>
      <c r="Q469" s="2521"/>
      <c r="R469" s="2521"/>
      <c r="S469" s="2521"/>
      <c r="T469" s="2521" t="s">
        <v>1464</v>
      </c>
      <c r="U469" s="2521" t="s">
        <v>4031</v>
      </c>
      <c r="V469" s="2521"/>
      <c r="W469" s="2521"/>
      <c r="X469" s="2521" t="s">
        <v>1464</v>
      </c>
      <c r="Y469" s="2521" t="s">
        <v>4098</v>
      </c>
      <c r="Z469" s="2524" t="s">
        <v>2651</v>
      </c>
      <c r="AA469" s="2521">
        <v>5</v>
      </c>
      <c r="AB469" s="2521">
        <v>9</v>
      </c>
      <c r="AC469" s="2521">
        <v>18</v>
      </c>
      <c r="AD469" s="2521">
        <v>11</v>
      </c>
      <c r="AE469" s="2521">
        <v>2</v>
      </c>
      <c r="AF469" s="2521">
        <v>43</v>
      </c>
      <c r="AG469" s="2542"/>
    </row>
    <row r="470" spans="1:33" s="2526" customFormat="1">
      <c r="A470" s="2521">
        <v>8</v>
      </c>
      <c r="B470" s="2521">
        <v>2</v>
      </c>
      <c r="C470" s="2521">
        <v>4</v>
      </c>
      <c r="D470" s="2520">
        <f t="shared" si="14"/>
        <v>6</v>
      </c>
      <c r="E470" s="2521">
        <v>36002</v>
      </c>
      <c r="F470" s="2521" t="s">
        <v>957</v>
      </c>
      <c r="G470" s="2521">
        <v>183</v>
      </c>
      <c r="H470" s="2521" t="s">
        <v>3</v>
      </c>
      <c r="I470" s="2521" t="s">
        <v>429</v>
      </c>
      <c r="J470" s="2521">
        <v>0.5</v>
      </c>
      <c r="K470" s="2522">
        <f t="shared" si="15"/>
        <v>3</v>
      </c>
      <c r="L470" s="2524" t="s">
        <v>2468</v>
      </c>
      <c r="M470" s="2521">
        <v>5301007</v>
      </c>
      <c r="N470" s="2521" t="s">
        <v>2648</v>
      </c>
      <c r="O470" s="2521">
        <v>50</v>
      </c>
      <c r="P470" s="2524"/>
      <c r="Q470" s="2521"/>
      <c r="R470" s="2521"/>
      <c r="S470" s="2521"/>
      <c r="T470" s="2521" t="s">
        <v>1464</v>
      </c>
      <c r="U470" s="2521" t="s">
        <v>4031</v>
      </c>
      <c r="V470" s="2521"/>
      <c r="W470" s="2521"/>
      <c r="X470" s="2521" t="s">
        <v>1464</v>
      </c>
      <c r="Y470" s="2521" t="s">
        <v>4098</v>
      </c>
      <c r="Z470" s="2524" t="s">
        <v>2651</v>
      </c>
      <c r="AA470" s="2521">
        <v>5</v>
      </c>
      <c r="AB470" s="2521">
        <v>9</v>
      </c>
      <c r="AC470" s="2521">
        <v>18</v>
      </c>
      <c r="AD470" s="2521">
        <v>11</v>
      </c>
      <c r="AE470" s="2521">
        <v>2</v>
      </c>
      <c r="AF470" s="2521">
        <v>43</v>
      </c>
      <c r="AG470" s="2542"/>
    </row>
    <row r="471" spans="1:33" s="2526" customFormat="1" ht="28.8">
      <c r="A471" s="2521">
        <v>3</v>
      </c>
      <c r="B471" s="2521"/>
      <c r="C471" s="2521">
        <v>3</v>
      </c>
      <c r="D471" s="2520">
        <f t="shared" si="14"/>
        <v>3</v>
      </c>
      <c r="E471" s="2521">
        <v>36161</v>
      </c>
      <c r="F471" s="2521" t="s">
        <v>421</v>
      </c>
      <c r="G471" s="2521">
        <v>183</v>
      </c>
      <c r="H471" s="2521" t="s">
        <v>3</v>
      </c>
      <c r="I471" s="2521" t="s">
        <v>429</v>
      </c>
      <c r="J471" s="2521">
        <v>1</v>
      </c>
      <c r="K471" s="2522">
        <f t="shared" si="15"/>
        <v>3</v>
      </c>
      <c r="L471" s="2524" t="s">
        <v>2647</v>
      </c>
      <c r="M471" s="2521" t="s">
        <v>1462</v>
      </c>
      <c r="N471" s="2521" t="s">
        <v>4106</v>
      </c>
      <c r="O471" s="2521">
        <v>25</v>
      </c>
      <c r="P471" s="2524"/>
      <c r="Q471" s="2521"/>
      <c r="R471" s="2521"/>
      <c r="S471" s="2521"/>
      <c r="T471" s="2521" t="s">
        <v>1471</v>
      </c>
      <c r="U471" s="2521" t="s">
        <v>3966</v>
      </c>
      <c r="V471" s="2521"/>
      <c r="W471" s="2521"/>
      <c r="X471" s="2521"/>
      <c r="Y471" s="2521"/>
      <c r="Z471" s="2524" t="s">
        <v>4107</v>
      </c>
      <c r="AA471" s="2521">
        <v>13</v>
      </c>
      <c r="AB471" s="2521">
        <v>0</v>
      </c>
      <c r="AC471" s="2521">
        <v>1</v>
      </c>
      <c r="AD471" s="2521">
        <v>0</v>
      </c>
      <c r="AE471" s="2521">
        <v>0</v>
      </c>
      <c r="AF471" s="2521">
        <v>14</v>
      </c>
      <c r="AG471" s="2542"/>
    </row>
    <row r="472" spans="1:33" s="2526" customFormat="1" ht="28.8">
      <c r="A472" s="2521">
        <v>3</v>
      </c>
      <c r="B472" s="2521">
        <v>1.5</v>
      </c>
      <c r="C472" s="2521"/>
      <c r="D472" s="2520">
        <f t="shared" si="14"/>
        <v>1.5</v>
      </c>
      <c r="E472" s="2521">
        <v>17114</v>
      </c>
      <c r="F472" s="2521" t="s">
        <v>260</v>
      </c>
      <c r="G472" s="2521">
        <v>183</v>
      </c>
      <c r="H472" s="2521" t="s">
        <v>1</v>
      </c>
      <c r="I472" s="2521" t="s">
        <v>429</v>
      </c>
      <c r="J472" s="2521">
        <v>1</v>
      </c>
      <c r="K472" s="2522">
        <f t="shared" si="15"/>
        <v>1.5</v>
      </c>
      <c r="L472" s="2524" t="s">
        <v>960</v>
      </c>
      <c r="M472" s="2521" t="s">
        <v>1462</v>
      </c>
      <c r="N472" s="2521" t="s">
        <v>4022</v>
      </c>
      <c r="O472" s="2521">
        <v>3</v>
      </c>
      <c r="P472" s="2524"/>
      <c r="Q472" s="2521"/>
      <c r="R472" s="2521" t="s">
        <v>1469</v>
      </c>
      <c r="S472" s="2521" t="s">
        <v>4016</v>
      </c>
      <c r="T472" s="2521"/>
      <c r="U472" s="2521"/>
      <c r="V472" s="2521" t="s">
        <v>1469</v>
      </c>
      <c r="W472" s="2521" t="s">
        <v>4016</v>
      </c>
      <c r="X472" s="2521"/>
      <c r="Y472" s="2521"/>
      <c r="Z472" s="2524" t="s">
        <v>3757</v>
      </c>
      <c r="AA472" s="2521">
        <v>1</v>
      </c>
      <c r="AB472" s="2521">
        <v>1</v>
      </c>
      <c r="AC472" s="2521">
        <v>0</v>
      </c>
      <c r="AD472" s="2521">
        <v>0</v>
      </c>
      <c r="AE472" s="2521">
        <v>0</v>
      </c>
      <c r="AF472" s="2521">
        <v>2</v>
      </c>
      <c r="AG472" s="2524"/>
    </row>
    <row r="473" spans="1:33" s="2526" customFormat="1">
      <c r="A473" s="2521">
        <v>7</v>
      </c>
      <c r="B473" s="2521">
        <v>2.5</v>
      </c>
      <c r="C473" s="2521">
        <v>2</v>
      </c>
      <c r="D473" s="2520">
        <f t="shared" si="14"/>
        <v>4.5</v>
      </c>
      <c r="E473" s="2521">
        <v>11798</v>
      </c>
      <c r="F473" s="2521" t="s">
        <v>957</v>
      </c>
      <c r="G473" s="2521">
        <v>183</v>
      </c>
      <c r="H473" s="2521" t="s">
        <v>3</v>
      </c>
      <c r="I473" s="2521" t="s">
        <v>429</v>
      </c>
      <c r="J473" s="2521">
        <v>1</v>
      </c>
      <c r="K473" s="2522">
        <f t="shared" si="15"/>
        <v>4.5</v>
      </c>
      <c r="L473" s="2524" t="s">
        <v>2487</v>
      </c>
      <c r="M473" s="2521">
        <v>5311005</v>
      </c>
      <c r="N473" s="2521" t="s">
        <v>2578</v>
      </c>
      <c r="O473" s="2521">
        <v>45</v>
      </c>
      <c r="P473" s="2521" t="s">
        <v>1470</v>
      </c>
      <c r="Q473" s="2521" t="s">
        <v>4108</v>
      </c>
      <c r="R473" s="2521"/>
      <c r="S473" s="2521"/>
      <c r="T473" s="2521"/>
      <c r="U473" s="2521"/>
      <c r="V473" s="2521" t="s">
        <v>1469</v>
      </c>
      <c r="W473" s="2521" t="s">
        <v>4098</v>
      </c>
      <c r="X473" s="2521"/>
      <c r="Y473" s="2521"/>
      <c r="Z473" s="2524" t="s">
        <v>2655</v>
      </c>
      <c r="AA473" s="2521">
        <v>34</v>
      </c>
      <c r="AB473" s="2521">
        <v>8</v>
      </c>
      <c r="AC473" s="2521">
        <v>0</v>
      </c>
      <c r="AD473" s="2521">
        <v>4</v>
      </c>
      <c r="AE473" s="2521">
        <v>1</v>
      </c>
      <c r="AF473" s="2521">
        <v>46</v>
      </c>
      <c r="AG473" s="2524"/>
    </row>
    <row r="474" spans="1:33" s="2526" customFormat="1" ht="28.8">
      <c r="A474" s="2521">
        <v>8</v>
      </c>
      <c r="B474" s="2521">
        <v>2</v>
      </c>
      <c r="C474" s="2521">
        <v>4</v>
      </c>
      <c r="D474" s="2520">
        <f t="shared" si="14"/>
        <v>6</v>
      </c>
      <c r="E474" s="2521">
        <v>39395</v>
      </c>
      <c r="F474" s="2521" t="s">
        <v>957</v>
      </c>
      <c r="G474" s="2521">
        <v>183</v>
      </c>
      <c r="H474" s="2521" t="s">
        <v>3</v>
      </c>
      <c r="I474" s="2521" t="s">
        <v>429</v>
      </c>
      <c r="J474" s="2521">
        <v>1</v>
      </c>
      <c r="K474" s="2522">
        <f t="shared" si="15"/>
        <v>6</v>
      </c>
      <c r="L474" s="2524" t="s">
        <v>2501</v>
      </c>
      <c r="M474" s="2521">
        <v>5311006</v>
      </c>
      <c r="N474" s="2521" t="s">
        <v>2578</v>
      </c>
      <c r="O474" s="2521">
        <v>40</v>
      </c>
      <c r="P474" s="2521" t="s">
        <v>1464</v>
      </c>
      <c r="Q474" s="2521" t="s">
        <v>4045</v>
      </c>
      <c r="R474" s="2521"/>
      <c r="S474" s="2521"/>
      <c r="T474" s="2521"/>
      <c r="U474" s="2521"/>
      <c r="V474" s="2521"/>
      <c r="W474" s="2521"/>
      <c r="X474" s="2521" t="s">
        <v>1464</v>
      </c>
      <c r="Y474" s="2521" t="s">
        <v>4095</v>
      </c>
      <c r="Z474" s="2524" t="s">
        <v>2580</v>
      </c>
      <c r="AA474" s="2521">
        <v>21</v>
      </c>
      <c r="AB474" s="2521">
        <v>0</v>
      </c>
      <c r="AC474" s="2521">
        <v>0</v>
      </c>
      <c r="AD474" s="2521">
        <v>0</v>
      </c>
      <c r="AE474" s="2521">
        <v>1</v>
      </c>
      <c r="AF474" s="2521">
        <v>21</v>
      </c>
      <c r="AG474" s="2524"/>
    </row>
    <row r="475" spans="1:33" s="2526" customFormat="1">
      <c r="A475" s="2521">
        <v>7</v>
      </c>
      <c r="B475" s="2521">
        <v>2.5</v>
      </c>
      <c r="C475" s="2521">
        <v>2</v>
      </c>
      <c r="D475" s="2520">
        <f t="shared" si="14"/>
        <v>4.5</v>
      </c>
      <c r="E475" s="2521">
        <v>35657</v>
      </c>
      <c r="F475" s="2521" t="s">
        <v>957</v>
      </c>
      <c r="G475" s="2521">
        <v>183</v>
      </c>
      <c r="H475" s="2521" t="s">
        <v>3</v>
      </c>
      <c r="I475" s="2521" t="s">
        <v>433</v>
      </c>
      <c r="J475" s="2521">
        <v>1</v>
      </c>
      <c r="K475" s="2522">
        <f t="shared" si="15"/>
        <v>4.5</v>
      </c>
      <c r="L475" s="2524" t="s">
        <v>2498</v>
      </c>
      <c r="M475" s="2521">
        <v>5311007</v>
      </c>
      <c r="N475" s="2521" t="s">
        <v>2578</v>
      </c>
      <c r="O475" s="2521">
        <v>40</v>
      </c>
      <c r="P475" s="2521"/>
      <c r="Q475" s="2521"/>
      <c r="R475" s="2521" t="s">
        <v>1474</v>
      </c>
      <c r="S475" s="2521" t="s">
        <v>4045</v>
      </c>
      <c r="T475" s="2521"/>
      <c r="U475" s="2521"/>
      <c r="V475" s="2521" t="s">
        <v>1474</v>
      </c>
      <c r="W475" s="2521" t="s">
        <v>4045</v>
      </c>
      <c r="X475" s="2521"/>
      <c r="Y475" s="2521"/>
      <c r="Z475" s="2524" t="s">
        <v>2581</v>
      </c>
      <c r="AA475" s="2521">
        <v>20</v>
      </c>
      <c r="AB475" s="2521">
        <v>15</v>
      </c>
      <c r="AC475" s="2521">
        <v>4</v>
      </c>
      <c r="AD475" s="2521">
        <v>2</v>
      </c>
      <c r="AE475" s="2521">
        <v>0</v>
      </c>
      <c r="AF475" s="2521">
        <v>41</v>
      </c>
      <c r="AG475" s="2524"/>
    </row>
    <row r="476" spans="1:33" s="2526" customFormat="1" ht="28.8">
      <c r="A476" s="2521">
        <v>7</v>
      </c>
      <c r="B476" s="2521">
        <v>2.5</v>
      </c>
      <c r="C476" s="2521">
        <v>2</v>
      </c>
      <c r="D476" s="2520">
        <f t="shared" si="14"/>
        <v>4.5</v>
      </c>
      <c r="E476" s="2521">
        <v>11798</v>
      </c>
      <c r="F476" s="2521" t="s">
        <v>957</v>
      </c>
      <c r="G476" s="2521">
        <v>183</v>
      </c>
      <c r="H476" s="2521" t="s">
        <v>3</v>
      </c>
      <c r="I476" s="2521" t="s">
        <v>429</v>
      </c>
      <c r="J476" s="2521">
        <v>1</v>
      </c>
      <c r="K476" s="2522">
        <f t="shared" si="15"/>
        <v>4.5</v>
      </c>
      <c r="L476" s="2524" t="s">
        <v>2487</v>
      </c>
      <c r="M476" s="2521">
        <v>5311008</v>
      </c>
      <c r="N476" s="2521" t="s">
        <v>2578</v>
      </c>
      <c r="O476" s="2521">
        <v>40</v>
      </c>
      <c r="P476" s="2521"/>
      <c r="Q476" s="2521"/>
      <c r="R476" s="2521" t="s">
        <v>4109</v>
      </c>
      <c r="S476" s="2521" t="s">
        <v>4110</v>
      </c>
      <c r="T476" s="2521"/>
      <c r="U476" s="2521"/>
      <c r="V476" s="2521" t="s">
        <v>1475</v>
      </c>
      <c r="W476" s="2521" t="s">
        <v>4045</v>
      </c>
      <c r="X476" s="2521"/>
      <c r="Y476" s="2521"/>
      <c r="Z476" s="2524" t="s">
        <v>2582</v>
      </c>
      <c r="AA476" s="2521">
        <v>27</v>
      </c>
      <c r="AB476" s="2521">
        <v>9</v>
      </c>
      <c r="AC476" s="2521">
        <v>1</v>
      </c>
      <c r="AD476" s="2521">
        <v>7</v>
      </c>
      <c r="AE476" s="2521">
        <v>0</v>
      </c>
      <c r="AF476" s="2521">
        <v>44</v>
      </c>
      <c r="AG476" s="2524"/>
    </row>
    <row r="477" spans="1:33" s="2526" customFormat="1">
      <c r="A477" s="2521">
        <v>11</v>
      </c>
      <c r="B477" s="2521">
        <v>3.5</v>
      </c>
      <c r="C477" s="2521">
        <v>4</v>
      </c>
      <c r="D477" s="2520">
        <f t="shared" si="14"/>
        <v>7.5</v>
      </c>
      <c r="E477" s="2521">
        <v>36059</v>
      </c>
      <c r="F477" s="2521" t="s">
        <v>957</v>
      </c>
      <c r="G477" s="2521">
        <v>183</v>
      </c>
      <c r="H477" s="2521" t="s">
        <v>3</v>
      </c>
      <c r="I477" s="2521" t="s">
        <v>429</v>
      </c>
      <c r="J477" s="2521">
        <v>0.5</v>
      </c>
      <c r="K477" s="2522">
        <f t="shared" si="15"/>
        <v>3.75</v>
      </c>
      <c r="L477" s="2524" t="s">
        <v>3901</v>
      </c>
      <c r="M477" s="2521">
        <v>5311009</v>
      </c>
      <c r="N477" s="2521" t="s">
        <v>2578</v>
      </c>
      <c r="O477" s="2521">
        <v>40</v>
      </c>
      <c r="P477" s="2521"/>
      <c r="Q477" s="2521"/>
      <c r="R477" s="2521" t="s">
        <v>2497</v>
      </c>
      <c r="S477" s="2521" t="s">
        <v>4108</v>
      </c>
      <c r="T477" s="2521" t="s">
        <v>1474</v>
      </c>
      <c r="U477" s="2521" t="s">
        <v>4108</v>
      </c>
      <c r="V477" s="2521" t="s">
        <v>2497</v>
      </c>
      <c r="W477" s="2521" t="s">
        <v>4045</v>
      </c>
      <c r="X477" s="2521"/>
      <c r="Y477" s="2521"/>
      <c r="Z477" s="2524" t="s">
        <v>436</v>
      </c>
      <c r="AA477" s="2521">
        <v>2</v>
      </c>
      <c r="AB477" s="2521">
        <v>18</v>
      </c>
      <c r="AC477" s="2521">
        <v>2</v>
      </c>
      <c r="AD477" s="2521">
        <v>15</v>
      </c>
      <c r="AE477" s="2521">
        <v>2</v>
      </c>
      <c r="AF477" s="2521">
        <v>37</v>
      </c>
      <c r="AG477" s="2542"/>
    </row>
    <row r="478" spans="1:33" s="2526" customFormat="1">
      <c r="A478" s="2521">
        <v>11</v>
      </c>
      <c r="B478" s="2521">
        <v>3.5</v>
      </c>
      <c r="C478" s="2521">
        <v>4</v>
      </c>
      <c r="D478" s="2520">
        <f t="shared" si="14"/>
        <v>7.5</v>
      </c>
      <c r="E478" s="2521">
        <v>37502</v>
      </c>
      <c r="F478" s="2521" t="s">
        <v>957</v>
      </c>
      <c r="G478" s="2521">
        <v>183</v>
      </c>
      <c r="H478" s="2521" t="s">
        <v>3</v>
      </c>
      <c r="I478" s="2521" t="s">
        <v>433</v>
      </c>
      <c r="J478" s="2521">
        <v>0.5</v>
      </c>
      <c r="K478" s="2522">
        <f t="shared" si="15"/>
        <v>3.75</v>
      </c>
      <c r="L478" s="2524" t="s">
        <v>2583</v>
      </c>
      <c r="M478" s="2521">
        <v>5311009</v>
      </c>
      <c r="N478" s="2521" t="s">
        <v>2578</v>
      </c>
      <c r="O478" s="2521">
        <v>40</v>
      </c>
      <c r="P478" s="2521"/>
      <c r="Q478" s="2521"/>
      <c r="R478" s="2521" t="s">
        <v>2497</v>
      </c>
      <c r="S478" s="2521" t="s">
        <v>4108</v>
      </c>
      <c r="T478" s="2521" t="s">
        <v>1474</v>
      </c>
      <c r="U478" s="2521" t="s">
        <v>4108</v>
      </c>
      <c r="V478" s="2521" t="s">
        <v>2497</v>
      </c>
      <c r="W478" s="2521" t="s">
        <v>4045</v>
      </c>
      <c r="X478" s="2521"/>
      <c r="Y478" s="2521"/>
      <c r="Z478" s="2524" t="s">
        <v>436</v>
      </c>
      <c r="AA478" s="2521">
        <v>2</v>
      </c>
      <c r="AB478" s="2521">
        <v>18</v>
      </c>
      <c r="AC478" s="2521">
        <v>2</v>
      </c>
      <c r="AD478" s="2521">
        <v>15</v>
      </c>
      <c r="AE478" s="2521">
        <v>2</v>
      </c>
      <c r="AF478" s="2521">
        <v>37</v>
      </c>
      <c r="AG478" s="2542"/>
    </row>
    <row r="479" spans="1:33" s="2526" customFormat="1">
      <c r="A479" s="2521">
        <v>6</v>
      </c>
      <c r="B479" s="2521"/>
      <c r="C479" s="2521">
        <v>6</v>
      </c>
      <c r="D479" s="2520">
        <f t="shared" si="14"/>
        <v>6</v>
      </c>
      <c r="E479" s="2521">
        <v>36059</v>
      </c>
      <c r="F479" s="2521" t="s">
        <v>957</v>
      </c>
      <c r="G479" s="2521">
        <v>183</v>
      </c>
      <c r="H479" s="2521" t="s">
        <v>3</v>
      </c>
      <c r="I479" s="2521" t="s">
        <v>429</v>
      </c>
      <c r="J479" s="2521">
        <v>0.5</v>
      </c>
      <c r="K479" s="2522">
        <f t="shared" si="15"/>
        <v>3</v>
      </c>
      <c r="L479" s="2524" t="s">
        <v>3901</v>
      </c>
      <c r="M479" s="2521">
        <v>5311010</v>
      </c>
      <c r="N479" s="2521" t="s">
        <v>2578</v>
      </c>
      <c r="O479" s="2521">
        <v>30</v>
      </c>
      <c r="P479" s="2521"/>
      <c r="Q479" s="2521"/>
      <c r="R479" s="2521"/>
      <c r="S479" s="2521"/>
      <c r="T479" s="2521" t="s">
        <v>1470</v>
      </c>
      <c r="U479" s="2521" t="s">
        <v>4095</v>
      </c>
      <c r="V479" s="2521"/>
      <c r="W479" s="2521"/>
      <c r="X479" s="2521"/>
      <c r="Y479" s="2521"/>
      <c r="Z479" s="2524" t="s">
        <v>2584</v>
      </c>
      <c r="AA479" s="2521">
        <v>2</v>
      </c>
      <c r="AB479" s="2521">
        <v>34</v>
      </c>
      <c r="AC479" s="2521">
        <v>0</v>
      </c>
      <c r="AD479" s="2521">
        <v>0</v>
      </c>
      <c r="AE479" s="2521">
        <v>2</v>
      </c>
      <c r="AF479" s="2521">
        <v>36</v>
      </c>
      <c r="AG479" s="2542"/>
    </row>
    <row r="480" spans="1:33" s="2526" customFormat="1">
      <c r="A480" s="2521">
        <v>6</v>
      </c>
      <c r="B480" s="2521"/>
      <c r="C480" s="2521">
        <v>6</v>
      </c>
      <c r="D480" s="2520">
        <f t="shared" si="14"/>
        <v>6</v>
      </c>
      <c r="E480" s="2521">
        <v>37502</v>
      </c>
      <c r="F480" s="2521" t="s">
        <v>957</v>
      </c>
      <c r="G480" s="2521">
        <v>183</v>
      </c>
      <c r="H480" s="2521" t="s">
        <v>3</v>
      </c>
      <c r="I480" s="2521" t="s">
        <v>433</v>
      </c>
      <c r="J480" s="2521">
        <v>0.5</v>
      </c>
      <c r="K480" s="2522">
        <f t="shared" si="15"/>
        <v>3</v>
      </c>
      <c r="L480" s="2524" t="s">
        <v>2583</v>
      </c>
      <c r="M480" s="2521">
        <v>5311010</v>
      </c>
      <c r="N480" s="2521" t="s">
        <v>2578</v>
      </c>
      <c r="O480" s="2521">
        <v>30</v>
      </c>
      <c r="P480" s="2521"/>
      <c r="Q480" s="2521"/>
      <c r="R480" s="2521"/>
      <c r="S480" s="2521"/>
      <c r="T480" s="2521" t="s">
        <v>1470</v>
      </c>
      <c r="U480" s="2521" t="s">
        <v>4095</v>
      </c>
      <c r="V480" s="2521"/>
      <c r="W480" s="2521"/>
      <c r="X480" s="2521"/>
      <c r="Y480" s="2521"/>
      <c r="Z480" s="2524" t="s">
        <v>2584</v>
      </c>
      <c r="AA480" s="2521">
        <v>2</v>
      </c>
      <c r="AB480" s="2521">
        <v>34</v>
      </c>
      <c r="AC480" s="2521">
        <v>0</v>
      </c>
      <c r="AD480" s="2521">
        <v>0</v>
      </c>
      <c r="AE480" s="2521">
        <v>2</v>
      </c>
      <c r="AF480" s="2521">
        <v>36</v>
      </c>
      <c r="AG480" s="2542"/>
    </row>
    <row r="481" spans="1:33" s="2526" customFormat="1">
      <c r="A481" s="2521">
        <v>8</v>
      </c>
      <c r="B481" s="2521">
        <v>2</v>
      </c>
      <c r="C481" s="2521">
        <v>4</v>
      </c>
      <c r="D481" s="2520">
        <f t="shared" si="14"/>
        <v>6</v>
      </c>
      <c r="E481" s="2521">
        <v>39395</v>
      </c>
      <c r="F481" s="2521" t="s">
        <v>957</v>
      </c>
      <c r="G481" s="2521">
        <v>183</v>
      </c>
      <c r="H481" s="2521" t="s">
        <v>3</v>
      </c>
      <c r="I481" s="2521" t="s">
        <v>429</v>
      </c>
      <c r="J481" s="2521">
        <v>1</v>
      </c>
      <c r="K481" s="2522">
        <f t="shared" si="15"/>
        <v>6</v>
      </c>
      <c r="L481" s="2524" t="s">
        <v>2501</v>
      </c>
      <c r="M481" s="2521">
        <v>5311011</v>
      </c>
      <c r="N481" s="2521" t="s">
        <v>2585</v>
      </c>
      <c r="O481" s="2521">
        <v>30</v>
      </c>
      <c r="P481" s="2521"/>
      <c r="Q481" s="2521"/>
      <c r="R481" s="2521" t="s">
        <v>1470</v>
      </c>
      <c r="S481" s="2521" t="s">
        <v>4045</v>
      </c>
      <c r="T481" s="2521"/>
      <c r="U481" s="2521"/>
      <c r="V481" s="2521" t="s">
        <v>1472</v>
      </c>
      <c r="W481" s="2521" t="s">
        <v>3966</v>
      </c>
      <c r="X481" s="2521"/>
      <c r="Y481" s="2521"/>
      <c r="Z481" s="2524" t="s">
        <v>2586</v>
      </c>
      <c r="AA481" s="2521">
        <v>4</v>
      </c>
      <c r="AB481" s="2521">
        <v>13</v>
      </c>
      <c r="AC481" s="2521">
        <v>4</v>
      </c>
      <c r="AD481" s="2521">
        <v>2</v>
      </c>
      <c r="AE481" s="2521">
        <v>4</v>
      </c>
      <c r="AF481" s="2521">
        <v>23</v>
      </c>
      <c r="AG481" s="2542"/>
    </row>
    <row r="482" spans="1:33" s="2526" customFormat="1">
      <c r="A482" s="2521">
        <v>8</v>
      </c>
      <c r="B482" s="2521">
        <v>2</v>
      </c>
      <c r="C482" s="2521">
        <v>4</v>
      </c>
      <c r="D482" s="2520">
        <f t="shared" si="14"/>
        <v>6</v>
      </c>
      <c r="E482" s="2521">
        <v>35657</v>
      </c>
      <c r="F482" s="2521" t="s">
        <v>957</v>
      </c>
      <c r="G482" s="2521">
        <v>183</v>
      </c>
      <c r="H482" s="2521" t="s">
        <v>3</v>
      </c>
      <c r="I482" s="2521" t="s">
        <v>433</v>
      </c>
      <c r="J482" s="2521">
        <v>1</v>
      </c>
      <c r="K482" s="2522">
        <f t="shared" si="15"/>
        <v>6</v>
      </c>
      <c r="L482" s="2524" t="s">
        <v>2498</v>
      </c>
      <c r="M482" s="2521">
        <v>5311012</v>
      </c>
      <c r="N482" s="2521" t="s">
        <v>2585</v>
      </c>
      <c r="O482" s="2521">
        <v>30</v>
      </c>
      <c r="P482" s="2521" t="s">
        <v>1464</v>
      </c>
      <c r="Q482" s="2521" t="s">
        <v>3966</v>
      </c>
      <c r="R482" s="2521"/>
      <c r="S482" s="2521"/>
      <c r="T482" s="2521" t="s">
        <v>1474</v>
      </c>
      <c r="U482" s="2521" t="s">
        <v>3966</v>
      </c>
      <c r="V482" s="2521"/>
      <c r="W482" s="2521"/>
      <c r="X482" s="2521"/>
      <c r="Y482" s="2521"/>
      <c r="Z482" s="2524" t="s">
        <v>2587</v>
      </c>
      <c r="AA482" s="2521">
        <v>5</v>
      </c>
      <c r="AB482" s="2521">
        <v>7</v>
      </c>
      <c r="AC482" s="2521">
        <v>4</v>
      </c>
      <c r="AD482" s="2521">
        <v>12</v>
      </c>
      <c r="AE482" s="2521">
        <v>0</v>
      </c>
      <c r="AF482" s="2521">
        <v>28</v>
      </c>
      <c r="AG482" s="2542"/>
    </row>
    <row r="483" spans="1:33" s="2526" customFormat="1">
      <c r="A483" s="2521">
        <v>8</v>
      </c>
      <c r="B483" s="2521">
        <v>2</v>
      </c>
      <c r="C483" s="2521">
        <v>4</v>
      </c>
      <c r="D483" s="2520">
        <f t="shared" si="14"/>
        <v>6</v>
      </c>
      <c r="E483" s="2521">
        <v>42521</v>
      </c>
      <c r="F483" s="2521" t="s">
        <v>957</v>
      </c>
      <c r="G483" s="2521">
        <v>183</v>
      </c>
      <c r="H483" s="2521" t="s">
        <v>3</v>
      </c>
      <c r="I483" s="2521" t="s">
        <v>433</v>
      </c>
      <c r="J483" s="2521">
        <v>0.5</v>
      </c>
      <c r="K483" s="2522">
        <f t="shared" si="15"/>
        <v>3</v>
      </c>
      <c r="L483" s="2524" t="s">
        <v>4111</v>
      </c>
      <c r="M483" s="2521">
        <v>5311013</v>
      </c>
      <c r="N483" s="2521" t="s">
        <v>2585</v>
      </c>
      <c r="O483" s="2521">
        <v>30</v>
      </c>
      <c r="P483" s="2521"/>
      <c r="Q483" s="2521"/>
      <c r="R483" s="2521"/>
      <c r="S483" s="2521"/>
      <c r="T483" s="2521"/>
      <c r="U483" s="2521"/>
      <c r="V483" s="2521" t="s">
        <v>1475</v>
      </c>
      <c r="W483" s="2521" t="s">
        <v>3966</v>
      </c>
      <c r="X483" s="2521" t="s">
        <v>1464</v>
      </c>
      <c r="Y483" s="2521" t="s">
        <v>3966</v>
      </c>
      <c r="Z483" s="2524" t="s">
        <v>2588</v>
      </c>
      <c r="AA483" s="2521">
        <v>0</v>
      </c>
      <c r="AB483" s="2521">
        <v>8</v>
      </c>
      <c r="AC483" s="2521">
        <v>6</v>
      </c>
      <c r="AD483" s="2521">
        <v>7</v>
      </c>
      <c r="AE483" s="2521">
        <v>2</v>
      </c>
      <c r="AF483" s="2521">
        <v>21</v>
      </c>
      <c r="AG483" s="2542"/>
    </row>
    <row r="484" spans="1:33" s="2526" customFormat="1">
      <c r="A484" s="2521">
        <v>8</v>
      </c>
      <c r="B484" s="2521">
        <v>2</v>
      </c>
      <c r="C484" s="2521">
        <v>4</v>
      </c>
      <c r="D484" s="2520">
        <f t="shared" si="14"/>
        <v>6</v>
      </c>
      <c r="E484" s="2521">
        <v>37502</v>
      </c>
      <c r="F484" s="2521" t="s">
        <v>957</v>
      </c>
      <c r="G484" s="2521">
        <v>183</v>
      </c>
      <c r="H484" s="2521" t="s">
        <v>3</v>
      </c>
      <c r="I484" s="2521" t="s">
        <v>433</v>
      </c>
      <c r="J484" s="2521">
        <v>0.5</v>
      </c>
      <c r="K484" s="2522">
        <f t="shared" si="15"/>
        <v>3</v>
      </c>
      <c r="L484" s="2524" t="s">
        <v>2583</v>
      </c>
      <c r="M484" s="2521">
        <v>5311013</v>
      </c>
      <c r="N484" s="2521" t="s">
        <v>2585</v>
      </c>
      <c r="O484" s="2521">
        <v>30</v>
      </c>
      <c r="P484" s="2521"/>
      <c r="Q484" s="2521"/>
      <c r="R484" s="2521"/>
      <c r="S484" s="2521"/>
      <c r="T484" s="2521"/>
      <c r="U484" s="2521"/>
      <c r="V484" s="2521" t="s">
        <v>1475</v>
      </c>
      <c r="W484" s="2521" t="s">
        <v>3966</v>
      </c>
      <c r="X484" s="2521" t="s">
        <v>1464</v>
      </c>
      <c r="Y484" s="2521" t="s">
        <v>3966</v>
      </c>
      <c r="Z484" s="2524" t="s">
        <v>2588</v>
      </c>
      <c r="AA484" s="2521">
        <v>0</v>
      </c>
      <c r="AB484" s="2521">
        <v>8</v>
      </c>
      <c r="AC484" s="2521">
        <v>6</v>
      </c>
      <c r="AD484" s="2521">
        <v>7</v>
      </c>
      <c r="AE484" s="2521">
        <v>2</v>
      </c>
      <c r="AF484" s="2521">
        <v>21</v>
      </c>
      <c r="AG484" s="2542"/>
    </row>
    <row r="485" spans="1:33" s="2526" customFormat="1">
      <c r="A485" s="2521">
        <v>8</v>
      </c>
      <c r="B485" s="2521">
        <v>2</v>
      </c>
      <c r="C485" s="2521">
        <v>4</v>
      </c>
      <c r="D485" s="2520">
        <f t="shared" si="14"/>
        <v>6</v>
      </c>
      <c r="E485" s="2521">
        <v>36002</v>
      </c>
      <c r="F485" s="2521" t="s">
        <v>957</v>
      </c>
      <c r="G485" s="2521">
        <v>183</v>
      </c>
      <c r="H485" s="2521" t="s">
        <v>3</v>
      </c>
      <c r="I485" s="2521" t="s">
        <v>429</v>
      </c>
      <c r="J485" s="2521">
        <v>1</v>
      </c>
      <c r="K485" s="2522">
        <f t="shared" si="15"/>
        <v>6</v>
      </c>
      <c r="L485" s="2524" t="s">
        <v>2468</v>
      </c>
      <c r="M485" s="2521">
        <v>5311015</v>
      </c>
      <c r="N485" s="2521" t="s">
        <v>2585</v>
      </c>
      <c r="O485" s="2521">
        <v>30</v>
      </c>
      <c r="P485" s="2521" t="s">
        <v>1472</v>
      </c>
      <c r="Q485" s="2521" t="s">
        <v>3966</v>
      </c>
      <c r="R485" s="2521" t="s">
        <v>1473</v>
      </c>
      <c r="S485" s="2521" t="s">
        <v>3966</v>
      </c>
      <c r="T485" s="2521" t="s">
        <v>1473</v>
      </c>
      <c r="U485" s="2521" t="s">
        <v>3966</v>
      </c>
      <c r="V485" s="2521"/>
      <c r="W485" s="2521"/>
      <c r="X485" s="2521"/>
      <c r="Y485" s="2521"/>
      <c r="Z485" s="2524" t="s">
        <v>2589</v>
      </c>
      <c r="AA485" s="2521">
        <v>0</v>
      </c>
      <c r="AB485" s="2521">
        <v>2</v>
      </c>
      <c r="AC485" s="2521">
        <v>17</v>
      </c>
      <c r="AD485" s="2521">
        <v>3</v>
      </c>
      <c r="AE485" s="2521">
        <v>1</v>
      </c>
      <c r="AF485" s="2521">
        <v>22</v>
      </c>
      <c r="AG485" s="2542"/>
    </row>
    <row r="486" spans="1:33" s="2526" customFormat="1">
      <c r="A486" s="2521">
        <v>6</v>
      </c>
      <c r="B486" s="2521">
        <v>1.5</v>
      </c>
      <c r="C486" s="2521">
        <v>3</v>
      </c>
      <c r="D486" s="2520">
        <f t="shared" si="14"/>
        <v>4.5</v>
      </c>
      <c r="E486" s="2521">
        <v>37900</v>
      </c>
      <c r="F486" s="2521" t="s">
        <v>957</v>
      </c>
      <c r="G486" s="2521">
        <v>183</v>
      </c>
      <c r="H486" s="2521" t="s">
        <v>3</v>
      </c>
      <c r="I486" s="2521" t="s">
        <v>429</v>
      </c>
      <c r="J486" s="2521">
        <v>0.33</v>
      </c>
      <c r="K486" s="2522">
        <f t="shared" si="15"/>
        <v>1.4850000000000001</v>
      </c>
      <c r="L486" s="2524" t="s">
        <v>4112</v>
      </c>
      <c r="M486" s="2521">
        <v>5311016</v>
      </c>
      <c r="N486" s="2521" t="s">
        <v>2585</v>
      </c>
      <c r="O486" s="2521">
        <v>30</v>
      </c>
      <c r="P486" s="2521"/>
      <c r="Q486" s="2521"/>
      <c r="R486" s="2521"/>
      <c r="S486" s="2521"/>
      <c r="T486" s="2521" t="s">
        <v>1470</v>
      </c>
      <c r="U486" s="2521" t="s">
        <v>4095</v>
      </c>
      <c r="V486" s="2521"/>
      <c r="W486" s="2521"/>
      <c r="X486" s="2521"/>
      <c r="Y486" s="2521"/>
      <c r="Z486" s="2524" t="s">
        <v>2590</v>
      </c>
      <c r="AA486" s="2521">
        <v>11</v>
      </c>
      <c r="AB486" s="2521">
        <v>8</v>
      </c>
      <c r="AC486" s="2521">
        <v>1</v>
      </c>
      <c r="AD486" s="2521">
        <v>2</v>
      </c>
      <c r="AE486" s="2521">
        <v>0</v>
      </c>
      <c r="AF486" s="2521">
        <v>22</v>
      </c>
      <c r="AG486" s="2542"/>
    </row>
    <row r="487" spans="1:33" s="2526" customFormat="1">
      <c r="A487" s="2521">
        <v>6</v>
      </c>
      <c r="B487" s="2521">
        <v>1.5</v>
      </c>
      <c r="C487" s="2521">
        <v>3</v>
      </c>
      <c r="D487" s="2520">
        <f t="shared" si="14"/>
        <v>4.5</v>
      </c>
      <c r="E487" s="2521">
        <v>35657</v>
      </c>
      <c r="F487" s="2521" t="s">
        <v>957</v>
      </c>
      <c r="G487" s="2521">
        <v>183</v>
      </c>
      <c r="H487" s="2521" t="s">
        <v>3</v>
      </c>
      <c r="I487" s="2521" t="s">
        <v>433</v>
      </c>
      <c r="J487" s="2521">
        <v>0.33</v>
      </c>
      <c r="K487" s="2522">
        <f t="shared" si="15"/>
        <v>1.4850000000000001</v>
      </c>
      <c r="L487" s="2524" t="s">
        <v>2498</v>
      </c>
      <c r="M487" s="2521">
        <v>5311016</v>
      </c>
      <c r="N487" s="2521" t="s">
        <v>2585</v>
      </c>
      <c r="O487" s="2521">
        <v>30</v>
      </c>
      <c r="P487" s="2521"/>
      <c r="Q487" s="2521"/>
      <c r="R487" s="2521"/>
      <c r="S487" s="2521"/>
      <c r="T487" s="2521" t="s">
        <v>1470</v>
      </c>
      <c r="U487" s="2521" t="s">
        <v>4095</v>
      </c>
      <c r="V487" s="2521"/>
      <c r="W487" s="2521"/>
      <c r="X487" s="2521"/>
      <c r="Y487" s="2521"/>
      <c r="Z487" s="2524" t="s">
        <v>2590</v>
      </c>
      <c r="AA487" s="2521">
        <v>11</v>
      </c>
      <c r="AB487" s="2521">
        <v>8</v>
      </c>
      <c r="AC487" s="2521">
        <v>1</v>
      </c>
      <c r="AD487" s="2521">
        <v>2</v>
      </c>
      <c r="AE487" s="2521">
        <v>0</v>
      </c>
      <c r="AF487" s="2521">
        <v>22</v>
      </c>
      <c r="AG487" s="2542"/>
    </row>
    <row r="488" spans="1:33" s="2526" customFormat="1">
      <c r="A488" s="2521">
        <v>6</v>
      </c>
      <c r="B488" s="2521">
        <v>1.5</v>
      </c>
      <c r="C488" s="2521">
        <v>3</v>
      </c>
      <c r="D488" s="2520">
        <f t="shared" si="14"/>
        <v>4.5</v>
      </c>
      <c r="E488" s="2521">
        <v>39395</v>
      </c>
      <c r="F488" s="2521" t="s">
        <v>957</v>
      </c>
      <c r="G488" s="2521">
        <v>183</v>
      </c>
      <c r="H488" s="2521" t="s">
        <v>3</v>
      </c>
      <c r="I488" s="2521" t="s">
        <v>429</v>
      </c>
      <c r="J488" s="2521">
        <v>0.33</v>
      </c>
      <c r="K488" s="2522">
        <f t="shared" si="15"/>
        <v>1.4850000000000001</v>
      </c>
      <c r="L488" s="2524" t="s">
        <v>2501</v>
      </c>
      <c r="M488" s="2521">
        <v>5311016</v>
      </c>
      <c r="N488" s="2521" t="s">
        <v>2585</v>
      </c>
      <c r="O488" s="2521">
        <v>30</v>
      </c>
      <c r="P488" s="2521"/>
      <c r="Q488" s="2521"/>
      <c r="R488" s="2521"/>
      <c r="S488" s="2521"/>
      <c r="T488" s="2521" t="s">
        <v>1470</v>
      </c>
      <c r="U488" s="2521" t="s">
        <v>4095</v>
      </c>
      <c r="V488" s="2521"/>
      <c r="W488" s="2521"/>
      <c r="X488" s="2521"/>
      <c r="Y488" s="2521"/>
      <c r="Z488" s="2524" t="s">
        <v>2590</v>
      </c>
      <c r="AA488" s="2521">
        <v>11</v>
      </c>
      <c r="AB488" s="2521">
        <v>8</v>
      </c>
      <c r="AC488" s="2521">
        <v>1</v>
      </c>
      <c r="AD488" s="2521">
        <v>2</v>
      </c>
      <c r="AE488" s="2521">
        <v>0</v>
      </c>
      <c r="AF488" s="2521">
        <v>22</v>
      </c>
      <c r="AG488" s="2542"/>
    </row>
    <row r="489" spans="1:33" s="2526" customFormat="1" ht="28.8">
      <c r="A489" s="2521">
        <v>11</v>
      </c>
      <c r="B489" s="2521">
        <v>3.5</v>
      </c>
      <c r="C489" s="2521">
        <v>4</v>
      </c>
      <c r="D489" s="2520">
        <f t="shared" si="14"/>
        <v>7.5</v>
      </c>
      <c r="E489" s="2521">
        <v>36941</v>
      </c>
      <c r="F489" s="2521" t="s">
        <v>957</v>
      </c>
      <c r="G489" s="2521">
        <v>183</v>
      </c>
      <c r="H489" s="2521" t="s">
        <v>3</v>
      </c>
      <c r="I489" s="2521" t="s">
        <v>429</v>
      </c>
      <c r="J489" s="2521">
        <v>0.5</v>
      </c>
      <c r="K489" s="2522">
        <f t="shared" si="15"/>
        <v>3.75</v>
      </c>
      <c r="L489" s="2524" t="s">
        <v>3914</v>
      </c>
      <c r="M489" s="2521">
        <v>5311019</v>
      </c>
      <c r="N489" s="2521" t="s">
        <v>2585</v>
      </c>
      <c r="O489" s="2521">
        <v>45</v>
      </c>
      <c r="P489" s="2521" t="s">
        <v>1464</v>
      </c>
      <c r="Q489" s="2521" t="s">
        <v>4108</v>
      </c>
      <c r="R489" s="2521"/>
      <c r="S489" s="2521"/>
      <c r="T489" s="2521" t="s">
        <v>1470</v>
      </c>
      <c r="U489" s="2521" t="s">
        <v>4108</v>
      </c>
      <c r="V489" s="2521"/>
      <c r="W489" s="2521"/>
      <c r="X489" s="2521"/>
      <c r="Y489" s="2521"/>
      <c r="Z489" s="2524" t="s">
        <v>2592</v>
      </c>
      <c r="AA489" s="2521">
        <v>15</v>
      </c>
      <c r="AB489" s="2521">
        <v>10</v>
      </c>
      <c r="AC489" s="2521">
        <v>3</v>
      </c>
      <c r="AD489" s="2521">
        <v>3</v>
      </c>
      <c r="AE489" s="2521">
        <v>0</v>
      </c>
      <c r="AF489" s="2521">
        <v>31</v>
      </c>
      <c r="AG489" s="2542"/>
    </row>
    <row r="490" spans="1:33" s="2526" customFormat="1" ht="28.8">
      <c r="A490" s="2521">
        <v>11</v>
      </c>
      <c r="B490" s="2521">
        <v>3.5</v>
      </c>
      <c r="C490" s="2521">
        <v>4</v>
      </c>
      <c r="D490" s="2520">
        <f t="shared" si="14"/>
        <v>7.5</v>
      </c>
      <c r="E490" s="2521">
        <v>35805</v>
      </c>
      <c r="F490" s="2521" t="s">
        <v>957</v>
      </c>
      <c r="G490" s="2521">
        <v>183</v>
      </c>
      <c r="H490" s="2521" t="s">
        <v>3</v>
      </c>
      <c r="I490" s="2521" t="s">
        <v>429</v>
      </c>
      <c r="J490" s="2521">
        <v>0.5</v>
      </c>
      <c r="K490" s="2522">
        <f t="shared" si="15"/>
        <v>3.75</v>
      </c>
      <c r="L490" s="2524" t="s">
        <v>2491</v>
      </c>
      <c r="M490" s="2521">
        <v>5311019</v>
      </c>
      <c r="N490" s="2521" t="s">
        <v>2585</v>
      </c>
      <c r="O490" s="2521">
        <v>45</v>
      </c>
      <c r="P490" s="2521" t="s">
        <v>1464</v>
      </c>
      <c r="Q490" s="2521" t="s">
        <v>4108</v>
      </c>
      <c r="R490" s="2521"/>
      <c r="S490" s="2521"/>
      <c r="T490" s="2521" t="s">
        <v>1470</v>
      </c>
      <c r="U490" s="2521" t="s">
        <v>4108</v>
      </c>
      <c r="V490" s="2521"/>
      <c r="W490" s="2521"/>
      <c r="X490" s="2521"/>
      <c r="Y490" s="2521"/>
      <c r="Z490" s="2524" t="s">
        <v>2592</v>
      </c>
      <c r="AA490" s="2521">
        <v>15</v>
      </c>
      <c r="AB490" s="2521">
        <v>10</v>
      </c>
      <c r="AC490" s="2521">
        <v>3</v>
      </c>
      <c r="AD490" s="2521">
        <v>3</v>
      </c>
      <c r="AE490" s="2521">
        <v>0</v>
      </c>
      <c r="AF490" s="2521">
        <v>31</v>
      </c>
      <c r="AG490" s="2542"/>
    </row>
    <row r="491" spans="1:33" s="2526" customFormat="1">
      <c r="A491" s="2521">
        <v>6</v>
      </c>
      <c r="B491" s="2521">
        <v>3</v>
      </c>
      <c r="C491" s="2521"/>
      <c r="D491" s="2520">
        <f t="shared" si="14"/>
        <v>3</v>
      </c>
      <c r="E491" s="2521">
        <v>37900</v>
      </c>
      <c r="F491" s="2521" t="s">
        <v>957</v>
      </c>
      <c r="G491" s="2521">
        <v>183</v>
      </c>
      <c r="H491" s="2521" t="s">
        <v>3</v>
      </c>
      <c r="I491" s="2521" t="s">
        <v>429</v>
      </c>
      <c r="J491" s="2521">
        <v>1</v>
      </c>
      <c r="K491" s="2522">
        <f t="shared" si="15"/>
        <v>3</v>
      </c>
      <c r="L491" s="2524" t="s">
        <v>2500</v>
      </c>
      <c r="M491" s="2521">
        <v>5311022</v>
      </c>
      <c r="N491" s="2521" t="s">
        <v>2585</v>
      </c>
      <c r="O491" s="2521">
        <v>45</v>
      </c>
      <c r="P491" s="2521"/>
      <c r="Q491" s="2521"/>
      <c r="R491" s="2521"/>
      <c r="S491" s="2521"/>
      <c r="T491" s="2521"/>
      <c r="U491" s="2521"/>
      <c r="V491" s="2521"/>
      <c r="W491" s="2521"/>
      <c r="X491" s="2521" t="s">
        <v>1466</v>
      </c>
      <c r="Y491" s="2521" t="s">
        <v>4108</v>
      </c>
      <c r="Z491" s="2524" t="s">
        <v>2657</v>
      </c>
      <c r="AA491" s="2521">
        <v>5</v>
      </c>
      <c r="AB491" s="2521">
        <v>14</v>
      </c>
      <c r="AC491" s="2521">
        <v>23</v>
      </c>
      <c r="AD491" s="2521">
        <v>8</v>
      </c>
      <c r="AE491" s="2521">
        <v>1</v>
      </c>
      <c r="AF491" s="2521">
        <v>50</v>
      </c>
      <c r="AG491" s="2542"/>
    </row>
    <row r="492" spans="1:33" s="2526" customFormat="1">
      <c r="A492" s="2521">
        <v>6</v>
      </c>
      <c r="B492" s="2521">
        <v>1.5</v>
      </c>
      <c r="C492" s="2521">
        <v>3</v>
      </c>
      <c r="D492" s="2520">
        <f t="shared" si="14"/>
        <v>4.5</v>
      </c>
      <c r="E492" s="2521">
        <v>35657</v>
      </c>
      <c r="F492" s="2521" t="s">
        <v>957</v>
      </c>
      <c r="G492" s="2521">
        <v>183</v>
      </c>
      <c r="H492" s="2521" t="s">
        <v>3</v>
      </c>
      <c r="I492" s="2521" t="s">
        <v>433</v>
      </c>
      <c r="J492" s="2521">
        <v>1</v>
      </c>
      <c r="K492" s="2522">
        <f t="shared" si="15"/>
        <v>4.5</v>
      </c>
      <c r="L492" s="2524" t="s">
        <v>2498</v>
      </c>
      <c r="M492" s="2521">
        <v>5311024</v>
      </c>
      <c r="N492" s="2521" t="s">
        <v>2585</v>
      </c>
      <c r="O492" s="2521">
        <v>30</v>
      </c>
      <c r="P492" s="2521" t="s">
        <v>1469</v>
      </c>
      <c r="Q492" s="2521" t="s">
        <v>4108</v>
      </c>
      <c r="R492" s="2521"/>
      <c r="S492" s="2521"/>
      <c r="T492" s="2521" t="s">
        <v>1473</v>
      </c>
      <c r="U492" s="2521" t="s">
        <v>4108</v>
      </c>
      <c r="V492" s="2521"/>
      <c r="W492" s="2521"/>
      <c r="X492" s="2521"/>
      <c r="Y492" s="2521"/>
      <c r="Z492" s="2524" t="s">
        <v>2659</v>
      </c>
      <c r="AA492" s="2521">
        <v>9</v>
      </c>
      <c r="AB492" s="2521">
        <v>24</v>
      </c>
      <c r="AC492" s="2521">
        <v>3</v>
      </c>
      <c r="AD492" s="2521">
        <v>7</v>
      </c>
      <c r="AE492" s="2521">
        <v>1</v>
      </c>
      <c r="AF492" s="2521">
        <v>43</v>
      </c>
      <c r="AG492" s="2542"/>
    </row>
    <row r="493" spans="1:33" s="2526" customFormat="1">
      <c r="A493" s="2521">
        <v>8</v>
      </c>
      <c r="B493" s="2521">
        <v>3.5</v>
      </c>
      <c r="C493" s="2521">
        <v>1</v>
      </c>
      <c r="D493" s="2520">
        <f t="shared" si="14"/>
        <v>4.5</v>
      </c>
      <c r="E493" s="2521">
        <v>36059</v>
      </c>
      <c r="F493" s="2521" t="s">
        <v>957</v>
      </c>
      <c r="G493" s="2521">
        <v>183</v>
      </c>
      <c r="H493" s="2521" t="s">
        <v>3</v>
      </c>
      <c r="I493" s="2521" t="s">
        <v>429</v>
      </c>
      <c r="J493" s="2521">
        <v>1</v>
      </c>
      <c r="K493" s="2522">
        <f t="shared" si="15"/>
        <v>4.5</v>
      </c>
      <c r="L493" s="2524" t="s">
        <v>2499</v>
      </c>
      <c r="M493" s="2521">
        <v>5311025</v>
      </c>
      <c r="N493" s="2521" t="s">
        <v>2585</v>
      </c>
      <c r="O493" s="2521">
        <v>45</v>
      </c>
      <c r="P493" s="2521"/>
      <c r="Q493" s="2521"/>
      <c r="R493" s="2521" t="s">
        <v>1474</v>
      </c>
      <c r="S493" s="2521" t="s">
        <v>4108</v>
      </c>
      <c r="T493" s="2521"/>
      <c r="U493" s="2521"/>
      <c r="V493" s="2521" t="s">
        <v>1474</v>
      </c>
      <c r="W493" s="2521" t="s">
        <v>4108</v>
      </c>
      <c r="X493" s="2521"/>
      <c r="Y493" s="2521"/>
      <c r="Z493" s="2524" t="s">
        <v>2660</v>
      </c>
      <c r="AA493" s="2521">
        <v>7</v>
      </c>
      <c r="AB493" s="2521">
        <v>7</v>
      </c>
      <c r="AC493" s="2521">
        <v>2</v>
      </c>
      <c r="AD493" s="2521">
        <v>8</v>
      </c>
      <c r="AE493" s="2521">
        <v>7</v>
      </c>
      <c r="AF493" s="2521">
        <v>24</v>
      </c>
      <c r="AG493" s="2542"/>
    </row>
    <row r="494" spans="1:33" s="2526" customFormat="1">
      <c r="A494" s="2521">
        <v>10</v>
      </c>
      <c r="B494" s="2521">
        <v>2.5</v>
      </c>
      <c r="C494" s="2521">
        <v>5</v>
      </c>
      <c r="D494" s="2520">
        <f t="shared" si="14"/>
        <v>7.5</v>
      </c>
      <c r="E494" s="2521">
        <v>37900</v>
      </c>
      <c r="F494" s="2521" t="s">
        <v>957</v>
      </c>
      <c r="G494" s="2521">
        <v>183</v>
      </c>
      <c r="H494" s="2521" t="s">
        <v>3</v>
      </c>
      <c r="I494" s="2521" t="s">
        <v>429</v>
      </c>
      <c r="J494" s="2521">
        <v>1</v>
      </c>
      <c r="K494" s="2522">
        <f t="shared" si="15"/>
        <v>7.5</v>
      </c>
      <c r="L494" s="2524" t="s">
        <v>2500</v>
      </c>
      <c r="M494" s="2521">
        <v>5311026</v>
      </c>
      <c r="N494" s="2521" t="s">
        <v>2585</v>
      </c>
      <c r="O494" s="2521">
        <v>30</v>
      </c>
      <c r="P494" s="2521" t="s">
        <v>1470</v>
      </c>
      <c r="Q494" s="2521" t="s">
        <v>4045</v>
      </c>
      <c r="R494" s="2521"/>
      <c r="S494" s="2521"/>
      <c r="T494" s="2521"/>
      <c r="U494" s="2521"/>
      <c r="V494" s="2521"/>
      <c r="W494" s="2521"/>
      <c r="X494" s="2521" t="s">
        <v>1472</v>
      </c>
      <c r="Y494" s="2521" t="s">
        <v>4045</v>
      </c>
      <c r="Z494" s="2524" t="s">
        <v>2661</v>
      </c>
      <c r="AA494" s="2521">
        <v>11</v>
      </c>
      <c r="AB494" s="2521">
        <v>13</v>
      </c>
      <c r="AC494" s="2521">
        <v>2</v>
      </c>
      <c r="AD494" s="2521">
        <v>5</v>
      </c>
      <c r="AE494" s="2521">
        <v>3</v>
      </c>
      <c r="AF494" s="2521">
        <v>31</v>
      </c>
      <c r="AG494" s="2542"/>
    </row>
    <row r="495" spans="1:33" s="2526" customFormat="1" ht="28.8">
      <c r="A495" s="2521">
        <v>6</v>
      </c>
      <c r="B495" s="2521"/>
      <c r="C495" s="2521">
        <v>6</v>
      </c>
      <c r="D495" s="2520">
        <f t="shared" si="14"/>
        <v>6</v>
      </c>
      <c r="E495" s="2521">
        <v>36941</v>
      </c>
      <c r="F495" s="2521" t="s">
        <v>957</v>
      </c>
      <c r="G495" s="2521">
        <v>183</v>
      </c>
      <c r="H495" s="2521" t="s">
        <v>3</v>
      </c>
      <c r="I495" s="2521" t="s">
        <v>429</v>
      </c>
      <c r="J495" s="2521">
        <v>0.5</v>
      </c>
      <c r="K495" s="2522">
        <f t="shared" si="15"/>
        <v>3</v>
      </c>
      <c r="L495" s="2524" t="s">
        <v>3914</v>
      </c>
      <c r="M495" s="2521">
        <v>5311027</v>
      </c>
      <c r="N495" s="2521" t="s">
        <v>2585</v>
      </c>
      <c r="O495" s="2521">
        <v>45</v>
      </c>
      <c r="P495" s="2521"/>
      <c r="Q495" s="2521"/>
      <c r="R495" s="2521" t="s">
        <v>1473</v>
      </c>
      <c r="S495" s="2521" t="s">
        <v>4095</v>
      </c>
      <c r="T495" s="2521"/>
      <c r="U495" s="2521"/>
      <c r="V495" s="2521" t="s">
        <v>1473</v>
      </c>
      <c r="W495" s="2521" t="s">
        <v>4108</v>
      </c>
      <c r="X495" s="2521"/>
      <c r="Y495" s="2521"/>
      <c r="Z495" s="2524" t="s">
        <v>2662</v>
      </c>
      <c r="AA495" s="2521">
        <v>21</v>
      </c>
      <c r="AB495" s="2521">
        <v>6</v>
      </c>
      <c r="AC495" s="2521">
        <v>4</v>
      </c>
      <c r="AD495" s="2521">
        <v>1</v>
      </c>
      <c r="AE495" s="2521">
        <v>0</v>
      </c>
      <c r="AF495" s="2521">
        <v>32</v>
      </c>
      <c r="AG495" s="2542"/>
    </row>
    <row r="496" spans="1:33" s="2526" customFormat="1" ht="28.8">
      <c r="A496" s="2521">
        <v>6</v>
      </c>
      <c r="B496" s="2521"/>
      <c r="C496" s="2521">
        <v>6</v>
      </c>
      <c r="D496" s="2520">
        <f t="shared" si="14"/>
        <v>6</v>
      </c>
      <c r="E496" s="2521">
        <v>35805</v>
      </c>
      <c r="F496" s="2521" t="s">
        <v>957</v>
      </c>
      <c r="G496" s="2521">
        <v>183</v>
      </c>
      <c r="H496" s="2521" t="s">
        <v>3</v>
      </c>
      <c r="I496" s="2521" t="s">
        <v>429</v>
      </c>
      <c r="J496" s="2521">
        <v>0.5</v>
      </c>
      <c r="K496" s="2522">
        <f t="shared" si="15"/>
        <v>3</v>
      </c>
      <c r="L496" s="2524" t="s">
        <v>2491</v>
      </c>
      <c r="M496" s="2521">
        <v>5311027</v>
      </c>
      <c r="N496" s="2521" t="s">
        <v>2585</v>
      </c>
      <c r="O496" s="2521">
        <v>45</v>
      </c>
      <c r="P496" s="2521"/>
      <c r="Q496" s="2521"/>
      <c r="R496" s="2521" t="s">
        <v>1473</v>
      </c>
      <c r="S496" s="2521" t="s">
        <v>4095</v>
      </c>
      <c r="T496" s="2521"/>
      <c r="U496" s="2521"/>
      <c r="V496" s="2521" t="s">
        <v>1473</v>
      </c>
      <c r="W496" s="2521" t="s">
        <v>4108</v>
      </c>
      <c r="X496" s="2521"/>
      <c r="Y496" s="2521"/>
      <c r="Z496" s="2524" t="s">
        <v>2662</v>
      </c>
      <c r="AA496" s="2521">
        <v>21</v>
      </c>
      <c r="AB496" s="2521">
        <v>6</v>
      </c>
      <c r="AC496" s="2521">
        <v>4</v>
      </c>
      <c r="AD496" s="2521">
        <v>1</v>
      </c>
      <c r="AE496" s="2521">
        <v>0</v>
      </c>
      <c r="AF496" s="2521">
        <v>32</v>
      </c>
      <c r="AG496" s="2542"/>
    </row>
    <row r="497" spans="1:33" s="2526" customFormat="1" ht="28.8">
      <c r="A497" s="2521">
        <v>11</v>
      </c>
      <c r="B497" s="2521">
        <v>3.5</v>
      </c>
      <c r="C497" s="2521">
        <v>4</v>
      </c>
      <c r="D497" s="2520">
        <f t="shared" si="14"/>
        <v>7.5</v>
      </c>
      <c r="E497" s="2521">
        <v>36941</v>
      </c>
      <c r="F497" s="2521" t="s">
        <v>957</v>
      </c>
      <c r="G497" s="2521">
        <v>183</v>
      </c>
      <c r="H497" s="2521" t="s">
        <v>3</v>
      </c>
      <c r="I497" s="2521" t="s">
        <v>429</v>
      </c>
      <c r="J497" s="2521">
        <v>0.5</v>
      </c>
      <c r="K497" s="2522">
        <f t="shared" si="15"/>
        <v>3.75</v>
      </c>
      <c r="L497" s="2524" t="s">
        <v>3914</v>
      </c>
      <c r="M497" s="2521">
        <v>5311029</v>
      </c>
      <c r="N497" s="2521" t="s">
        <v>2585</v>
      </c>
      <c r="O497" s="2521">
        <v>35</v>
      </c>
      <c r="P497" s="2521"/>
      <c r="Q497" s="2521"/>
      <c r="R497" s="2521"/>
      <c r="S497" s="2521"/>
      <c r="T497" s="2521" t="s">
        <v>1464</v>
      </c>
      <c r="U497" s="2521" t="s">
        <v>4045</v>
      </c>
      <c r="V497" s="2521"/>
      <c r="W497" s="2521"/>
      <c r="X497" s="2521" t="s">
        <v>1464</v>
      </c>
      <c r="Y497" s="2521" t="s">
        <v>4108</v>
      </c>
      <c r="Z497" s="2524" t="s">
        <v>2595</v>
      </c>
      <c r="AA497" s="2521">
        <v>5</v>
      </c>
      <c r="AB497" s="2521">
        <v>5</v>
      </c>
      <c r="AC497" s="2521">
        <v>2</v>
      </c>
      <c r="AD497" s="2521">
        <v>0</v>
      </c>
      <c r="AE497" s="2521">
        <v>0</v>
      </c>
      <c r="AF497" s="2521">
        <v>12</v>
      </c>
      <c r="AG497" s="2542"/>
    </row>
    <row r="498" spans="1:33" s="2526" customFormat="1" ht="28.8">
      <c r="A498" s="2521">
        <v>11</v>
      </c>
      <c r="B498" s="2521">
        <v>3.5</v>
      </c>
      <c r="C498" s="2521">
        <v>4</v>
      </c>
      <c r="D498" s="2520">
        <f t="shared" si="14"/>
        <v>7.5</v>
      </c>
      <c r="E498" s="2521">
        <v>35805</v>
      </c>
      <c r="F498" s="2521" t="s">
        <v>957</v>
      </c>
      <c r="G498" s="2521">
        <v>183</v>
      </c>
      <c r="H498" s="2521" t="s">
        <v>3</v>
      </c>
      <c r="I498" s="2521" t="s">
        <v>429</v>
      </c>
      <c r="J498" s="2521">
        <v>0.5</v>
      </c>
      <c r="K498" s="2522">
        <f t="shared" si="15"/>
        <v>3.75</v>
      </c>
      <c r="L498" s="2524" t="s">
        <v>2491</v>
      </c>
      <c r="M498" s="2521">
        <v>5311029</v>
      </c>
      <c r="N498" s="2521" t="s">
        <v>2585</v>
      </c>
      <c r="O498" s="2521">
        <v>35</v>
      </c>
      <c r="P498" s="2521"/>
      <c r="Q498" s="2521"/>
      <c r="R498" s="2521"/>
      <c r="S498" s="2521"/>
      <c r="T498" s="2521" t="s">
        <v>1464</v>
      </c>
      <c r="U498" s="2521" t="s">
        <v>4045</v>
      </c>
      <c r="V498" s="2521"/>
      <c r="W498" s="2521"/>
      <c r="X498" s="2521" t="s">
        <v>1464</v>
      </c>
      <c r="Y498" s="2521" t="s">
        <v>4108</v>
      </c>
      <c r="Z498" s="2524" t="s">
        <v>2595</v>
      </c>
      <c r="AA498" s="2521">
        <v>5</v>
      </c>
      <c r="AB498" s="2521">
        <v>5</v>
      </c>
      <c r="AC498" s="2521">
        <v>2</v>
      </c>
      <c r="AD498" s="2521">
        <v>0</v>
      </c>
      <c r="AE498" s="2521">
        <v>0</v>
      </c>
      <c r="AF498" s="2521">
        <v>12</v>
      </c>
      <c r="AG498" s="2542"/>
    </row>
    <row r="499" spans="1:33" s="2526" customFormat="1">
      <c r="A499" s="2521">
        <v>7</v>
      </c>
      <c r="B499" s="2521">
        <v>2.5</v>
      </c>
      <c r="C499" s="2521">
        <v>2</v>
      </c>
      <c r="D499" s="2520">
        <f t="shared" si="14"/>
        <v>4.5</v>
      </c>
      <c r="E499" s="2521">
        <v>35966</v>
      </c>
      <c r="F499" s="2521" t="s">
        <v>957</v>
      </c>
      <c r="G499" s="2521">
        <v>183</v>
      </c>
      <c r="H499" s="2521" t="s">
        <v>3</v>
      </c>
      <c r="I499" s="2521" t="s">
        <v>429</v>
      </c>
      <c r="J499" s="2521">
        <v>1</v>
      </c>
      <c r="K499" s="2522">
        <f t="shared" si="15"/>
        <v>4.5</v>
      </c>
      <c r="L499" s="2524" t="s">
        <v>2465</v>
      </c>
      <c r="M499" s="2521">
        <v>5311031</v>
      </c>
      <c r="N499" s="2521" t="s">
        <v>2585</v>
      </c>
      <c r="O499" s="2521">
        <v>20</v>
      </c>
      <c r="P499" s="2521"/>
      <c r="Q499" s="2521"/>
      <c r="R499" s="2521" t="s">
        <v>1464</v>
      </c>
      <c r="S499" s="2521" t="s">
        <v>3979</v>
      </c>
      <c r="T499" s="2521" t="s">
        <v>1470</v>
      </c>
      <c r="U499" s="2521" t="s">
        <v>4045</v>
      </c>
      <c r="V499" s="2521"/>
      <c r="W499" s="2521"/>
      <c r="X499" s="2521"/>
      <c r="Y499" s="2521"/>
      <c r="Z499" s="2524" t="s">
        <v>2596</v>
      </c>
      <c r="AA499" s="2521">
        <v>7</v>
      </c>
      <c r="AB499" s="2521">
        <v>1</v>
      </c>
      <c r="AC499" s="2521">
        <v>0</v>
      </c>
      <c r="AD499" s="2521">
        <v>2</v>
      </c>
      <c r="AE499" s="2521">
        <v>4</v>
      </c>
      <c r="AF499" s="2521">
        <v>10</v>
      </c>
      <c r="AG499" s="2542"/>
    </row>
    <row r="500" spans="1:33" s="2526" customFormat="1" ht="28.8">
      <c r="A500" s="2521">
        <v>11</v>
      </c>
      <c r="B500" s="2521">
        <v>3.5</v>
      </c>
      <c r="C500" s="2521">
        <v>4</v>
      </c>
      <c r="D500" s="2520">
        <f t="shared" si="14"/>
        <v>7.5</v>
      </c>
      <c r="E500" s="2521">
        <v>42521</v>
      </c>
      <c r="F500" s="2521" t="s">
        <v>957</v>
      </c>
      <c r="G500" s="2521">
        <v>183</v>
      </c>
      <c r="H500" s="2521" t="s">
        <v>3</v>
      </c>
      <c r="I500" s="2521" t="s">
        <v>433</v>
      </c>
      <c r="J500" s="2521">
        <v>0.5</v>
      </c>
      <c r="K500" s="2522">
        <f t="shared" si="15"/>
        <v>3.75</v>
      </c>
      <c r="L500" s="2524" t="s">
        <v>4111</v>
      </c>
      <c r="M500" s="2521">
        <v>5311034</v>
      </c>
      <c r="N500" s="2521" t="s">
        <v>2585</v>
      </c>
      <c r="O500" s="2521">
        <v>40</v>
      </c>
      <c r="P500" s="2521"/>
      <c r="Q500" s="2521"/>
      <c r="R500" s="2521" t="s">
        <v>1470</v>
      </c>
      <c r="S500" s="2521" t="s">
        <v>4098</v>
      </c>
      <c r="T500" s="2521"/>
      <c r="U500" s="2521"/>
      <c r="V500" s="2521" t="s">
        <v>1470</v>
      </c>
      <c r="W500" s="2521" t="s">
        <v>4108</v>
      </c>
      <c r="X500" s="2521"/>
      <c r="Y500" s="2521"/>
      <c r="Z500" s="2524" t="s">
        <v>2599</v>
      </c>
      <c r="AA500" s="2521">
        <v>10</v>
      </c>
      <c r="AB500" s="2521">
        <v>13</v>
      </c>
      <c r="AC500" s="2521">
        <v>3</v>
      </c>
      <c r="AD500" s="2521">
        <v>2</v>
      </c>
      <c r="AE500" s="2521">
        <v>2</v>
      </c>
      <c r="AF500" s="2521">
        <v>28</v>
      </c>
      <c r="AG500" s="2542"/>
    </row>
    <row r="501" spans="1:33" s="2526" customFormat="1" ht="28.8">
      <c r="A501" s="2521">
        <v>11</v>
      </c>
      <c r="B501" s="2521">
        <v>3.5</v>
      </c>
      <c r="C501" s="2521">
        <v>4</v>
      </c>
      <c r="D501" s="2520">
        <f t="shared" si="14"/>
        <v>7.5</v>
      </c>
      <c r="E501" s="2521">
        <v>36059</v>
      </c>
      <c r="F501" s="2521" t="s">
        <v>957</v>
      </c>
      <c r="G501" s="2521">
        <v>183</v>
      </c>
      <c r="H501" s="2521" t="s">
        <v>3</v>
      </c>
      <c r="I501" s="2521" t="s">
        <v>429</v>
      </c>
      <c r="J501" s="2521">
        <v>0.5</v>
      </c>
      <c r="K501" s="2522">
        <f t="shared" si="15"/>
        <v>3.75</v>
      </c>
      <c r="L501" s="2524" t="s">
        <v>2499</v>
      </c>
      <c r="M501" s="2521">
        <v>5311034</v>
      </c>
      <c r="N501" s="2521" t="s">
        <v>2585</v>
      </c>
      <c r="O501" s="2521">
        <v>40</v>
      </c>
      <c r="P501" s="2521"/>
      <c r="Q501" s="2521"/>
      <c r="R501" s="2521" t="s">
        <v>1470</v>
      </c>
      <c r="S501" s="2521" t="s">
        <v>4098</v>
      </c>
      <c r="T501" s="2521"/>
      <c r="U501" s="2521"/>
      <c r="V501" s="2521" t="s">
        <v>1470</v>
      </c>
      <c r="W501" s="2521" t="s">
        <v>4108</v>
      </c>
      <c r="X501" s="2521"/>
      <c r="Y501" s="2521"/>
      <c r="Z501" s="2524" t="s">
        <v>2599</v>
      </c>
      <c r="AA501" s="2521">
        <v>10</v>
      </c>
      <c r="AB501" s="2521">
        <v>13</v>
      </c>
      <c r="AC501" s="2521">
        <v>3</v>
      </c>
      <c r="AD501" s="2521">
        <v>2</v>
      </c>
      <c r="AE501" s="2521">
        <v>2</v>
      </c>
      <c r="AF501" s="2521">
        <v>28</v>
      </c>
      <c r="AG501" s="2542"/>
    </row>
    <row r="502" spans="1:33" s="2526" customFormat="1">
      <c r="A502" s="2521">
        <v>11</v>
      </c>
      <c r="B502" s="2521">
        <v>3.5</v>
      </c>
      <c r="C502" s="2521">
        <v>4</v>
      </c>
      <c r="D502" s="2520">
        <f t="shared" si="14"/>
        <v>7.5</v>
      </c>
      <c r="E502" s="2521">
        <v>35473</v>
      </c>
      <c r="F502" s="2521" t="s">
        <v>957</v>
      </c>
      <c r="G502" s="2521">
        <v>183</v>
      </c>
      <c r="H502" s="2521" t="s">
        <v>3</v>
      </c>
      <c r="I502" s="2521" t="s">
        <v>429</v>
      </c>
      <c r="J502" s="2521">
        <v>0.5</v>
      </c>
      <c r="K502" s="2522">
        <f t="shared" si="15"/>
        <v>3.75</v>
      </c>
      <c r="L502" s="2524" t="s">
        <v>4113</v>
      </c>
      <c r="M502" s="2521">
        <v>5311035</v>
      </c>
      <c r="N502" s="2521" t="s">
        <v>2585</v>
      </c>
      <c r="O502" s="2521">
        <v>20</v>
      </c>
      <c r="P502" s="2521"/>
      <c r="Q502" s="2521"/>
      <c r="R502" s="2521"/>
      <c r="S502" s="2521"/>
      <c r="T502" s="2521"/>
      <c r="U502" s="2521"/>
      <c r="V502" s="2521" t="s">
        <v>1464</v>
      </c>
      <c r="W502" s="2521" t="s">
        <v>3979</v>
      </c>
      <c r="X502" s="2521" t="s">
        <v>1470</v>
      </c>
      <c r="Y502" s="2521" t="s">
        <v>3979</v>
      </c>
      <c r="Z502" s="2524" t="s">
        <v>2600</v>
      </c>
      <c r="AA502" s="2521">
        <v>0</v>
      </c>
      <c r="AB502" s="2521">
        <v>5</v>
      </c>
      <c r="AC502" s="2521">
        <v>0</v>
      </c>
      <c r="AD502" s="2521">
        <v>2</v>
      </c>
      <c r="AE502" s="2521">
        <v>1</v>
      </c>
      <c r="AF502" s="2521">
        <v>7</v>
      </c>
      <c r="AG502" s="2542"/>
    </row>
    <row r="503" spans="1:33" s="2526" customFormat="1">
      <c r="A503" s="2521">
        <v>11</v>
      </c>
      <c r="B503" s="2521">
        <v>3.5</v>
      </c>
      <c r="C503" s="2521">
        <v>4</v>
      </c>
      <c r="D503" s="2520">
        <f t="shared" si="14"/>
        <v>7.5</v>
      </c>
      <c r="E503" s="2521">
        <v>35722</v>
      </c>
      <c r="F503" s="2521" t="s">
        <v>957</v>
      </c>
      <c r="G503" s="2521">
        <v>183</v>
      </c>
      <c r="H503" s="2521" t="s">
        <v>3</v>
      </c>
      <c r="I503" s="2521" t="s">
        <v>429</v>
      </c>
      <c r="J503" s="2521">
        <v>0.5</v>
      </c>
      <c r="K503" s="2522">
        <f t="shared" si="15"/>
        <v>3.75</v>
      </c>
      <c r="L503" s="2524" t="s">
        <v>2360</v>
      </c>
      <c r="M503" s="2521">
        <v>5311035</v>
      </c>
      <c r="N503" s="2521" t="s">
        <v>2585</v>
      </c>
      <c r="O503" s="2521">
        <v>20</v>
      </c>
      <c r="P503" s="2521"/>
      <c r="Q503" s="2521"/>
      <c r="R503" s="2521"/>
      <c r="S503" s="2521"/>
      <c r="T503" s="2521"/>
      <c r="U503" s="2521"/>
      <c r="V503" s="2521" t="s">
        <v>1464</v>
      </c>
      <c r="W503" s="2521" t="s">
        <v>3979</v>
      </c>
      <c r="X503" s="2521" t="s">
        <v>1470</v>
      </c>
      <c r="Y503" s="2521" t="s">
        <v>3979</v>
      </c>
      <c r="Z503" s="2524" t="s">
        <v>2600</v>
      </c>
      <c r="AA503" s="2521">
        <v>0</v>
      </c>
      <c r="AB503" s="2521">
        <v>5</v>
      </c>
      <c r="AC503" s="2521">
        <v>0</v>
      </c>
      <c r="AD503" s="2521">
        <v>2</v>
      </c>
      <c r="AE503" s="2521">
        <v>1</v>
      </c>
      <c r="AF503" s="2521">
        <v>7</v>
      </c>
      <c r="AG503" s="2542"/>
    </row>
    <row r="504" spans="1:33" s="2526" customFormat="1">
      <c r="A504" s="2521">
        <v>6</v>
      </c>
      <c r="B504" s="2521">
        <v>3</v>
      </c>
      <c r="C504" s="2521"/>
      <c r="D504" s="2520">
        <f t="shared" si="14"/>
        <v>3</v>
      </c>
      <c r="E504" s="2521">
        <v>35722</v>
      </c>
      <c r="F504" s="2521" t="s">
        <v>957</v>
      </c>
      <c r="G504" s="2521">
        <v>183</v>
      </c>
      <c r="H504" s="2521" t="s">
        <v>3</v>
      </c>
      <c r="I504" s="2521" t="s">
        <v>429</v>
      </c>
      <c r="J504" s="2521">
        <v>1</v>
      </c>
      <c r="K504" s="2522">
        <f t="shared" si="15"/>
        <v>3</v>
      </c>
      <c r="L504" s="2524" t="s">
        <v>2360</v>
      </c>
      <c r="M504" s="2521" t="s">
        <v>2550</v>
      </c>
      <c r="N504" s="2521" t="s">
        <v>3762</v>
      </c>
      <c r="O504" s="2521">
        <v>20</v>
      </c>
      <c r="P504" s="2521" t="s">
        <v>1471</v>
      </c>
      <c r="Q504" s="2521" t="s">
        <v>3979</v>
      </c>
      <c r="R504" s="2521"/>
      <c r="S504" s="2521"/>
      <c r="T504" s="2521"/>
      <c r="U504" s="2521"/>
      <c r="V504" s="2521"/>
      <c r="W504" s="2521"/>
      <c r="X504" s="2521"/>
      <c r="Y504" s="2521"/>
      <c r="Z504" s="2524" t="s">
        <v>4114</v>
      </c>
      <c r="AA504" s="2521">
        <v>2</v>
      </c>
      <c r="AB504" s="2521">
        <v>3</v>
      </c>
      <c r="AC504" s="2521">
        <v>5</v>
      </c>
      <c r="AD504" s="2521">
        <v>0</v>
      </c>
      <c r="AE504" s="2521">
        <v>3</v>
      </c>
      <c r="AF504" s="2521">
        <v>10</v>
      </c>
      <c r="AG504" s="2542"/>
    </row>
    <row r="505" spans="1:33" s="2526" customFormat="1">
      <c r="A505" s="2521">
        <v>6</v>
      </c>
      <c r="B505" s="2521">
        <v>3</v>
      </c>
      <c r="C505" s="2521"/>
      <c r="D505" s="2520">
        <f t="shared" si="14"/>
        <v>3</v>
      </c>
      <c r="E505" s="2521">
        <v>36002</v>
      </c>
      <c r="F505" s="2521" t="s">
        <v>957</v>
      </c>
      <c r="G505" s="2521">
        <v>183</v>
      </c>
      <c r="H505" s="2521" t="s">
        <v>3</v>
      </c>
      <c r="I505" s="2521" t="s">
        <v>429</v>
      </c>
      <c r="J505" s="2521">
        <v>1</v>
      </c>
      <c r="K505" s="2522">
        <f t="shared" si="15"/>
        <v>3</v>
      </c>
      <c r="L505" s="2524" t="s">
        <v>2468</v>
      </c>
      <c r="M505" s="2521" t="s">
        <v>2550</v>
      </c>
      <c r="N505" s="2521" t="s">
        <v>2601</v>
      </c>
      <c r="O505" s="2521">
        <v>25</v>
      </c>
      <c r="P505" s="2521" t="s">
        <v>1469</v>
      </c>
      <c r="Q505" s="2521" t="s">
        <v>4069</v>
      </c>
      <c r="R505" s="2521"/>
      <c r="S505" s="2521"/>
      <c r="T505" s="2521" t="s">
        <v>1469</v>
      </c>
      <c r="U505" s="2521" t="s">
        <v>4069</v>
      </c>
      <c r="V505" s="2521"/>
      <c r="W505" s="2521"/>
      <c r="X505" s="2521"/>
      <c r="Y505" s="2521"/>
      <c r="Z505" s="2524" t="s">
        <v>2602</v>
      </c>
      <c r="AA505" s="2521">
        <v>0</v>
      </c>
      <c r="AB505" s="2521">
        <v>2</v>
      </c>
      <c r="AC505" s="2521">
        <v>8</v>
      </c>
      <c r="AD505" s="2521">
        <v>2</v>
      </c>
      <c r="AE505" s="2521">
        <v>2</v>
      </c>
      <c r="AF505" s="2521">
        <v>12</v>
      </c>
      <c r="AG505" s="2542"/>
    </row>
    <row r="506" spans="1:33" s="2526" customFormat="1" ht="28.8">
      <c r="A506" s="2521">
        <v>6</v>
      </c>
      <c r="B506" s="2521">
        <v>3</v>
      </c>
      <c r="C506" s="2521"/>
      <c r="D506" s="2520">
        <f t="shared" si="14"/>
        <v>3</v>
      </c>
      <c r="E506" s="2521">
        <v>35722</v>
      </c>
      <c r="F506" s="2521" t="s">
        <v>957</v>
      </c>
      <c r="G506" s="2521">
        <v>183</v>
      </c>
      <c r="H506" s="2521" t="s">
        <v>3</v>
      </c>
      <c r="I506" s="2521" t="s">
        <v>429</v>
      </c>
      <c r="J506" s="2521">
        <v>1</v>
      </c>
      <c r="K506" s="2522">
        <f t="shared" si="15"/>
        <v>3</v>
      </c>
      <c r="L506" s="2524" t="s">
        <v>2360</v>
      </c>
      <c r="M506" s="2521" t="s">
        <v>2550</v>
      </c>
      <c r="N506" s="2521" t="s">
        <v>3762</v>
      </c>
      <c r="O506" s="2521">
        <v>20</v>
      </c>
      <c r="P506" s="2521"/>
      <c r="Q506" s="2521"/>
      <c r="R506" s="2521"/>
      <c r="S506" s="2521"/>
      <c r="T506" s="2521"/>
      <c r="U506" s="2521"/>
      <c r="V506" s="2521" t="s">
        <v>1471</v>
      </c>
      <c r="W506" s="2521" t="s">
        <v>4045</v>
      </c>
      <c r="X506" s="2521"/>
      <c r="Y506" s="2521"/>
      <c r="Z506" s="2524" t="s">
        <v>3925</v>
      </c>
      <c r="AA506" s="2521">
        <v>3</v>
      </c>
      <c r="AB506" s="2521">
        <v>6</v>
      </c>
      <c r="AC506" s="2521">
        <v>2</v>
      </c>
      <c r="AD506" s="2521">
        <v>4</v>
      </c>
      <c r="AE506" s="2521">
        <v>3</v>
      </c>
      <c r="AF506" s="2521">
        <v>15</v>
      </c>
      <c r="AG506" s="2542"/>
    </row>
    <row r="507" spans="1:33" s="2526" customFormat="1" ht="28.8">
      <c r="A507" s="2521">
        <v>6</v>
      </c>
      <c r="B507" s="2521">
        <v>3</v>
      </c>
      <c r="C507" s="2521"/>
      <c r="D507" s="2520">
        <f t="shared" si="14"/>
        <v>3</v>
      </c>
      <c r="E507" s="2521">
        <v>35966</v>
      </c>
      <c r="F507" s="2521" t="s">
        <v>957</v>
      </c>
      <c r="G507" s="2521">
        <v>183</v>
      </c>
      <c r="H507" s="2521" t="s">
        <v>3</v>
      </c>
      <c r="I507" s="2521" t="s">
        <v>429</v>
      </c>
      <c r="J507" s="2521">
        <v>1</v>
      </c>
      <c r="K507" s="2522">
        <f t="shared" si="15"/>
        <v>3</v>
      </c>
      <c r="L507" s="2524" t="s">
        <v>2465</v>
      </c>
      <c r="M507" s="2521" t="s">
        <v>2550</v>
      </c>
      <c r="N507" s="2521" t="s">
        <v>3762</v>
      </c>
      <c r="O507" s="2521">
        <v>20</v>
      </c>
      <c r="P507" s="2521"/>
      <c r="Q507" s="2521"/>
      <c r="R507" s="2521"/>
      <c r="S507" s="2521"/>
      <c r="T507" s="2521"/>
      <c r="U507" s="2521"/>
      <c r="V507" s="2521" t="s">
        <v>1471</v>
      </c>
      <c r="W507" s="2521" t="s">
        <v>4084</v>
      </c>
      <c r="X507" s="2521"/>
      <c r="Y507" s="2521"/>
      <c r="Z507" s="2524" t="s">
        <v>4115</v>
      </c>
      <c r="AA507" s="2521">
        <v>12</v>
      </c>
      <c r="AB507" s="2521">
        <v>2</v>
      </c>
      <c r="AC507" s="2521">
        <v>0</v>
      </c>
      <c r="AD507" s="2521">
        <v>0</v>
      </c>
      <c r="AE507" s="2521">
        <v>2</v>
      </c>
      <c r="AF507" s="2521">
        <v>14</v>
      </c>
      <c r="AG507" s="2542"/>
    </row>
    <row r="508" spans="1:33" s="2526" customFormat="1">
      <c r="A508" s="2521">
        <v>6</v>
      </c>
      <c r="B508" s="2521">
        <v>3</v>
      </c>
      <c r="C508" s="2521"/>
      <c r="D508" s="2520">
        <f t="shared" si="14"/>
        <v>3</v>
      </c>
      <c r="E508" s="2521">
        <v>19574</v>
      </c>
      <c r="F508" s="2521" t="s">
        <v>1021</v>
      </c>
      <c r="G508" s="2521">
        <v>183</v>
      </c>
      <c r="H508" s="2521" t="s">
        <v>3</v>
      </c>
      <c r="I508" s="2521" t="s">
        <v>429</v>
      </c>
      <c r="J508" s="2521">
        <v>1</v>
      </c>
      <c r="K508" s="2522">
        <f t="shared" si="15"/>
        <v>3</v>
      </c>
      <c r="L508" s="2524" t="s">
        <v>2663</v>
      </c>
      <c r="M508" s="2521" t="s">
        <v>1462</v>
      </c>
      <c r="N508" s="2521" t="s">
        <v>4116</v>
      </c>
      <c r="O508" s="2521">
        <v>20</v>
      </c>
      <c r="P508" s="2521"/>
      <c r="Q508" s="2521"/>
      <c r="R508" s="2521"/>
      <c r="S508" s="2521"/>
      <c r="T508" s="2521" t="s">
        <v>1470</v>
      </c>
      <c r="U508" s="2521" t="s">
        <v>3979</v>
      </c>
      <c r="V508" s="2521"/>
      <c r="W508" s="2521"/>
      <c r="X508" s="2521"/>
      <c r="Y508" s="2521"/>
      <c r="Z508" s="2524" t="s">
        <v>2664</v>
      </c>
      <c r="AA508" s="2521">
        <v>1</v>
      </c>
      <c r="AB508" s="2521">
        <v>2</v>
      </c>
      <c r="AC508" s="2521">
        <v>3</v>
      </c>
      <c r="AD508" s="2521">
        <v>1</v>
      </c>
      <c r="AE508" s="2521">
        <v>0</v>
      </c>
      <c r="AF508" s="2521">
        <v>7</v>
      </c>
      <c r="AG508" s="2542"/>
    </row>
    <row r="509" spans="1:33" s="2526" customFormat="1" ht="43.2">
      <c r="A509" s="2521">
        <v>6</v>
      </c>
      <c r="B509" s="2521">
        <v>1.5</v>
      </c>
      <c r="C509" s="2521">
        <v>3</v>
      </c>
      <c r="D509" s="2520">
        <f t="shared" si="14"/>
        <v>4.5</v>
      </c>
      <c r="E509" s="2521">
        <v>39145</v>
      </c>
      <c r="F509" s="2521" t="s">
        <v>959</v>
      </c>
      <c r="G509" s="2521">
        <v>183</v>
      </c>
      <c r="H509" s="2521" t="s">
        <v>3</v>
      </c>
      <c r="I509" s="2521" t="s">
        <v>429</v>
      </c>
      <c r="J509" s="2521">
        <v>1</v>
      </c>
      <c r="K509" s="2522">
        <f t="shared" si="15"/>
        <v>4.5</v>
      </c>
      <c r="L509" s="2524" t="s">
        <v>1957</v>
      </c>
      <c r="M509" s="2521" t="s">
        <v>1462</v>
      </c>
      <c r="N509" s="2521" t="s">
        <v>4117</v>
      </c>
      <c r="O509" s="2521">
        <v>12</v>
      </c>
      <c r="P509" s="2521"/>
      <c r="Q509" s="2521"/>
      <c r="R509" s="2521"/>
      <c r="S509" s="2521"/>
      <c r="T509" s="2521"/>
      <c r="U509" s="2521"/>
      <c r="V509" s="2521" t="s">
        <v>4118</v>
      </c>
      <c r="W509" s="2521" t="s">
        <v>3771</v>
      </c>
      <c r="X509" s="2521"/>
      <c r="Y509" s="2521"/>
      <c r="Z509" s="2524" t="s">
        <v>4119</v>
      </c>
      <c r="AA509" s="2521">
        <v>0</v>
      </c>
      <c r="AB509" s="2521">
        <v>5</v>
      </c>
      <c r="AC509" s="2521">
        <v>3</v>
      </c>
      <c r="AD509" s="2521">
        <v>0</v>
      </c>
      <c r="AE509" s="2521">
        <v>1</v>
      </c>
      <c r="AF509" s="2521">
        <v>8</v>
      </c>
      <c r="AG509" s="2542"/>
    </row>
    <row r="510" spans="1:33" s="2526" customFormat="1" ht="43.2">
      <c r="A510" s="2521">
        <v>6</v>
      </c>
      <c r="B510" s="2521">
        <v>1.5</v>
      </c>
      <c r="C510" s="2521">
        <v>3</v>
      </c>
      <c r="D510" s="2520">
        <f t="shared" si="14"/>
        <v>4.5</v>
      </c>
      <c r="E510" s="2521">
        <v>37901</v>
      </c>
      <c r="F510" s="2521" t="s">
        <v>959</v>
      </c>
      <c r="G510" s="2521">
        <v>183</v>
      </c>
      <c r="H510" s="2521" t="s">
        <v>3</v>
      </c>
      <c r="I510" s="2521" t="s">
        <v>429</v>
      </c>
      <c r="J510" s="2521">
        <v>1</v>
      </c>
      <c r="K510" s="2522">
        <f t="shared" si="15"/>
        <v>4.5</v>
      </c>
      <c r="L510" s="2524" t="s">
        <v>314</v>
      </c>
      <c r="M510" s="2521" t="s">
        <v>1462</v>
      </c>
      <c r="N510" s="2521" t="s">
        <v>4120</v>
      </c>
      <c r="O510" s="2521">
        <v>12</v>
      </c>
      <c r="P510" s="2521"/>
      <c r="Q510" s="2521"/>
      <c r="R510" s="2521"/>
      <c r="S510" s="2521"/>
      <c r="T510" s="2521" t="s">
        <v>1500</v>
      </c>
      <c r="U510" s="2521" t="s">
        <v>3771</v>
      </c>
      <c r="V510" s="2521"/>
      <c r="W510" s="2521"/>
      <c r="X510" s="2521"/>
      <c r="Y510" s="2521"/>
      <c r="Z510" s="2524" t="s">
        <v>4121</v>
      </c>
      <c r="AA510" s="2521">
        <v>6</v>
      </c>
      <c r="AB510" s="2521">
        <v>3</v>
      </c>
      <c r="AC510" s="2521">
        <v>0</v>
      </c>
      <c r="AD510" s="2521">
        <v>0</v>
      </c>
      <c r="AE510" s="2521">
        <v>1</v>
      </c>
      <c r="AF510" s="2521">
        <v>9</v>
      </c>
      <c r="AG510" s="2542"/>
    </row>
    <row r="511" spans="1:33" s="2526" customFormat="1" ht="43.2">
      <c r="A511" s="2521">
        <v>6</v>
      </c>
      <c r="B511" s="2521">
        <v>3</v>
      </c>
      <c r="C511" s="2521"/>
      <c r="D511" s="2520">
        <f t="shared" si="14"/>
        <v>3</v>
      </c>
      <c r="E511" s="2521">
        <v>37352</v>
      </c>
      <c r="F511" s="2521" t="s">
        <v>959</v>
      </c>
      <c r="G511" s="2521">
        <v>183</v>
      </c>
      <c r="H511" s="2521" t="s">
        <v>3</v>
      </c>
      <c r="I511" s="2521" t="s">
        <v>429</v>
      </c>
      <c r="J511" s="2521">
        <v>1</v>
      </c>
      <c r="K511" s="2522">
        <f t="shared" si="15"/>
        <v>3</v>
      </c>
      <c r="L511" s="2524" t="s">
        <v>312</v>
      </c>
      <c r="M511" s="2521" t="s">
        <v>1462</v>
      </c>
      <c r="N511" s="2521" t="s">
        <v>4122</v>
      </c>
      <c r="O511" s="2521">
        <v>12</v>
      </c>
      <c r="P511" s="2521"/>
      <c r="Q511" s="2521"/>
      <c r="R511" s="2521" t="s">
        <v>1470</v>
      </c>
      <c r="S511" s="2521" t="s">
        <v>3771</v>
      </c>
      <c r="T511" s="2521"/>
      <c r="U511" s="2521"/>
      <c r="V511" s="2521"/>
      <c r="W511" s="2521"/>
      <c r="X511" s="2521"/>
      <c r="Y511" s="2521"/>
      <c r="Z511" s="2524" t="s">
        <v>4123</v>
      </c>
      <c r="AA511" s="2521">
        <v>5</v>
      </c>
      <c r="AB511" s="2521">
        <v>0</v>
      </c>
      <c r="AC511" s="2521">
        <v>0</v>
      </c>
      <c r="AD511" s="2521">
        <v>0</v>
      </c>
      <c r="AE511" s="2521">
        <v>0</v>
      </c>
      <c r="AF511" s="2521">
        <v>5</v>
      </c>
      <c r="AG511" s="2542"/>
    </row>
    <row r="512" spans="1:33" s="2526" customFormat="1" ht="28.8">
      <c r="A512" s="2521">
        <v>21</v>
      </c>
      <c r="B512" s="2521">
        <v>3</v>
      </c>
      <c r="C512" s="2521">
        <v>15</v>
      </c>
      <c r="D512" s="2520">
        <v>3</v>
      </c>
      <c r="E512" s="2521">
        <v>35473</v>
      </c>
      <c r="F512" s="2521" t="s">
        <v>957</v>
      </c>
      <c r="G512" s="2521">
        <v>183</v>
      </c>
      <c r="H512" s="2521" t="s">
        <v>3</v>
      </c>
      <c r="I512" s="2521" t="s">
        <v>429</v>
      </c>
      <c r="J512" s="2521">
        <v>1</v>
      </c>
      <c r="K512" s="2522">
        <f t="shared" si="15"/>
        <v>3</v>
      </c>
      <c r="L512" s="2524" t="s">
        <v>2467</v>
      </c>
      <c r="M512" s="2521">
        <v>5311071</v>
      </c>
      <c r="N512" s="2521" t="s">
        <v>2666</v>
      </c>
      <c r="O512" s="2521">
        <v>30</v>
      </c>
      <c r="P512" s="2521"/>
      <c r="Q512" s="2521"/>
      <c r="R512" s="2521" t="s">
        <v>1471</v>
      </c>
      <c r="S512" s="2521" t="s">
        <v>4084</v>
      </c>
      <c r="T512" s="2521"/>
      <c r="U512" s="2521"/>
      <c r="V512" s="2521"/>
      <c r="W512" s="2521"/>
      <c r="X512" s="2521"/>
      <c r="Y512" s="2521"/>
      <c r="Z512" s="2524" t="s">
        <v>2603</v>
      </c>
      <c r="AA512" s="2521">
        <v>2</v>
      </c>
      <c r="AB512" s="2521">
        <v>1</v>
      </c>
      <c r="AC512" s="2521">
        <v>1</v>
      </c>
      <c r="AD512" s="2521">
        <v>0</v>
      </c>
      <c r="AE512" s="2521">
        <v>0</v>
      </c>
      <c r="AF512" s="2521">
        <v>4</v>
      </c>
      <c r="AG512" s="2542"/>
    </row>
    <row r="513" spans="1:33" s="2526" customFormat="1" ht="28.8">
      <c r="A513" s="2521">
        <v>21</v>
      </c>
      <c r="B513" s="2521">
        <v>3</v>
      </c>
      <c r="C513" s="2521">
        <v>15</v>
      </c>
      <c r="D513" s="2520">
        <v>3</v>
      </c>
      <c r="E513" s="2521">
        <v>35473</v>
      </c>
      <c r="F513" s="2521" t="s">
        <v>957</v>
      </c>
      <c r="G513" s="2521">
        <v>183</v>
      </c>
      <c r="H513" s="2521" t="s">
        <v>3</v>
      </c>
      <c r="I513" s="2521" t="s">
        <v>429</v>
      </c>
      <c r="J513" s="2521">
        <v>1</v>
      </c>
      <c r="K513" s="2522">
        <f t="shared" si="15"/>
        <v>3</v>
      </c>
      <c r="L513" s="2524" t="s">
        <v>2467</v>
      </c>
      <c r="M513" s="2521">
        <v>5311072</v>
      </c>
      <c r="N513" s="2521" t="s">
        <v>2666</v>
      </c>
      <c r="O513" s="2521">
        <v>30</v>
      </c>
      <c r="P513" s="2521"/>
      <c r="Q513" s="2521"/>
      <c r="R513" s="2521" t="s">
        <v>1471</v>
      </c>
      <c r="S513" s="2521" t="s">
        <v>4084</v>
      </c>
      <c r="T513" s="2521"/>
      <c r="U513" s="2521"/>
      <c r="V513" s="2521"/>
      <c r="W513" s="2521"/>
      <c r="X513" s="2521"/>
      <c r="Y513" s="2521"/>
      <c r="Z513" s="2524" t="s">
        <v>2604</v>
      </c>
      <c r="AA513" s="2521">
        <v>2</v>
      </c>
      <c r="AB513" s="2521">
        <v>1</v>
      </c>
      <c r="AC513" s="2521">
        <v>0</v>
      </c>
      <c r="AD513" s="2521">
        <v>4</v>
      </c>
      <c r="AE513" s="2521">
        <v>0</v>
      </c>
      <c r="AF513" s="2521">
        <v>7</v>
      </c>
      <c r="AG513" s="2542"/>
    </row>
    <row r="514" spans="1:33" s="2526" customFormat="1">
      <c r="A514" s="2521">
        <v>7</v>
      </c>
      <c r="B514" s="2521">
        <v>2.5</v>
      </c>
      <c r="C514" s="2521">
        <v>2</v>
      </c>
      <c r="D514" s="2520">
        <f t="shared" si="14"/>
        <v>4.5</v>
      </c>
      <c r="E514" s="2521">
        <v>39547</v>
      </c>
      <c r="F514" s="2521" t="s">
        <v>421</v>
      </c>
      <c r="G514" s="2521">
        <v>183</v>
      </c>
      <c r="H514" s="2521" t="s">
        <v>3</v>
      </c>
      <c r="I514" s="2521" t="s">
        <v>429</v>
      </c>
      <c r="J514" s="2521">
        <v>1</v>
      </c>
      <c r="K514" s="2522">
        <f t="shared" si="15"/>
        <v>4.5</v>
      </c>
      <c r="L514" s="2524" t="s">
        <v>2470</v>
      </c>
      <c r="M514" s="2521">
        <v>5331013</v>
      </c>
      <c r="N514" s="2521" t="s">
        <v>2648</v>
      </c>
      <c r="O514" s="2521">
        <v>30</v>
      </c>
      <c r="P514" s="2521" t="s">
        <v>1471</v>
      </c>
      <c r="Q514" s="2521" t="s">
        <v>4045</v>
      </c>
      <c r="R514" s="2521"/>
      <c r="S514" s="2521"/>
      <c r="T514" s="2521"/>
      <c r="U514" s="2521"/>
      <c r="V514" s="2521" t="s">
        <v>1473</v>
      </c>
      <c r="W514" s="2521" t="s">
        <v>3966</v>
      </c>
      <c r="X514" s="2521"/>
      <c r="Y514" s="2521"/>
      <c r="Z514" s="2524" t="s">
        <v>4124</v>
      </c>
      <c r="AA514" s="2521">
        <v>3</v>
      </c>
      <c r="AB514" s="2521">
        <v>7</v>
      </c>
      <c r="AC514" s="2521">
        <v>5</v>
      </c>
      <c r="AD514" s="2521">
        <v>3</v>
      </c>
      <c r="AE514" s="2521">
        <v>0</v>
      </c>
      <c r="AF514" s="2521">
        <v>18</v>
      </c>
      <c r="AG514" s="2542"/>
    </row>
    <row r="515" spans="1:33" s="2526" customFormat="1">
      <c r="A515" s="2521">
        <v>7</v>
      </c>
      <c r="B515" s="2521">
        <v>2.5</v>
      </c>
      <c r="C515" s="2521">
        <v>2</v>
      </c>
      <c r="D515" s="2520">
        <f t="shared" si="14"/>
        <v>4.5</v>
      </c>
      <c r="E515" s="2521">
        <v>39547</v>
      </c>
      <c r="F515" s="2521" t="s">
        <v>421</v>
      </c>
      <c r="G515" s="2521">
        <v>183</v>
      </c>
      <c r="H515" s="2521" t="s">
        <v>3</v>
      </c>
      <c r="I515" s="2521" t="s">
        <v>429</v>
      </c>
      <c r="J515" s="2521">
        <v>1</v>
      </c>
      <c r="K515" s="2522">
        <f t="shared" si="15"/>
        <v>4.5</v>
      </c>
      <c r="L515" s="2524" t="s">
        <v>2470</v>
      </c>
      <c r="M515" s="2521">
        <v>5331014</v>
      </c>
      <c r="N515" s="2521" t="s">
        <v>2648</v>
      </c>
      <c r="O515" s="2521">
        <v>30</v>
      </c>
      <c r="P515" s="2521"/>
      <c r="Q515" s="2521"/>
      <c r="R515" s="2521" t="s">
        <v>1464</v>
      </c>
      <c r="S515" s="2521" t="s">
        <v>4069</v>
      </c>
      <c r="T515" s="2521"/>
      <c r="U515" s="2521"/>
      <c r="V515" s="2521" t="s">
        <v>1474</v>
      </c>
      <c r="W515" s="2521" t="s">
        <v>3966</v>
      </c>
      <c r="X515" s="2521"/>
      <c r="Y515" s="2521"/>
      <c r="Z515" s="2524" t="s">
        <v>4125</v>
      </c>
      <c r="AA515" s="2521">
        <v>3</v>
      </c>
      <c r="AB515" s="2521">
        <v>3</v>
      </c>
      <c r="AC515" s="2521">
        <v>10</v>
      </c>
      <c r="AD515" s="2521">
        <v>2</v>
      </c>
      <c r="AE515" s="2521">
        <v>1</v>
      </c>
      <c r="AF515" s="2521">
        <v>18</v>
      </c>
      <c r="AG515" s="2542"/>
    </row>
    <row r="516" spans="1:33" s="2526" customFormat="1" ht="28.8">
      <c r="A516" s="2521">
        <v>9</v>
      </c>
      <c r="B516" s="2521">
        <v>3</v>
      </c>
      <c r="C516" s="2521">
        <v>3</v>
      </c>
      <c r="D516" s="2520">
        <f t="shared" ref="D516:D526" si="16">SUM(B516+C516)</f>
        <v>6</v>
      </c>
      <c r="E516" s="2521">
        <v>40381</v>
      </c>
      <c r="F516" s="2521" t="s">
        <v>421</v>
      </c>
      <c r="G516" s="2521">
        <v>183</v>
      </c>
      <c r="H516" s="2521" t="s">
        <v>3</v>
      </c>
      <c r="I516" s="2521" t="s">
        <v>433</v>
      </c>
      <c r="J516" s="2521">
        <v>1</v>
      </c>
      <c r="K516" s="2522">
        <f t="shared" ref="K516:K526" si="17">D516*J516</f>
        <v>6</v>
      </c>
      <c r="L516" s="2524" t="s">
        <v>2471</v>
      </c>
      <c r="M516" s="2521">
        <v>5331015</v>
      </c>
      <c r="N516" s="2521" t="s">
        <v>2648</v>
      </c>
      <c r="O516" s="2521">
        <v>25</v>
      </c>
      <c r="P516" s="2521" t="s">
        <v>1470</v>
      </c>
      <c r="Q516" s="2521" t="s">
        <v>4069</v>
      </c>
      <c r="R516" s="2521"/>
      <c r="S516" s="2521"/>
      <c r="T516" s="2521" t="s">
        <v>1470</v>
      </c>
      <c r="U516" s="2521" t="s">
        <v>4069</v>
      </c>
      <c r="V516" s="2521"/>
      <c r="W516" s="2521"/>
      <c r="X516" s="2521"/>
      <c r="Y516" s="2521"/>
      <c r="Z516" s="2524" t="s">
        <v>4126</v>
      </c>
      <c r="AA516" s="2521">
        <v>12</v>
      </c>
      <c r="AB516" s="2521">
        <v>3</v>
      </c>
      <c r="AC516" s="2521">
        <v>1</v>
      </c>
      <c r="AD516" s="2521">
        <v>0</v>
      </c>
      <c r="AE516" s="2521">
        <v>0</v>
      </c>
      <c r="AF516" s="2521">
        <v>16</v>
      </c>
      <c r="AG516" s="2542"/>
    </row>
    <row r="517" spans="1:33" s="2526" customFormat="1">
      <c r="A517" s="2521">
        <v>6</v>
      </c>
      <c r="B517" s="2521">
        <v>3</v>
      </c>
      <c r="C517" s="2521"/>
      <c r="D517" s="2520">
        <f t="shared" si="16"/>
        <v>3</v>
      </c>
      <c r="E517" s="2521">
        <v>37902</v>
      </c>
      <c r="F517" s="2521" t="s">
        <v>421</v>
      </c>
      <c r="G517" s="2521">
        <v>183</v>
      </c>
      <c r="H517" s="2521" t="s">
        <v>3</v>
      </c>
      <c r="I517" s="2521" t="s">
        <v>429</v>
      </c>
      <c r="J517" s="2521">
        <v>1</v>
      </c>
      <c r="K517" s="2522">
        <f t="shared" si="17"/>
        <v>3</v>
      </c>
      <c r="L517" s="2524" t="s">
        <v>313</v>
      </c>
      <c r="M517" s="2521">
        <v>5331016</v>
      </c>
      <c r="N517" s="2521" t="s">
        <v>2648</v>
      </c>
      <c r="O517" s="2521">
        <v>25</v>
      </c>
      <c r="P517" s="2521"/>
      <c r="Q517" s="2521"/>
      <c r="R517" s="2521" t="s">
        <v>1470</v>
      </c>
      <c r="S517" s="2521" t="s">
        <v>4069</v>
      </c>
      <c r="T517" s="2521"/>
      <c r="U517" s="2521"/>
      <c r="V517" s="2521"/>
      <c r="W517" s="2521"/>
      <c r="X517" s="2521"/>
      <c r="Y517" s="2521"/>
      <c r="Z517" s="2524" t="s">
        <v>4127</v>
      </c>
      <c r="AA517" s="2521">
        <v>2</v>
      </c>
      <c r="AB517" s="2521">
        <v>7</v>
      </c>
      <c r="AC517" s="2521">
        <v>8</v>
      </c>
      <c r="AD517" s="2521">
        <v>2</v>
      </c>
      <c r="AE517" s="2521">
        <v>0</v>
      </c>
      <c r="AF517" s="2521">
        <v>19</v>
      </c>
      <c r="AG517" s="2542"/>
    </row>
    <row r="518" spans="1:33" s="2526" customFormat="1" ht="28.8">
      <c r="A518" s="2521">
        <v>3</v>
      </c>
      <c r="B518" s="2521"/>
      <c r="C518" s="2521">
        <v>3</v>
      </c>
      <c r="D518" s="2520">
        <f t="shared" si="16"/>
        <v>3</v>
      </c>
      <c r="E518" s="2521">
        <v>21359</v>
      </c>
      <c r="F518" s="2521" t="s">
        <v>261</v>
      </c>
      <c r="G518" s="2521">
        <v>183</v>
      </c>
      <c r="H518" s="2521" t="s">
        <v>1</v>
      </c>
      <c r="I518" s="2521" t="s">
        <v>429</v>
      </c>
      <c r="J518" s="2521">
        <v>1</v>
      </c>
      <c r="K518" s="2522">
        <f t="shared" si="17"/>
        <v>3</v>
      </c>
      <c r="L518" s="2524" t="s">
        <v>2509</v>
      </c>
      <c r="M518" s="2521">
        <v>5100004</v>
      </c>
      <c r="N518" s="2521" t="s">
        <v>2533</v>
      </c>
      <c r="O518" s="2521">
        <v>30</v>
      </c>
      <c r="P518" s="2524"/>
      <c r="Q518" s="2521"/>
      <c r="R518" s="2521"/>
      <c r="S518" s="2521"/>
      <c r="T518" s="2521"/>
      <c r="U518" s="2521"/>
      <c r="V518" s="2521"/>
      <c r="W518" s="2521"/>
      <c r="X518" s="2521"/>
      <c r="Y518" s="2521"/>
      <c r="Z518" s="2524" t="s">
        <v>1503</v>
      </c>
      <c r="AA518" s="2521">
        <v>16</v>
      </c>
      <c r="AB518" s="2521">
        <v>2</v>
      </c>
      <c r="AC518" s="2521">
        <v>0</v>
      </c>
      <c r="AD518" s="2521">
        <v>4</v>
      </c>
      <c r="AE518" s="2521">
        <v>1</v>
      </c>
      <c r="AF518" s="2521">
        <v>22</v>
      </c>
      <c r="AG518" s="2542"/>
    </row>
    <row r="519" spans="1:33" s="2526" customFormat="1" ht="28.8">
      <c r="A519" s="2521">
        <v>3</v>
      </c>
      <c r="B519" s="2521"/>
      <c r="C519" s="2521">
        <v>3</v>
      </c>
      <c r="D519" s="2520">
        <f t="shared" si="16"/>
        <v>3</v>
      </c>
      <c r="E519" s="2521">
        <v>21359</v>
      </c>
      <c r="F519" s="2521" t="s">
        <v>261</v>
      </c>
      <c r="G519" s="2521">
        <v>183</v>
      </c>
      <c r="H519" s="2521" t="s">
        <v>1</v>
      </c>
      <c r="I519" s="2521" t="s">
        <v>429</v>
      </c>
      <c r="J519" s="2521">
        <v>1</v>
      </c>
      <c r="K519" s="2522">
        <f t="shared" si="17"/>
        <v>3</v>
      </c>
      <c r="L519" s="2524" t="s">
        <v>2509</v>
      </c>
      <c r="M519" s="2521">
        <v>5100005</v>
      </c>
      <c r="N519" s="2521" t="s">
        <v>2533</v>
      </c>
      <c r="O519" s="2521">
        <v>30</v>
      </c>
      <c r="P519" s="2524"/>
      <c r="Q519" s="2521"/>
      <c r="R519" s="2521"/>
      <c r="S519" s="2521"/>
      <c r="T519" s="2521"/>
      <c r="U519" s="2521"/>
      <c r="V519" s="2521"/>
      <c r="W519" s="2521"/>
      <c r="X519" s="2521"/>
      <c r="Y519" s="2521"/>
      <c r="Z519" s="2524" t="s">
        <v>1504</v>
      </c>
      <c r="AA519" s="2521">
        <v>6</v>
      </c>
      <c r="AB519" s="2521">
        <v>0</v>
      </c>
      <c r="AC519" s="2521">
        <v>0</v>
      </c>
      <c r="AD519" s="2521">
        <v>4</v>
      </c>
      <c r="AE519" s="2521">
        <v>0</v>
      </c>
      <c r="AF519" s="2521">
        <v>10</v>
      </c>
      <c r="AG519" s="2542"/>
    </row>
    <row r="520" spans="1:33" s="2526" customFormat="1">
      <c r="A520" s="2521">
        <v>21</v>
      </c>
      <c r="B520" s="2521">
        <v>3</v>
      </c>
      <c r="C520" s="2521">
        <v>15</v>
      </c>
      <c r="D520" s="2520">
        <v>3</v>
      </c>
      <c r="E520" s="2521">
        <v>39425</v>
      </c>
      <c r="F520" s="2521" t="s">
        <v>261</v>
      </c>
      <c r="G520" s="2521">
        <v>183</v>
      </c>
      <c r="H520" s="2521" t="s">
        <v>1</v>
      </c>
      <c r="I520" s="2521" t="s">
        <v>429</v>
      </c>
      <c r="J520" s="2521">
        <v>1</v>
      </c>
      <c r="K520" s="2522">
        <f t="shared" si="17"/>
        <v>3</v>
      </c>
      <c r="L520" s="2524" t="s">
        <v>2473</v>
      </c>
      <c r="M520" s="2521">
        <v>5100006</v>
      </c>
      <c r="N520" s="2521" t="s">
        <v>2533</v>
      </c>
      <c r="O520" s="2521">
        <v>20</v>
      </c>
      <c r="P520" s="2524"/>
      <c r="Q520" s="2521"/>
      <c r="R520" s="2521"/>
      <c r="S520" s="2521"/>
      <c r="T520" s="2521"/>
      <c r="U520" s="2521"/>
      <c r="V520" s="2521"/>
      <c r="W520" s="2521"/>
      <c r="X520" s="2521"/>
      <c r="Y520" s="2521"/>
      <c r="Z520" s="2524" t="s">
        <v>1501</v>
      </c>
      <c r="AA520" s="2521">
        <v>8</v>
      </c>
      <c r="AB520" s="2521">
        <v>0</v>
      </c>
      <c r="AC520" s="2521">
        <v>0</v>
      </c>
      <c r="AD520" s="2521">
        <v>2</v>
      </c>
      <c r="AE520" s="2521">
        <v>0</v>
      </c>
      <c r="AF520" s="2521">
        <v>10</v>
      </c>
      <c r="AG520" s="2542"/>
    </row>
    <row r="521" spans="1:33" s="2526" customFormat="1">
      <c r="A521" s="2521">
        <v>21</v>
      </c>
      <c r="B521" s="2521">
        <v>3</v>
      </c>
      <c r="C521" s="2521">
        <v>15</v>
      </c>
      <c r="D521" s="2520">
        <v>3</v>
      </c>
      <c r="E521" s="2521">
        <v>39425</v>
      </c>
      <c r="F521" s="2521" t="s">
        <v>261</v>
      </c>
      <c r="G521" s="2521">
        <v>183</v>
      </c>
      <c r="H521" s="2521" t="s">
        <v>1</v>
      </c>
      <c r="I521" s="2521" t="s">
        <v>429</v>
      </c>
      <c r="J521" s="2521">
        <v>1</v>
      </c>
      <c r="K521" s="2522">
        <f t="shared" si="17"/>
        <v>3</v>
      </c>
      <c r="L521" s="2524" t="s">
        <v>2473</v>
      </c>
      <c r="M521" s="2521">
        <v>5100007</v>
      </c>
      <c r="N521" s="2521" t="s">
        <v>2533</v>
      </c>
      <c r="O521" s="2521">
        <v>20</v>
      </c>
      <c r="P521" s="2524"/>
      <c r="Q521" s="2521"/>
      <c r="R521" s="2521"/>
      <c r="S521" s="2521"/>
      <c r="T521" s="2521"/>
      <c r="U521" s="2521"/>
      <c r="V521" s="2521"/>
      <c r="W521" s="2521"/>
      <c r="X521" s="2521"/>
      <c r="Y521" s="2521"/>
      <c r="Z521" s="2524" t="s">
        <v>1502</v>
      </c>
      <c r="AA521" s="2521">
        <v>2</v>
      </c>
      <c r="AB521" s="2521">
        <v>0</v>
      </c>
      <c r="AC521" s="2521">
        <v>0</v>
      </c>
      <c r="AD521" s="2521">
        <v>2</v>
      </c>
      <c r="AE521" s="2521">
        <v>2</v>
      </c>
      <c r="AF521" s="2521">
        <v>4</v>
      </c>
      <c r="AG521" s="2542"/>
    </row>
    <row r="522" spans="1:33" s="2526" customFormat="1" ht="28.8">
      <c r="A522" s="2521">
        <v>3</v>
      </c>
      <c r="B522" s="2521"/>
      <c r="C522" s="2521">
        <v>3</v>
      </c>
      <c r="D522" s="2520">
        <f t="shared" si="16"/>
        <v>3</v>
      </c>
      <c r="E522" s="2521">
        <v>41298</v>
      </c>
      <c r="F522" s="2521" t="s">
        <v>259</v>
      </c>
      <c r="G522" s="2521">
        <v>183</v>
      </c>
      <c r="H522" s="2521" t="s">
        <v>1</v>
      </c>
      <c r="I522" s="2521" t="s">
        <v>429</v>
      </c>
      <c r="J522" s="2521">
        <v>1</v>
      </c>
      <c r="K522" s="2522">
        <f t="shared" si="17"/>
        <v>3</v>
      </c>
      <c r="L522" s="2524" t="s">
        <v>2538</v>
      </c>
      <c r="M522" s="2521">
        <v>5100034</v>
      </c>
      <c r="N522" s="2521" t="s">
        <v>4128</v>
      </c>
      <c r="O522" s="2521">
        <v>30</v>
      </c>
      <c r="P522" s="2524"/>
      <c r="Q522" s="2521"/>
      <c r="R522" s="2521"/>
      <c r="S522" s="2521"/>
      <c r="T522" s="2521"/>
      <c r="U522" s="2521"/>
      <c r="V522" s="2521"/>
      <c r="W522" s="2521"/>
      <c r="X522" s="2521"/>
      <c r="Y522" s="2521"/>
      <c r="Z522" s="2524" t="s">
        <v>4129</v>
      </c>
      <c r="AA522" s="2521">
        <v>1</v>
      </c>
      <c r="AB522" s="2521">
        <v>0</v>
      </c>
      <c r="AC522" s="2521">
        <v>0</v>
      </c>
      <c r="AD522" s="2521">
        <v>0</v>
      </c>
      <c r="AE522" s="2521">
        <v>0</v>
      </c>
      <c r="AF522" s="2521">
        <v>1</v>
      </c>
      <c r="AG522" s="2542"/>
    </row>
    <row r="523" spans="1:33" s="2526" customFormat="1" ht="28.8">
      <c r="A523" s="2520">
        <v>3</v>
      </c>
      <c r="B523" s="2520">
        <v>1.5</v>
      </c>
      <c r="C523" s="2525"/>
      <c r="D523" s="2520">
        <f t="shared" si="16"/>
        <v>1.5</v>
      </c>
      <c r="E523" s="2521">
        <v>40130</v>
      </c>
      <c r="F523" s="2521" t="s">
        <v>267</v>
      </c>
      <c r="G523" s="2521">
        <v>183</v>
      </c>
      <c r="H523" s="2520" t="s">
        <v>2</v>
      </c>
      <c r="I523" s="2521" t="s">
        <v>429</v>
      </c>
      <c r="J523" s="2520">
        <v>1</v>
      </c>
      <c r="K523" s="2522">
        <f t="shared" si="17"/>
        <v>1.5</v>
      </c>
      <c r="L523" s="2523" t="s">
        <v>3679</v>
      </c>
      <c r="M523" s="2521" t="s">
        <v>1462</v>
      </c>
      <c r="N523" s="2521" t="s">
        <v>4130</v>
      </c>
      <c r="O523" s="2521">
        <v>30</v>
      </c>
      <c r="P523" s="2521"/>
      <c r="Q523" s="2521"/>
      <c r="R523" s="2521"/>
      <c r="S523" s="2521"/>
      <c r="T523" s="2521" t="s">
        <v>1475</v>
      </c>
      <c r="U523" s="2521" t="s">
        <v>3927</v>
      </c>
      <c r="V523" s="2521"/>
      <c r="W523" s="2521"/>
      <c r="X523" s="2521"/>
      <c r="Y523" s="2521"/>
      <c r="Z523" s="2524" t="s">
        <v>4131</v>
      </c>
      <c r="AA523" s="2521">
        <v>7</v>
      </c>
      <c r="AB523" s="2521">
        <v>8</v>
      </c>
      <c r="AC523" s="2521">
        <v>4</v>
      </c>
      <c r="AD523" s="2521">
        <v>8</v>
      </c>
      <c r="AE523" s="2520">
        <v>0</v>
      </c>
      <c r="AF523" s="2521">
        <v>27</v>
      </c>
      <c r="AG523" s="2525"/>
    </row>
    <row r="524" spans="1:33" s="2526" customFormat="1" ht="43.2">
      <c r="A524" s="2520">
        <v>3</v>
      </c>
      <c r="B524" s="2520">
        <v>1.5</v>
      </c>
      <c r="C524" s="2520"/>
      <c r="D524" s="2520">
        <f>SUM(B524+C524)</f>
        <v>1.5</v>
      </c>
      <c r="E524" s="2521">
        <v>40253</v>
      </c>
      <c r="F524" s="2521" t="s">
        <v>267</v>
      </c>
      <c r="G524" s="2521">
        <v>183</v>
      </c>
      <c r="H524" s="2520" t="s">
        <v>2</v>
      </c>
      <c r="I524" s="2521" t="s">
        <v>429</v>
      </c>
      <c r="J524" s="2520">
        <v>1</v>
      </c>
      <c r="K524" s="2522">
        <f t="shared" si="17"/>
        <v>1.5</v>
      </c>
      <c r="L524" s="2524" t="s">
        <v>310</v>
      </c>
      <c r="M524" s="2521" t="s">
        <v>1462</v>
      </c>
      <c r="N524" s="2521" t="s">
        <v>4132</v>
      </c>
      <c r="O524" s="2521">
        <v>30</v>
      </c>
      <c r="P524" s="2521"/>
      <c r="Q524" s="2521"/>
      <c r="R524" s="2521"/>
      <c r="S524" s="2521"/>
      <c r="T524" s="2521" t="s">
        <v>1474</v>
      </c>
      <c r="U524" s="2521" t="s">
        <v>4034</v>
      </c>
      <c r="V524" s="2521"/>
      <c r="W524" s="2521"/>
      <c r="X524" s="2521"/>
      <c r="Y524" s="2521"/>
      <c r="Z524" s="2524" t="s">
        <v>4133</v>
      </c>
      <c r="AA524" s="2521">
        <v>27</v>
      </c>
      <c r="AB524" s="2521">
        <v>1</v>
      </c>
      <c r="AC524" s="2521">
        <v>0</v>
      </c>
      <c r="AD524" s="2521">
        <v>2</v>
      </c>
      <c r="AE524" s="2520">
        <v>0</v>
      </c>
      <c r="AF524" s="2521">
        <v>30</v>
      </c>
      <c r="AG524" s="2525"/>
    </row>
    <row r="525" spans="1:33" s="2526" customFormat="1" ht="28.8">
      <c r="A525" s="2520">
        <v>3</v>
      </c>
      <c r="B525" s="2520"/>
      <c r="C525" s="2520">
        <v>3</v>
      </c>
      <c r="D525" s="2520">
        <f t="shared" si="16"/>
        <v>3</v>
      </c>
      <c r="E525" s="2521">
        <v>42476</v>
      </c>
      <c r="F525" s="2521" t="s">
        <v>266</v>
      </c>
      <c r="G525" s="2521">
        <v>183</v>
      </c>
      <c r="H525" s="2520" t="s">
        <v>2</v>
      </c>
      <c r="I525" s="2522" t="s">
        <v>433</v>
      </c>
      <c r="J525" s="2520">
        <v>1</v>
      </c>
      <c r="K525" s="2522">
        <f t="shared" si="17"/>
        <v>3</v>
      </c>
      <c r="L525" s="2524" t="s">
        <v>3938</v>
      </c>
      <c r="M525" s="2521" t="s">
        <v>1462</v>
      </c>
      <c r="N525" s="2521" t="s">
        <v>4134</v>
      </c>
      <c r="O525" s="2521">
        <v>30</v>
      </c>
      <c r="P525" s="2521"/>
      <c r="Q525" s="2521"/>
      <c r="R525" s="2521"/>
      <c r="S525" s="2521"/>
      <c r="T525" s="2521" t="s">
        <v>1464</v>
      </c>
      <c r="U525" s="2521" t="s">
        <v>3972</v>
      </c>
      <c r="V525" s="2521"/>
      <c r="W525" s="2521"/>
      <c r="X525" s="2521"/>
      <c r="Y525" s="2521"/>
      <c r="Z525" s="2524" t="s">
        <v>4135</v>
      </c>
      <c r="AA525" s="2521">
        <v>9</v>
      </c>
      <c r="AB525" s="2521">
        <v>5</v>
      </c>
      <c r="AC525" s="2521">
        <v>2</v>
      </c>
      <c r="AD525" s="2521">
        <v>10</v>
      </c>
      <c r="AE525" s="2520">
        <v>0</v>
      </c>
      <c r="AF525" s="2521">
        <v>26</v>
      </c>
      <c r="AG525" s="2525"/>
    </row>
    <row r="526" spans="1:33" s="2526" customFormat="1" ht="28.8">
      <c r="A526" s="2520">
        <v>3</v>
      </c>
      <c r="B526" s="2520"/>
      <c r="C526" s="2520">
        <v>3</v>
      </c>
      <c r="D526" s="2520">
        <f t="shared" si="16"/>
        <v>3</v>
      </c>
      <c r="E526" s="2521">
        <v>29839</v>
      </c>
      <c r="F526" s="2521" t="s">
        <v>267</v>
      </c>
      <c r="G526" s="2521">
        <v>183</v>
      </c>
      <c r="H526" s="2520" t="s">
        <v>2</v>
      </c>
      <c r="I526" s="2521" t="s">
        <v>429</v>
      </c>
      <c r="J526" s="2520">
        <v>1</v>
      </c>
      <c r="K526" s="2522">
        <f t="shared" si="17"/>
        <v>3</v>
      </c>
      <c r="L526" s="2524" t="s">
        <v>2528</v>
      </c>
      <c r="M526" s="2521" t="s">
        <v>1462</v>
      </c>
      <c r="N526" s="2521" t="s">
        <v>3879</v>
      </c>
      <c r="O526" s="2521">
        <v>30</v>
      </c>
      <c r="P526" s="2524"/>
      <c r="Q526" s="2521"/>
      <c r="R526" s="2521"/>
      <c r="S526" s="2521"/>
      <c r="T526" s="2521" t="s">
        <v>2497</v>
      </c>
      <c r="U526" s="2521" t="s">
        <v>4034</v>
      </c>
      <c r="V526" s="2521"/>
      <c r="W526" s="2521"/>
      <c r="X526" s="2521"/>
      <c r="Y526" s="2521"/>
      <c r="Z526" s="2524" t="s">
        <v>4136</v>
      </c>
      <c r="AA526" s="2521">
        <v>20</v>
      </c>
      <c r="AB526" s="2521">
        <v>8</v>
      </c>
      <c r="AC526" s="2521">
        <v>0</v>
      </c>
      <c r="AD526" s="2521">
        <v>1</v>
      </c>
      <c r="AE526" s="2520">
        <v>0</v>
      </c>
      <c r="AF526" s="2521">
        <v>29</v>
      </c>
      <c r="AG526" s="2525"/>
    </row>
    <row r="527" spans="1:33">
      <c r="A527" s="2559" t="s">
        <v>4154</v>
      </c>
    </row>
  </sheetData>
  <hyperlinks>
    <hyperlink ref="A1" location="Índice!A1" display="ÍNDICE" xr:uid="{04F6AE0C-1E7C-46E6-B70E-2B710018D50F}"/>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AD25A8"/>
  </sheetPr>
  <dimension ref="A1:AB48"/>
  <sheetViews>
    <sheetView showGridLines="0" tabSelected="1" topLeftCell="A22" zoomScaleNormal="100" workbookViewId="0">
      <selection activeCell="B28" sqref="B28:N34"/>
    </sheetView>
  </sheetViews>
  <sheetFormatPr baseColWidth="10" defaultColWidth="11.44140625" defaultRowHeight="13.2"/>
  <cols>
    <col min="1" max="1" width="11.44140625" style="321"/>
    <col min="2" max="2" width="5" style="321" bestFit="1" customWidth="1"/>
    <col min="3" max="3" width="5.88671875" style="321" bestFit="1" customWidth="1"/>
    <col min="4" max="4" width="6.44140625" style="321" bestFit="1" customWidth="1"/>
    <col min="5" max="5" width="9.5546875" style="321" bestFit="1" customWidth="1"/>
    <col min="6" max="6" width="5.88671875" style="321" bestFit="1" customWidth="1"/>
    <col min="7" max="7" width="6.44140625" style="321" bestFit="1" customWidth="1"/>
    <col min="8" max="8" width="9.5546875" style="321" bestFit="1" customWidth="1"/>
    <col min="9" max="9" width="5.88671875" style="321" bestFit="1" customWidth="1"/>
    <col min="10" max="10" width="6.44140625" style="321" bestFit="1" customWidth="1"/>
    <col min="11" max="11" width="9.5546875" style="321" bestFit="1" customWidth="1"/>
    <col min="12" max="12" width="5.88671875" style="321" bestFit="1" customWidth="1"/>
    <col min="13" max="13" width="7.44140625" style="321" bestFit="1" customWidth="1"/>
    <col min="14" max="14" width="9.5546875" style="321" bestFit="1" customWidth="1"/>
    <col min="15" max="15" width="11.44140625" style="321"/>
    <col min="16" max="16" width="5" style="321" bestFit="1" customWidth="1"/>
    <col min="17" max="17" width="5.88671875" style="321" bestFit="1" customWidth="1"/>
    <col min="18" max="18" width="7.44140625" style="321" bestFit="1" customWidth="1"/>
    <col min="19" max="19" width="10.6640625" style="321" bestFit="1" customWidth="1"/>
    <col min="20" max="20" width="5.88671875" style="321" bestFit="1" customWidth="1"/>
    <col min="21" max="21" width="7.44140625" style="321" bestFit="1" customWidth="1"/>
    <col min="22" max="22" width="10.6640625" style="321" bestFit="1" customWidth="1"/>
    <col min="23" max="23" width="5.88671875" style="321" bestFit="1" customWidth="1"/>
    <col min="24" max="24" width="7.44140625" style="321" bestFit="1" customWidth="1"/>
    <col min="25" max="25" width="10.6640625" style="321" bestFit="1" customWidth="1"/>
    <col min="26" max="26" width="5.88671875" style="321" bestFit="1" customWidth="1"/>
    <col min="27" max="27" width="8.44140625" style="321" bestFit="1" customWidth="1"/>
    <col min="28" max="28" width="10.6640625" style="321" bestFit="1" customWidth="1"/>
    <col min="29" max="16384" width="11.44140625" style="321"/>
  </cols>
  <sheetData>
    <row r="1" spans="1:28" s="248" customFormat="1">
      <c r="A1" s="553" t="s">
        <v>1447</v>
      </c>
    </row>
    <row r="2" spans="1:28" ht="18">
      <c r="C2" s="981" t="s">
        <v>2356</v>
      </c>
    </row>
    <row r="4" spans="1:28" ht="13.8">
      <c r="C4" s="2907" t="s">
        <v>1942</v>
      </c>
      <c r="D4" s="2907"/>
      <c r="E4" s="2907"/>
      <c r="F4" s="2907"/>
      <c r="G4" s="2907"/>
      <c r="H4" s="2907"/>
      <c r="I4" s="2907"/>
      <c r="J4" s="2907"/>
      <c r="K4" s="2907"/>
      <c r="L4" s="2907"/>
      <c r="M4" s="2907"/>
      <c r="N4" s="2907"/>
      <c r="Q4" s="2907" t="s">
        <v>1943</v>
      </c>
      <c r="R4" s="2907"/>
      <c r="S4" s="2907"/>
      <c r="T4" s="2907"/>
      <c r="U4" s="2907"/>
      <c r="V4" s="2907"/>
      <c r="W4" s="2907"/>
      <c r="X4" s="2907"/>
      <c r="Y4" s="2907"/>
      <c r="Z4" s="2907"/>
      <c r="AA4" s="2907"/>
      <c r="AB4" s="2907"/>
    </row>
    <row r="5" spans="1:28" ht="13.8">
      <c r="C5" s="2907" t="s">
        <v>1</v>
      </c>
      <c r="D5" s="2907"/>
      <c r="E5" s="2907"/>
      <c r="F5" s="2907" t="s">
        <v>3</v>
      </c>
      <c r="G5" s="2907"/>
      <c r="H5" s="2907"/>
      <c r="I5" s="2907" t="s">
        <v>2</v>
      </c>
      <c r="J5" s="2907"/>
      <c r="K5" s="2907"/>
      <c r="L5" s="2907" t="s">
        <v>698</v>
      </c>
      <c r="M5" s="2907"/>
      <c r="N5" s="2907"/>
      <c r="Q5" s="2907" t="s">
        <v>1</v>
      </c>
      <c r="R5" s="2907"/>
      <c r="S5" s="2907"/>
      <c r="T5" s="2907" t="s">
        <v>3</v>
      </c>
      <c r="U5" s="2907"/>
      <c r="V5" s="2907"/>
      <c r="W5" s="2907" t="s">
        <v>2</v>
      </c>
      <c r="X5" s="2907"/>
      <c r="Y5" s="2907"/>
      <c r="Z5" s="2907" t="s">
        <v>698</v>
      </c>
      <c r="AA5" s="2907"/>
      <c r="AB5" s="2907"/>
    </row>
    <row r="6" spans="1:28" ht="13.8">
      <c r="C6" s="2549" t="s">
        <v>80</v>
      </c>
      <c r="D6" s="2549" t="s">
        <v>809</v>
      </c>
      <c r="E6" s="2550" t="s">
        <v>1517</v>
      </c>
      <c r="F6" s="2549" t="s">
        <v>80</v>
      </c>
      <c r="G6" s="2549" t="s">
        <v>809</v>
      </c>
      <c r="H6" s="2550" t="s">
        <v>1517</v>
      </c>
      <c r="I6" s="2549" t="s">
        <v>80</v>
      </c>
      <c r="J6" s="2549" t="s">
        <v>809</v>
      </c>
      <c r="K6" s="2550" t="s">
        <v>1517</v>
      </c>
      <c r="L6" s="2549" t="s">
        <v>80</v>
      </c>
      <c r="M6" s="2549" t="s">
        <v>809</v>
      </c>
      <c r="N6" s="2550" t="s">
        <v>1517</v>
      </c>
      <c r="Q6" s="2549" t="s">
        <v>80</v>
      </c>
      <c r="R6" s="2549" t="s">
        <v>2668</v>
      </c>
      <c r="S6" s="2550" t="s">
        <v>2669</v>
      </c>
      <c r="T6" s="2549" t="s">
        <v>80</v>
      </c>
      <c r="U6" s="2549" t="s">
        <v>2668</v>
      </c>
      <c r="V6" s="2550" t="s">
        <v>2669</v>
      </c>
      <c r="W6" s="2549" t="s">
        <v>80</v>
      </c>
      <c r="X6" s="2549" t="s">
        <v>2668</v>
      </c>
      <c r="Y6" s="2550" t="s">
        <v>2669</v>
      </c>
      <c r="Z6" s="2549" t="s">
        <v>80</v>
      </c>
      <c r="AA6" s="2549" t="s">
        <v>2668</v>
      </c>
      <c r="AB6" s="2550" t="s">
        <v>2669</v>
      </c>
    </row>
    <row r="7" spans="1:28" ht="13.8">
      <c r="B7" s="2554" t="s">
        <v>428</v>
      </c>
      <c r="C7" s="2551">
        <v>19</v>
      </c>
      <c r="D7" s="982">
        <v>134.30000000000001</v>
      </c>
      <c r="E7" s="2552">
        <f>D7/C7</f>
        <v>7.0684210526315798</v>
      </c>
      <c r="F7" s="2551">
        <v>20</v>
      </c>
      <c r="G7" s="982">
        <v>156.89999999999998</v>
      </c>
      <c r="H7" s="2552">
        <f>G7/F7</f>
        <v>7.8449999999999989</v>
      </c>
      <c r="I7" s="2551">
        <v>25</v>
      </c>
      <c r="J7" s="982">
        <v>135.5</v>
      </c>
      <c r="K7" s="2552">
        <f>J7/I7</f>
        <v>5.42</v>
      </c>
      <c r="L7" s="2551">
        <f t="shared" ref="L7:M9" si="0">C7+F7+I7</f>
        <v>64</v>
      </c>
      <c r="M7" s="982">
        <f t="shared" si="0"/>
        <v>426.7</v>
      </c>
      <c r="N7" s="2552">
        <f>M7/L7</f>
        <v>6.6671874999999998</v>
      </c>
      <c r="P7" s="2554" t="s">
        <v>428</v>
      </c>
      <c r="Q7" s="2551">
        <v>19</v>
      </c>
      <c r="R7" s="982">
        <v>387</v>
      </c>
      <c r="S7" s="2552">
        <f>R7/Q7</f>
        <v>20.368421052631579</v>
      </c>
      <c r="T7" s="2551">
        <v>20</v>
      </c>
      <c r="U7" s="982">
        <v>562</v>
      </c>
      <c r="V7" s="2552">
        <f>U7/T7</f>
        <v>28.1</v>
      </c>
      <c r="W7" s="2551">
        <v>25</v>
      </c>
      <c r="X7" s="982">
        <v>501</v>
      </c>
      <c r="Y7" s="2552">
        <f>X7/W7</f>
        <v>20.04</v>
      </c>
      <c r="Z7" s="2551">
        <f t="shared" ref="Z7:AA9" si="1">Q7+T7+W7</f>
        <v>64</v>
      </c>
      <c r="AA7" s="982">
        <f t="shared" si="1"/>
        <v>1450</v>
      </c>
      <c r="AB7" s="2552">
        <f>AA7/Z7</f>
        <v>22.65625</v>
      </c>
    </row>
    <row r="8" spans="1:28" ht="13.8">
      <c r="B8" s="2554" t="s">
        <v>446</v>
      </c>
      <c r="C8" s="2551">
        <v>19</v>
      </c>
      <c r="D8" s="982">
        <v>163.4</v>
      </c>
      <c r="E8" s="2552">
        <f>D8/C8</f>
        <v>8.6</v>
      </c>
      <c r="F8" s="2551">
        <v>20</v>
      </c>
      <c r="G8" s="982">
        <v>182.60000000000005</v>
      </c>
      <c r="H8" s="2552">
        <f>G8/F8</f>
        <v>9.1300000000000026</v>
      </c>
      <c r="I8" s="2551">
        <v>25</v>
      </c>
      <c r="J8" s="982">
        <v>163.60000000000002</v>
      </c>
      <c r="K8" s="2552">
        <f>J8/I8</f>
        <v>6.5440000000000005</v>
      </c>
      <c r="L8" s="2551">
        <f t="shared" si="0"/>
        <v>64</v>
      </c>
      <c r="M8" s="982">
        <f t="shared" si="0"/>
        <v>509.60000000000008</v>
      </c>
      <c r="N8" s="2552">
        <f>M8/L8</f>
        <v>7.9625000000000012</v>
      </c>
      <c r="P8" s="2554" t="s">
        <v>446</v>
      </c>
      <c r="Q8" s="2551">
        <v>19</v>
      </c>
      <c r="R8" s="982">
        <v>520</v>
      </c>
      <c r="S8" s="2552">
        <f>R8/Q8</f>
        <v>27.368421052631579</v>
      </c>
      <c r="T8" s="2551">
        <v>20</v>
      </c>
      <c r="U8" s="982">
        <v>671</v>
      </c>
      <c r="V8" s="2552">
        <f>U8/T8</f>
        <v>33.549999999999997</v>
      </c>
      <c r="W8" s="2551">
        <v>25</v>
      </c>
      <c r="X8" s="982">
        <v>526</v>
      </c>
      <c r="Y8" s="2552">
        <f>X8/W8</f>
        <v>21.04</v>
      </c>
      <c r="Z8" s="2551">
        <f t="shared" si="1"/>
        <v>64</v>
      </c>
      <c r="AA8" s="982">
        <f t="shared" si="1"/>
        <v>1717</v>
      </c>
      <c r="AB8" s="2552">
        <f>AA8/Z8</f>
        <v>26.828125</v>
      </c>
    </row>
    <row r="9" spans="1:28" ht="13.8">
      <c r="B9" s="2554" t="s">
        <v>439</v>
      </c>
      <c r="C9" s="2551">
        <v>19</v>
      </c>
      <c r="D9" s="982">
        <v>208.2</v>
      </c>
      <c r="E9" s="2552">
        <f>D9/C9</f>
        <v>10.957894736842105</v>
      </c>
      <c r="F9" s="2551">
        <v>20</v>
      </c>
      <c r="G9" s="982">
        <v>156.29999999999998</v>
      </c>
      <c r="H9" s="2552">
        <f>G9/F9</f>
        <v>7.8149999999999995</v>
      </c>
      <c r="I9" s="2551">
        <v>25</v>
      </c>
      <c r="J9" s="982">
        <v>200.8</v>
      </c>
      <c r="K9" s="2552">
        <f>J9/I9</f>
        <v>8.032</v>
      </c>
      <c r="L9" s="2551">
        <f t="shared" si="0"/>
        <v>64</v>
      </c>
      <c r="M9" s="982">
        <f t="shared" si="0"/>
        <v>565.29999999999995</v>
      </c>
      <c r="N9" s="2552">
        <f>M9/L9</f>
        <v>8.8328124999999993</v>
      </c>
      <c r="P9" s="2554" t="s">
        <v>439</v>
      </c>
      <c r="Q9" s="2551">
        <v>19</v>
      </c>
      <c r="R9" s="982">
        <v>729</v>
      </c>
      <c r="S9" s="2552">
        <f>R9/Q9</f>
        <v>38.368421052631582</v>
      </c>
      <c r="T9" s="2551">
        <v>20</v>
      </c>
      <c r="U9" s="982">
        <v>771</v>
      </c>
      <c r="V9" s="2552">
        <f>U9/T9</f>
        <v>38.549999999999997</v>
      </c>
      <c r="W9" s="2551">
        <v>25</v>
      </c>
      <c r="X9" s="982">
        <v>758</v>
      </c>
      <c r="Y9" s="2552">
        <f>X9/W9</f>
        <v>30.32</v>
      </c>
      <c r="Z9" s="2551">
        <f t="shared" si="1"/>
        <v>64</v>
      </c>
      <c r="AA9" s="982">
        <f t="shared" si="1"/>
        <v>2258</v>
      </c>
      <c r="AB9" s="2552">
        <f>AA9/Z9</f>
        <v>35.28125</v>
      </c>
    </row>
    <row r="10" spans="1:28" ht="13.8">
      <c r="B10" s="2555">
        <v>2015</v>
      </c>
      <c r="C10" s="2551">
        <f>SUM(C7:C9)</f>
        <v>57</v>
      </c>
      <c r="D10" s="982">
        <f>SUM(D7:D9)</f>
        <v>505.90000000000003</v>
      </c>
      <c r="E10" s="2553">
        <f>D10/C10</f>
        <v>8.8754385964912288</v>
      </c>
      <c r="F10" s="2551">
        <f>SUM(F7:F9)</f>
        <v>60</v>
      </c>
      <c r="G10" s="982">
        <f>SUM(G7:G9)</f>
        <v>495.79999999999995</v>
      </c>
      <c r="H10" s="2553">
        <f>G10/F10</f>
        <v>8.2633333333333319</v>
      </c>
      <c r="I10" s="2551">
        <f>SUM(I7:I9)</f>
        <v>75</v>
      </c>
      <c r="J10" s="982">
        <f>SUM(J7:J9)</f>
        <v>499.90000000000003</v>
      </c>
      <c r="K10" s="2553">
        <f>J10/I10</f>
        <v>6.6653333333333338</v>
      </c>
      <c r="L10" s="2551">
        <f>SUM(L7:L9)</f>
        <v>192</v>
      </c>
      <c r="M10" s="982">
        <f>SUM(M7:M9)</f>
        <v>1501.6</v>
      </c>
      <c r="N10" s="2553">
        <f>M10/L10</f>
        <v>7.8208333333333329</v>
      </c>
      <c r="P10" s="2555">
        <v>2015</v>
      </c>
      <c r="Q10" s="2551">
        <f>SUM(Q7:Q9)</f>
        <v>57</v>
      </c>
      <c r="R10" s="982">
        <f>SUM(R7:R9)</f>
        <v>1636</v>
      </c>
      <c r="S10" s="2553">
        <f>R10/Q10</f>
        <v>28.701754385964911</v>
      </c>
      <c r="T10" s="2551">
        <f>SUM(T7:T9)</f>
        <v>60</v>
      </c>
      <c r="U10" s="982">
        <f>SUM(U7:U9)</f>
        <v>2004</v>
      </c>
      <c r="V10" s="2553">
        <f>U10/T10</f>
        <v>33.4</v>
      </c>
      <c r="W10" s="2551">
        <f>SUM(W7:W9)</f>
        <v>75</v>
      </c>
      <c r="X10" s="982">
        <f>SUM(X7:X9)</f>
        <v>1785</v>
      </c>
      <c r="Y10" s="2553">
        <f>X10/W10</f>
        <v>23.8</v>
      </c>
      <c r="Z10" s="2551">
        <f>SUM(Z7:Z9)</f>
        <v>192</v>
      </c>
      <c r="AA10" s="982">
        <f>SUM(AA7:AA9)</f>
        <v>5425</v>
      </c>
      <c r="AB10" s="2553">
        <f>AA10/Z10</f>
        <v>28.255208333333332</v>
      </c>
    </row>
    <row r="11" spans="1:28" s="322" customFormat="1" ht="13.8">
      <c r="A11" s="987"/>
      <c r="B11" s="986"/>
      <c r="C11" s="983"/>
      <c r="D11" s="984"/>
      <c r="E11" s="985"/>
      <c r="F11" s="983"/>
      <c r="G11" s="984"/>
      <c r="H11" s="985"/>
      <c r="I11" s="983"/>
      <c r="J11" s="984"/>
      <c r="K11" s="985"/>
      <c r="L11" s="983"/>
      <c r="M11" s="984"/>
      <c r="N11" s="985"/>
      <c r="O11" s="987"/>
      <c r="P11" s="986"/>
      <c r="Q11" s="983"/>
      <c r="R11" s="984"/>
      <c r="S11" s="985"/>
      <c r="T11" s="983"/>
      <c r="U11" s="984"/>
      <c r="V11" s="985"/>
      <c r="W11" s="983"/>
      <c r="X11" s="984"/>
      <c r="Y11" s="985"/>
      <c r="Z11" s="983"/>
      <c r="AA11" s="984"/>
      <c r="AB11" s="985"/>
    </row>
    <row r="12" spans="1:28" s="322" customFormat="1" ht="13.5" customHeight="1">
      <c r="A12" s="987"/>
      <c r="B12" s="986"/>
      <c r="C12" s="2907" t="s">
        <v>1942</v>
      </c>
      <c r="D12" s="2907"/>
      <c r="E12" s="2907"/>
      <c r="F12" s="2907"/>
      <c r="G12" s="2907"/>
      <c r="H12" s="2907"/>
      <c r="I12" s="2907"/>
      <c r="J12" s="2907"/>
      <c r="K12" s="2907"/>
      <c r="L12" s="2907"/>
      <c r="M12" s="2907"/>
      <c r="N12" s="2907"/>
      <c r="O12" s="987"/>
      <c r="P12" s="986"/>
      <c r="Q12" s="2907" t="s">
        <v>1943</v>
      </c>
      <c r="R12" s="2907"/>
      <c r="S12" s="2907"/>
      <c r="T12" s="2907"/>
      <c r="U12" s="2907"/>
      <c r="V12" s="2907"/>
      <c r="W12" s="2907"/>
      <c r="X12" s="2907"/>
      <c r="Y12" s="2907"/>
      <c r="Z12" s="2907"/>
      <c r="AA12" s="2907"/>
      <c r="AB12" s="2907"/>
    </row>
    <row r="13" spans="1:28" s="322" customFormat="1" ht="13.8">
      <c r="A13" s="987"/>
      <c r="B13" s="986"/>
      <c r="C13" s="2907" t="s">
        <v>1</v>
      </c>
      <c r="D13" s="2907"/>
      <c r="E13" s="2907"/>
      <c r="F13" s="2907" t="s">
        <v>3</v>
      </c>
      <c r="G13" s="2907"/>
      <c r="H13" s="2907"/>
      <c r="I13" s="2907" t="s">
        <v>2</v>
      </c>
      <c r="J13" s="2907"/>
      <c r="K13" s="2907"/>
      <c r="L13" s="2907" t="s">
        <v>698</v>
      </c>
      <c r="M13" s="2907"/>
      <c r="N13" s="2907"/>
      <c r="O13" s="987"/>
      <c r="P13" s="986"/>
      <c r="Q13" s="2907" t="s">
        <v>1</v>
      </c>
      <c r="R13" s="2907"/>
      <c r="S13" s="2907"/>
      <c r="T13" s="2907" t="s">
        <v>3</v>
      </c>
      <c r="U13" s="2907"/>
      <c r="V13" s="2907"/>
      <c r="W13" s="2907" t="s">
        <v>2</v>
      </c>
      <c r="X13" s="2907"/>
      <c r="Y13" s="2907"/>
      <c r="Z13" s="2907" t="s">
        <v>698</v>
      </c>
      <c r="AA13" s="2907"/>
      <c r="AB13" s="2907"/>
    </row>
    <row r="14" spans="1:28" s="322" customFormat="1" ht="13.8">
      <c r="A14" s="987"/>
      <c r="B14" s="986"/>
      <c r="C14" s="2549" t="s">
        <v>80</v>
      </c>
      <c r="D14" s="2549" t="s">
        <v>809</v>
      </c>
      <c r="E14" s="2550" t="s">
        <v>1517</v>
      </c>
      <c r="F14" s="2549" t="s">
        <v>80</v>
      </c>
      <c r="G14" s="2549" t="s">
        <v>809</v>
      </c>
      <c r="H14" s="2550" t="s">
        <v>1517</v>
      </c>
      <c r="I14" s="2549" t="s">
        <v>80</v>
      </c>
      <c r="J14" s="2549" t="s">
        <v>809</v>
      </c>
      <c r="K14" s="2550" t="s">
        <v>1517</v>
      </c>
      <c r="L14" s="2549" t="s">
        <v>80</v>
      </c>
      <c r="M14" s="2549" t="s">
        <v>809</v>
      </c>
      <c r="N14" s="2550" t="s">
        <v>1517</v>
      </c>
      <c r="O14" s="987"/>
      <c r="P14" s="986"/>
      <c r="Q14" s="2549" t="s">
        <v>80</v>
      </c>
      <c r="R14" s="2549" t="s">
        <v>2668</v>
      </c>
      <c r="S14" s="2550" t="s">
        <v>2669</v>
      </c>
      <c r="T14" s="2549" t="s">
        <v>80</v>
      </c>
      <c r="U14" s="2549" t="s">
        <v>2668</v>
      </c>
      <c r="V14" s="2550" t="s">
        <v>2669</v>
      </c>
      <c r="W14" s="2549" t="s">
        <v>80</v>
      </c>
      <c r="X14" s="2549" t="s">
        <v>2668</v>
      </c>
      <c r="Y14" s="2550" t="s">
        <v>2669</v>
      </c>
      <c r="Z14" s="2549" t="s">
        <v>80</v>
      </c>
      <c r="AA14" s="2549" t="s">
        <v>2668</v>
      </c>
      <c r="AB14" s="2550" t="s">
        <v>2669</v>
      </c>
    </row>
    <row r="15" spans="1:28" ht="13.8">
      <c r="A15" s="980"/>
      <c r="B15" s="2554" t="s">
        <v>1443</v>
      </c>
      <c r="C15" s="2551">
        <v>20</v>
      </c>
      <c r="D15" s="982">
        <v>187.31</v>
      </c>
      <c r="E15" s="2552">
        <f>D15/C15</f>
        <v>9.3655000000000008</v>
      </c>
      <c r="F15" s="2551">
        <v>20</v>
      </c>
      <c r="G15" s="982">
        <v>230.90700000000001</v>
      </c>
      <c r="H15" s="2552">
        <f>G15/F15</f>
        <v>11.545350000000001</v>
      </c>
      <c r="I15" s="2551">
        <v>30</v>
      </c>
      <c r="J15" s="982">
        <v>166.82999999999998</v>
      </c>
      <c r="K15" s="2552">
        <f>J15/I15</f>
        <v>5.5609999999999991</v>
      </c>
      <c r="L15" s="2551">
        <f t="shared" ref="L15:M17" si="2">C15+F15+I15</f>
        <v>70</v>
      </c>
      <c r="M15" s="982">
        <f>D15+G15+J15</f>
        <v>585.04700000000003</v>
      </c>
      <c r="N15" s="2552">
        <f>M15/L15</f>
        <v>8.3578142857142854</v>
      </c>
      <c r="O15" s="980"/>
      <c r="P15" s="2554" t="s">
        <v>1443</v>
      </c>
      <c r="Q15" s="2551">
        <v>20</v>
      </c>
      <c r="R15" s="982">
        <v>663</v>
      </c>
      <c r="S15" s="2552">
        <f>R15/Q15</f>
        <v>33.15</v>
      </c>
      <c r="T15" s="2551">
        <v>20</v>
      </c>
      <c r="U15" s="982">
        <v>834</v>
      </c>
      <c r="V15" s="2552">
        <f>U15/T15</f>
        <v>41.7</v>
      </c>
      <c r="W15" s="2551">
        <v>30</v>
      </c>
      <c r="X15" s="982">
        <v>613</v>
      </c>
      <c r="Y15" s="2552">
        <f>X15/W15</f>
        <v>20.433333333333334</v>
      </c>
      <c r="Z15" s="2551">
        <f t="shared" ref="Z15:AA17" si="3">Q15+T15+W15</f>
        <v>70</v>
      </c>
      <c r="AA15" s="982">
        <f>R15+U15+X15</f>
        <v>2110</v>
      </c>
      <c r="AB15" s="2552">
        <f>AA15/Z15</f>
        <v>30.142857142857142</v>
      </c>
    </row>
    <row r="16" spans="1:28" ht="13.8">
      <c r="A16" s="980"/>
      <c r="B16" s="2554" t="s">
        <v>1518</v>
      </c>
      <c r="C16" s="2551">
        <v>20</v>
      </c>
      <c r="D16" s="982">
        <v>206.65999999999997</v>
      </c>
      <c r="E16" s="2552">
        <f>D16/C16</f>
        <v>10.332999999999998</v>
      </c>
      <c r="F16" s="2551">
        <v>20</v>
      </c>
      <c r="G16" s="982">
        <v>213.33499999999998</v>
      </c>
      <c r="H16" s="2552">
        <f>G16/F16</f>
        <v>10.666749999999999</v>
      </c>
      <c r="I16" s="2551">
        <v>30</v>
      </c>
      <c r="J16" s="982">
        <v>234.91000000000003</v>
      </c>
      <c r="K16" s="2552">
        <f>J16/I16</f>
        <v>7.8303333333333338</v>
      </c>
      <c r="L16" s="2551">
        <f t="shared" si="2"/>
        <v>70</v>
      </c>
      <c r="M16" s="982">
        <f t="shared" si="2"/>
        <v>654.90499999999997</v>
      </c>
      <c r="N16" s="2552">
        <f>M16/L16</f>
        <v>9.3557857142857141</v>
      </c>
      <c r="O16" s="980"/>
      <c r="P16" s="2554" t="s">
        <v>1518</v>
      </c>
      <c r="Q16" s="2551">
        <v>20</v>
      </c>
      <c r="R16" s="982">
        <v>646</v>
      </c>
      <c r="S16" s="2552">
        <f>R16/Q16</f>
        <v>32.299999999999997</v>
      </c>
      <c r="T16" s="2551">
        <v>20</v>
      </c>
      <c r="U16" s="982">
        <v>889</v>
      </c>
      <c r="V16" s="2552">
        <f>U16/T16</f>
        <v>44.45</v>
      </c>
      <c r="W16" s="2551">
        <v>30</v>
      </c>
      <c r="X16" s="982">
        <v>802</v>
      </c>
      <c r="Y16" s="2552">
        <f>X16/W16</f>
        <v>26.733333333333334</v>
      </c>
      <c r="Z16" s="2551">
        <f t="shared" si="3"/>
        <v>70</v>
      </c>
      <c r="AA16" s="982">
        <f t="shared" si="3"/>
        <v>2337</v>
      </c>
      <c r="AB16" s="2552">
        <f>AA16/Z16</f>
        <v>33.385714285714286</v>
      </c>
    </row>
    <row r="17" spans="1:28" ht="13.8">
      <c r="A17" s="980"/>
      <c r="B17" s="2554" t="s">
        <v>1446</v>
      </c>
      <c r="C17" s="2551">
        <v>23</v>
      </c>
      <c r="D17" s="982">
        <v>233.12</v>
      </c>
      <c r="E17" s="2552">
        <f>D17/C17</f>
        <v>10.135652173913044</v>
      </c>
      <c r="F17" s="2551">
        <v>22</v>
      </c>
      <c r="G17" s="982">
        <v>218.32499999999993</v>
      </c>
      <c r="H17" s="2552">
        <f>G17/F17</f>
        <v>9.9238636363636328</v>
      </c>
      <c r="I17" s="2551">
        <v>34</v>
      </c>
      <c r="J17" s="982">
        <v>244.14399999999998</v>
      </c>
      <c r="K17" s="2552">
        <f>J17/I17</f>
        <v>7.1807058823529406</v>
      </c>
      <c r="L17" s="2551">
        <f t="shared" si="2"/>
        <v>79</v>
      </c>
      <c r="M17" s="982">
        <f t="shared" si="2"/>
        <v>695.58899999999994</v>
      </c>
      <c r="N17" s="2552">
        <f>M17/L17</f>
        <v>8.8049240506329109</v>
      </c>
      <c r="O17" s="980"/>
      <c r="P17" s="2554" t="s">
        <v>1446</v>
      </c>
      <c r="Q17" s="2551">
        <v>23</v>
      </c>
      <c r="R17" s="982">
        <v>993</v>
      </c>
      <c r="S17" s="2552">
        <f>R17/Q17</f>
        <v>43.173913043478258</v>
      </c>
      <c r="T17" s="2551">
        <v>22</v>
      </c>
      <c r="U17" s="982">
        <v>1055</v>
      </c>
      <c r="V17" s="2552">
        <f>U17/T17</f>
        <v>47.954545454545453</v>
      </c>
      <c r="W17" s="2551">
        <v>34</v>
      </c>
      <c r="X17" s="982">
        <v>927</v>
      </c>
      <c r="Y17" s="2552">
        <f>X17/W17</f>
        <v>27.264705882352942</v>
      </c>
      <c r="Z17" s="2551">
        <f>Q17+T17+W17</f>
        <v>79</v>
      </c>
      <c r="AA17" s="982">
        <f t="shared" si="3"/>
        <v>2975</v>
      </c>
      <c r="AB17" s="2552">
        <f>AA17/Z17</f>
        <v>37.658227848101269</v>
      </c>
    </row>
    <row r="18" spans="1:28" ht="13.8">
      <c r="A18" s="980"/>
      <c r="B18" s="2555">
        <v>2016</v>
      </c>
      <c r="C18" s="2551">
        <f>SUM(C15:C17)</f>
        <v>63</v>
      </c>
      <c r="D18" s="982">
        <f t="shared" ref="D18:J18" si="4">SUM(D15:D17)</f>
        <v>627.08999999999992</v>
      </c>
      <c r="E18" s="2553">
        <f>D18/C18</f>
        <v>9.9538095238095217</v>
      </c>
      <c r="F18" s="2551">
        <f t="shared" si="4"/>
        <v>62</v>
      </c>
      <c r="G18" s="982">
        <f t="shared" si="4"/>
        <v>662.56699999999989</v>
      </c>
      <c r="H18" s="2553">
        <f>G18/F18</f>
        <v>10.68656451612903</v>
      </c>
      <c r="I18" s="2551">
        <f t="shared" si="4"/>
        <v>94</v>
      </c>
      <c r="J18" s="982">
        <f t="shared" si="4"/>
        <v>645.88400000000001</v>
      </c>
      <c r="K18" s="2553">
        <f>J18/I18</f>
        <v>6.8711063829787236</v>
      </c>
      <c r="L18" s="2551">
        <f>SUM(L15:L17)</f>
        <v>219</v>
      </c>
      <c r="M18" s="982">
        <f>SUM(M15:M17)</f>
        <v>1935.5409999999999</v>
      </c>
      <c r="N18" s="2553">
        <f>M18/L18</f>
        <v>8.8380867579908671</v>
      </c>
      <c r="O18" s="980"/>
      <c r="P18" s="2555">
        <v>2016</v>
      </c>
      <c r="Q18" s="2551">
        <f>SUM(Q15:Q17)</f>
        <v>63</v>
      </c>
      <c r="R18" s="982">
        <f>SUM(R15:R17)</f>
        <v>2302</v>
      </c>
      <c r="S18" s="2553">
        <f>R18/Q18</f>
        <v>36.539682539682538</v>
      </c>
      <c r="T18" s="2551">
        <f>SUM(T15:T17)</f>
        <v>62</v>
      </c>
      <c r="U18" s="982">
        <f>SUM(U15:U17)</f>
        <v>2778</v>
      </c>
      <c r="V18" s="2553">
        <f>U18/T18</f>
        <v>44.806451612903224</v>
      </c>
      <c r="W18" s="2551">
        <f>SUM(W15:W17)</f>
        <v>94</v>
      </c>
      <c r="X18" s="982">
        <f>SUM(X15:X17)</f>
        <v>2342</v>
      </c>
      <c r="Y18" s="2553">
        <f>X18/W18</f>
        <v>24.914893617021278</v>
      </c>
      <c r="Z18" s="2551">
        <f>SUM(Z15:Z17)</f>
        <v>219</v>
      </c>
      <c r="AA18" s="982">
        <f>SUM(AA15:AA17)</f>
        <v>7422</v>
      </c>
      <c r="AB18" s="2553">
        <f>AA18/Z18</f>
        <v>33.890410958904113</v>
      </c>
    </row>
    <row r="19" spans="1:28" s="1129" customFormat="1" ht="12" customHeight="1">
      <c r="A19" s="1126"/>
      <c r="B19" s="1127"/>
      <c r="C19" s="983"/>
      <c r="D19" s="984"/>
      <c r="E19" s="1128"/>
      <c r="F19" s="983"/>
      <c r="G19" s="984"/>
      <c r="H19" s="1128"/>
      <c r="I19" s="983"/>
      <c r="J19" s="984"/>
      <c r="K19" s="1128"/>
      <c r="L19" s="983"/>
      <c r="M19" s="984"/>
      <c r="N19" s="1128"/>
      <c r="O19" s="1126"/>
      <c r="P19" s="1127"/>
      <c r="Q19" s="983"/>
      <c r="R19" s="984"/>
      <c r="S19" s="1128"/>
      <c r="T19" s="983"/>
      <c r="U19" s="984"/>
      <c r="V19" s="1128"/>
      <c r="W19" s="983"/>
      <c r="X19" s="984"/>
      <c r="Y19" s="1128"/>
      <c r="Z19" s="983"/>
      <c r="AA19" s="984"/>
      <c r="AB19" s="1128"/>
    </row>
    <row r="20" spans="1:28" s="1129" customFormat="1" ht="13.8">
      <c r="A20" s="1126"/>
      <c r="B20" s="986"/>
      <c r="C20" s="2907" t="s">
        <v>1942</v>
      </c>
      <c r="D20" s="2907"/>
      <c r="E20" s="2907"/>
      <c r="F20" s="2907"/>
      <c r="G20" s="2907"/>
      <c r="H20" s="2907"/>
      <c r="I20" s="2907"/>
      <c r="J20" s="2907"/>
      <c r="K20" s="2907"/>
      <c r="L20" s="2907"/>
      <c r="M20" s="2907"/>
      <c r="N20" s="2907"/>
      <c r="O20" s="1126"/>
      <c r="P20" s="986"/>
      <c r="Q20" s="2907" t="s">
        <v>1943</v>
      </c>
      <c r="R20" s="2907"/>
      <c r="S20" s="2907"/>
      <c r="T20" s="2907"/>
      <c r="U20" s="2907"/>
      <c r="V20" s="2907"/>
      <c r="W20" s="2907"/>
      <c r="X20" s="2907"/>
      <c r="Y20" s="2907"/>
      <c r="Z20" s="2907"/>
      <c r="AA20" s="2907"/>
      <c r="AB20" s="2907"/>
    </row>
    <row r="21" spans="1:28" s="1129" customFormat="1" ht="13.8">
      <c r="A21" s="1126"/>
      <c r="B21" s="986"/>
      <c r="C21" s="2907" t="s">
        <v>1</v>
      </c>
      <c r="D21" s="2907"/>
      <c r="E21" s="2907"/>
      <c r="F21" s="2907" t="s">
        <v>3</v>
      </c>
      <c r="G21" s="2907"/>
      <c r="H21" s="2907"/>
      <c r="I21" s="2907" t="s">
        <v>2</v>
      </c>
      <c r="J21" s="2907"/>
      <c r="K21" s="2907"/>
      <c r="L21" s="2907" t="s">
        <v>698</v>
      </c>
      <c r="M21" s="2907"/>
      <c r="N21" s="2907"/>
      <c r="O21" s="1126"/>
      <c r="P21" s="986"/>
      <c r="Q21" s="2907" t="s">
        <v>1</v>
      </c>
      <c r="R21" s="2907"/>
      <c r="S21" s="2907"/>
      <c r="T21" s="2907" t="s">
        <v>3</v>
      </c>
      <c r="U21" s="2907"/>
      <c r="V21" s="2907"/>
      <c r="W21" s="2907" t="s">
        <v>2</v>
      </c>
      <c r="X21" s="2907"/>
      <c r="Y21" s="2907"/>
      <c r="Z21" s="2907" t="s">
        <v>698</v>
      </c>
      <c r="AA21" s="2907"/>
      <c r="AB21" s="2907"/>
    </row>
    <row r="22" spans="1:28" s="1129" customFormat="1" ht="13.8">
      <c r="A22" s="1126"/>
      <c r="B22" s="986"/>
      <c r="C22" s="2549" t="s">
        <v>80</v>
      </c>
      <c r="D22" s="2549" t="s">
        <v>809</v>
      </c>
      <c r="E22" s="2550" t="s">
        <v>1517</v>
      </c>
      <c r="F22" s="2549" t="s">
        <v>80</v>
      </c>
      <c r="G22" s="2549" t="s">
        <v>809</v>
      </c>
      <c r="H22" s="2550" t="s">
        <v>1517</v>
      </c>
      <c r="I22" s="2549" t="s">
        <v>80</v>
      </c>
      <c r="J22" s="2549" t="s">
        <v>809</v>
      </c>
      <c r="K22" s="2550" t="s">
        <v>1517</v>
      </c>
      <c r="L22" s="2549" t="s">
        <v>80</v>
      </c>
      <c r="M22" s="2549" t="s">
        <v>809</v>
      </c>
      <c r="N22" s="2550" t="s">
        <v>1517</v>
      </c>
      <c r="O22" s="1126"/>
      <c r="P22" s="986"/>
      <c r="Q22" s="2549" t="s">
        <v>80</v>
      </c>
      <c r="R22" s="2549" t="s">
        <v>2668</v>
      </c>
      <c r="S22" s="2550" t="s">
        <v>2669</v>
      </c>
      <c r="T22" s="2549" t="s">
        <v>80</v>
      </c>
      <c r="U22" s="2549" t="s">
        <v>2668</v>
      </c>
      <c r="V22" s="2550" t="s">
        <v>2669</v>
      </c>
      <c r="W22" s="2549" t="s">
        <v>80</v>
      </c>
      <c r="X22" s="2549" t="s">
        <v>2668</v>
      </c>
      <c r="Y22" s="2550" t="s">
        <v>2669</v>
      </c>
      <c r="Z22" s="2549" t="s">
        <v>80</v>
      </c>
      <c r="AA22" s="2549" t="s">
        <v>2668</v>
      </c>
      <c r="AB22" s="2550" t="s">
        <v>2669</v>
      </c>
    </row>
    <row r="23" spans="1:28" s="1129" customFormat="1" ht="13.8">
      <c r="A23" s="1126"/>
      <c r="B23" s="2554" t="s">
        <v>2105</v>
      </c>
      <c r="C23" s="2551">
        <v>23</v>
      </c>
      <c r="D23" s="982">
        <v>173</v>
      </c>
      <c r="E23" s="2552">
        <f>D23/C23</f>
        <v>7.5217391304347823</v>
      </c>
      <c r="F23" s="2551">
        <v>22</v>
      </c>
      <c r="G23" s="982">
        <v>213.2</v>
      </c>
      <c r="H23" s="2552">
        <f>G23/F23</f>
        <v>9.6909090909090896</v>
      </c>
      <c r="I23" s="2551">
        <v>33</v>
      </c>
      <c r="J23" s="982">
        <v>234.745</v>
      </c>
      <c r="K23" s="2552">
        <f>J23/I23</f>
        <v>7.1134848484848483</v>
      </c>
      <c r="L23" s="2551">
        <f t="shared" ref="L23:M25" si="5">C23+F23+I23</f>
        <v>78</v>
      </c>
      <c r="M23" s="982">
        <f t="shared" si="5"/>
        <v>620.94499999999994</v>
      </c>
      <c r="N23" s="2552">
        <f>M23/L23</f>
        <v>7.9608333333333325</v>
      </c>
      <c r="O23" s="1126"/>
      <c r="P23" s="2554" t="str">
        <f>B23</f>
        <v>17-I</v>
      </c>
      <c r="Q23" s="2551">
        <f>C23</f>
        <v>23</v>
      </c>
      <c r="R23" s="982">
        <v>694</v>
      </c>
      <c r="S23" s="2552">
        <f>R23/Q23</f>
        <v>30.173913043478262</v>
      </c>
      <c r="T23" s="2551">
        <f>F23</f>
        <v>22</v>
      </c>
      <c r="U23" s="982">
        <v>797</v>
      </c>
      <c r="V23" s="2552">
        <f>U23/T23</f>
        <v>36.227272727272727</v>
      </c>
      <c r="W23" s="2551">
        <f>I23</f>
        <v>33</v>
      </c>
      <c r="X23" s="982">
        <v>781</v>
      </c>
      <c r="Y23" s="2552">
        <f>X23/W23</f>
        <v>23.666666666666668</v>
      </c>
      <c r="Z23" s="2551">
        <f>L23</f>
        <v>78</v>
      </c>
      <c r="AA23" s="982">
        <f>R23+U23+X23</f>
        <v>2272</v>
      </c>
      <c r="AB23" s="2552">
        <f>AA23/Z23</f>
        <v>29.128205128205128</v>
      </c>
    </row>
    <row r="24" spans="1:28" s="1129" customFormat="1" ht="13.8">
      <c r="A24" s="1126"/>
      <c r="B24" s="2554" t="s">
        <v>2667</v>
      </c>
      <c r="C24" s="2551">
        <v>23</v>
      </c>
      <c r="D24" s="982">
        <v>213</v>
      </c>
      <c r="E24" s="2552">
        <f>D24/C24</f>
        <v>9.2608695652173907</v>
      </c>
      <c r="F24" s="2551">
        <v>22</v>
      </c>
      <c r="G24" s="982">
        <v>291</v>
      </c>
      <c r="H24" s="2552">
        <f>G24/F24</f>
        <v>13.227272727272727</v>
      </c>
      <c r="I24" s="2551">
        <v>33</v>
      </c>
      <c r="J24" s="982">
        <v>253.76300000000001</v>
      </c>
      <c r="K24" s="2552">
        <f>J24/I24</f>
        <v>7.6897878787878788</v>
      </c>
      <c r="L24" s="2551">
        <f t="shared" si="5"/>
        <v>78</v>
      </c>
      <c r="M24" s="982">
        <f t="shared" si="5"/>
        <v>757.76300000000003</v>
      </c>
      <c r="N24" s="2552">
        <f>M24/L24</f>
        <v>9.7149102564102563</v>
      </c>
      <c r="O24" s="1126"/>
      <c r="P24" s="2554" t="str">
        <f t="shared" ref="P24:P25" si="6">B24</f>
        <v>17-P</v>
      </c>
      <c r="Q24" s="2551">
        <f t="shared" ref="Q24:Q25" si="7">C24</f>
        <v>23</v>
      </c>
      <c r="R24" s="982">
        <v>884</v>
      </c>
      <c r="S24" s="2552">
        <f>R24/Q24</f>
        <v>38.434782608695649</v>
      </c>
      <c r="T24" s="2551">
        <f t="shared" ref="T24:T25" si="8">F24</f>
        <v>22</v>
      </c>
      <c r="U24" s="982">
        <v>1076</v>
      </c>
      <c r="V24" s="2552">
        <f>U24/T24</f>
        <v>48.909090909090907</v>
      </c>
      <c r="W24" s="2551">
        <f t="shared" ref="W24:W25" si="9">I24</f>
        <v>33</v>
      </c>
      <c r="X24" s="982">
        <v>891</v>
      </c>
      <c r="Y24" s="2552">
        <f>X24/W24</f>
        <v>27</v>
      </c>
      <c r="Z24" s="2551">
        <f t="shared" ref="Z24:Z25" si="10">L24</f>
        <v>78</v>
      </c>
      <c r="AA24" s="982">
        <f>R24+U24+X24</f>
        <v>2851</v>
      </c>
      <c r="AB24" s="2552">
        <f>AA24/Z24</f>
        <v>36.551282051282051</v>
      </c>
    </row>
    <row r="25" spans="1:28" s="1129" customFormat="1" ht="13.8">
      <c r="A25" s="1126"/>
      <c r="B25" s="2554" t="s">
        <v>1444</v>
      </c>
      <c r="C25" s="2551">
        <v>23</v>
      </c>
      <c r="D25" s="982">
        <v>297.21199999999999</v>
      </c>
      <c r="E25" s="2552">
        <f>D25/C25</f>
        <v>12.922260869565218</v>
      </c>
      <c r="F25" s="2551">
        <v>22</v>
      </c>
      <c r="G25" s="982">
        <v>321.95999999999998</v>
      </c>
      <c r="H25" s="2552">
        <f>G25/F25</f>
        <v>14.634545454545453</v>
      </c>
      <c r="I25" s="2551">
        <v>33</v>
      </c>
      <c r="J25" s="982">
        <v>237.465</v>
      </c>
      <c r="K25" s="2552">
        <f>J25/I25</f>
        <v>7.1959090909090913</v>
      </c>
      <c r="L25" s="2551">
        <f t="shared" si="5"/>
        <v>78</v>
      </c>
      <c r="M25" s="982">
        <f t="shared" si="5"/>
        <v>856.63700000000006</v>
      </c>
      <c r="N25" s="2552">
        <f>M25/L25</f>
        <v>10.982525641025642</v>
      </c>
      <c r="O25" s="1126"/>
      <c r="P25" s="2554" t="str">
        <f t="shared" si="6"/>
        <v>17-O</v>
      </c>
      <c r="Q25" s="2551">
        <f t="shared" si="7"/>
        <v>23</v>
      </c>
      <c r="R25" s="982">
        <v>1148</v>
      </c>
      <c r="S25" s="2552">
        <f>R25/Q25</f>
        <v>49.913043478260867</v>
      </c>
      <c r="T25" s="2551">
        <f t="shared" si="8"/>
        <v>22</v>
      </c>
      <c r="U25" s="982">
        <v>1448</v>
      </c>
      <c r="V25" s="2552">
        <f>U25/T25</f>
        <v>65.818181818181813</v>
      </c>
      <c r="W25" s="2551">
        <f t="shared" si="9"/>
        <v>33</v>
      </c>
      <c r="X25" s="982">
        <v>1001</v>
      </c>
      <c r="Y25" s="2552">
        <f>X25/W25</f>
        <v>30.333333333333332</v>
      </c>
      <c r="Z25" s="2551">
        <f t="shared" si="10"/>
        <v>78</v>
      </c>
      <c r="AA25" s="982">
        <f>R25+U25+X25</f>
        <v>3597</v>
      </c>
      <c r="AB25" s="2552">
        <f>AA25/Z25</f>
        <v>46.115384615384613</v>
      </c>
    </row>
    <row r="26" spans="1:28" ht="13.8">
      <c r="B26" s="2555">
        <v>2017</v>
      </c>
      <c r="C26" s="2551">
        <f>SUM(C23:C25)</f>
        <v>69</v>
      </c>
      <c r="D26" s="982">
        <f t="shared" ref="D26" si="11">SUM(D23:D25)</f>
        <v>683.21199999999999</v>
      </c>
      <c r="E26" s="2553">
        <f>D26/C26</f>
        <v>9.9016231884057966</v>
      </c>
      <c r="F26" s="2551">
        <f t="shared" ref="F26:G26" si="12">SUM(F23:F25)</f>
        <v>66</v>
      </c>
      <c r="G26" s="982">
        <f t="shared" si="12"/>
        <v>826.16</v>
      </c>
      <c r="H26" s="2553">
        <f>G26/F26</f>
        <v>12.517575757575758</v>
      </c>
      <c r="I26" s="2551">
        <f t="shared" ref="I26:J26" si="13">SUM(I23:I25)</f>
        <v>99</v>
      </c>
      <c r="J26" s="982">
        <f t="shared" si="13"/>
        <v>725.97300000000007</v>
      </c>
      <c r="K26" s="2553">
        <f>J26/I26</f>
        <v>7.3330606060606067</v>
      </c>
      <c r="L26" s="2551">
        <f>SUM(L23:L25)</f>
        <v>234</v>
      </c>
      <c r="M26" s="982">
        <f>SUM(M23:M25)</f>
        <v>2235.3450000000003</v>
      </c>
      <c r="N26" s="2553">
        <f>M26/L26</f>
        <v>9.5527564102564106</v>
      </c>
      <c r="P26" s="2555">
        <v>2017</v>
      </c>
      <c r="Q26" s="2551">
        <f>SUM(Q23:Q25)</f>
        <v>69</v>
      </c>
      <c r="R26" s="982">
        <f>SUM(R23:R25)</f>
        <v>2726</v>
      </c>
      <c r="S26" s="2553">
        <f>R26/Q26</f>
        <v>39.507246376811594</v>
      </c>
      <c r="T26" s="2551">
        <f>SUM(T23:T25)</f>
        <v>66</v>
      </c>
      <c r="U26" s="982">
        <f>SUM(U23:U25)</f>
        <v>3321</v>
      </c>
      <c r="V26" s="2553">
        <f>U26/T26</f>
        <v>50.31818181818182</v>
      </c>
      <c r="W26" s="2551">
        <f>SUM(W23:W25)</f>
        <v>99</v>
      </c>
      <c r="X26" s="982">
        <f>SUM(X23:X25)</f>
        <v>2673</v>
      </c>
      <c r="Y26" s="2553">
        <f>X26/W26</f>
        <v>27</v>
      </c>
      <c r="Z26" s="2551">
        <f>SUM(Z23:Z25)</f>
        <v>234</v>
      </c>
      <c r="AA26" s="982">
        <f>SUM(AA23:AA25)</f>
        <v>8720</v>
      </c>
      <c r="AB26" s="2553">
        <f>AA26/Z26</f>
        <v>37.264957264957268</v>
      </c>
    </row>
    <row r="28" spans="1:28" ht="13.8">
      <c r="B28" s="986"/>
      <c r="C28" s="2907" t="s">
        <v>4137</v>
      </c>
      <c r="D28" s="2907"/>
      <c r="E28" s="2907"/>
      <c r="F28" s="2907"/>
      <c r="G28" s="2907"/>
      <c r="H28" s="2907"/>
      <c r="I28" s="2907"/>
      <c r="J28" s="2907"/>
      <c r="K28" s="2907"/>
      <c r="L28" s="2907"/>
      <c r="M28" s="2907"/>
      <c r="N28" s="2907"/>
      <c r="O28" s="1126"/>
      <c r="P28" s="986"/>
      <c r="Q28" s="2907" t="s">
        <v>4138</v>
      </c>
      <c r="R28" s="2907"/>
      <c r="S28" s="2907"/>
      <c r="T28" s="2907"/>
      <c r="U28" s="2907"/>
      <c r="V28" s="2907"/>
      <c r="W28" s="2907"/>
      <c r="X28" s="2907"/>
      <c r="Y28" s="2907"/>
      <c r="Z28" s="2907"/>
      <c r="AA28" s="2907"/>
      <c r="AB28" s="2907"/>
    </row>
    <row r="29" spans="1:28" ht="13.8">
      <c r="B29" s="986"/>
      <c r="C29" s="2907" t="s">
        <v>1</v>
      </c>
      <c r="D29" s="2907"/>
      <c r="E29" s="2907"/>
      <c r="F29" s="2907" t="s">
        <v>3</v>
      </c>
      <c r="G29" s="2907"/>
      <c r="H29" s="2907"/>
      <c r="I29" s="2907" t="s">
        <v>2</v>
      </c>
      <c r="J29" s="2907"/>
      <c r="K29" s="2907"/>
      <c r="L29" s="2907" t="s">
        <v>698</v>
      </c>
      <c r="M29" s="2907"/>
      <c r="N29" s="2907"/>
      <c r="O29" s="1126"/>
      <c r="P29" s="986"/>
      <c r="Q29" s="2907" t="s">
        <v>1</v>
      </c>
      <c r="R29" s="2907"/>
      <c r="S29" s="2907"/>
      <c r="T29" s="2907" t="s">
        <v>3</v>
      </c>
      <c r="U29" s="2907"/>
      <c r="V29" s="2907"/>
      <c r="W29" s="2907" t="s">
        <v>2</v>
      </c>
      <c r="X29" s="2907"/>
      <c r="Y29" s="2907"/>
      <c r="Z29" s="2907" t="s">
        <v>698</v>
      </c>
      <c r="AA29" s="2907"/>
      <c r="AB29" s="2907"/>
    </row>
    <row r="30" spans="1:28" ht="13.8">
      <c r="B30" s="986"/>
      <c r="C30" s="2549" t="s">
        <v>80</v>
      </c>
      <c r="D30" s="2549" t="s">
        <v>809</v>
      </c>
      <c r="E30" s="2550" t="s">
        <v>1517</v>
      </c>
      <c r="F30" s="2549" t="s">
        <v>80</v>
      </c>
      <c r="G30" s="2549" t="s">
        <v>809</v>
      </c>
      <c r="H30" s="2550" t="s">
        <v>1517</v>
      </c>
      <c r="I30" s="2549" t="s">
        <v>80</v>
      </c>
      <c r="J30" s="2549" t="s">
        <v>809</v>
      </c>
      <c r="K30" s="2550" t="s">
        <v>1517</v>
      </c>
      <c r="L30" s="2549" t="s">
        <v>80</v>
      </c>
      <c r="M30" s="2549" t="s">
        <v>809</v>
      </c>
      <c r="N30" s="2550" t="s">
        <v>1517</v>
      </c>
      <c r="O30" s="1126"/>
      <c r="P30" s="986"/>
      <c r="Q30" s="2549" t="s">
        <v>80</v>
      </c>
      <c r="R30" s="2549" t="s">
        <v>2668</v>
      </c>
      <c r="S30" s="2550" t="s">
        <v>2669</v>
      </c>
      <c r="T30" s="2549" t="s">
        <v>80</v>
      </c>
      <c r="U30" s="2549" t="s">
        <v>2668</v>
      </c>
      <c r="V30" s="2550" t="s">
        <v>2669</v>
      </c>
      <c r="W30" s="2549" t="s">
        <v>80</v>
      </c>
      <c r="X30" s="2549" t="s">
        <v>2668</v>
      </c>
      <c r="Y30" s="2550" t="s">
        <v>2669</v>
      </c>
      <c r="Z30" s="2549" t="s">
        <v>80</v>
      </c>
      <c r="AA30" s="2549" t="s">
        <v>2668</v>
      </c>
      <c r="AB30" s="2550" t="s">
        <v>2669</v>
      </c>
    </row>
    <row r="31" spans="1:28" ht="13.8">
      <c r="B31" s="2554" t="s">
        <v>4139</v>
      </c>
      <c r="C31" s="2551">
        <v>27</v>
      </c>
      <c r="D31" s="982">
        <v>236.1</v>
      </c>
      <c r="E31" s="2552">
        <f>D31/C31</f>
        <v>8.7444444444444436</v>
      </c>
      <c r="F31" s="2551">
        <v>22</v>
      </c>
      <c r="G31" s="982">
        <v>267.5</v>
      </c>
      <c r="H31" s="2552">
        <f>G31/F31</f>
        <v>12.159090909090908</v>
      </c>
      <c r="I31" s="2551">
        <v>33</v>
      </c>
      <c r="J31" s="982">
        <v>213.57</v>
      </c>
      <c r="K31" s="2552">
        <f>J31/I31</f>
        <v>6.4718181818181817</v>
      </c>
      <c r="L31" s="2551">
        <f t="shared" ref="L31:L33" si="14">C31+F31+I31</f>
        <v>82</v>
      </c>
      <c r="M31" s="982">
        <f t="shared" ref="M31:M33" si="15">D31+G31+J31</f>
        <v>717.17000000000007</v>
      </c>
      <c r="N31" s="2552">
        <f>M31/L31</f>
        <v>8.7459756097560977</v>
      </c>
      <c r="O31" s="1126"/>
      <c r="P31" s="2554" t="str">
        <f>B31</f>
        <v>18-I</v>
      </c>
      <c r="Q31" s="2551">
        <f>C31</f>
        <v>27</v>
      </c>
      <c r="R31" s="982">
        <v>937</v>
      </c>
      <c r="S31" s="2552">
        <f>R31/Q31</f>
        <v>34.703703703703702</v>
      </c>
      <c r="T31" s="2551">
        <f>F31</f>
        <v>22</v>
      </c>
      <c r="U31" s="982">
        <v>1233</v>
      </c>
      <c r="V31" s="2552">
        <f>U31/T31</f>
        <v>56.045454545454547</v>
      </c>
      <c r="W31" s="2551">
        <f>I31</f>
        <v>33</v>
      </c>
      <c r="X31" s="982">
        <v>856</v>
      </c>
      <c r="Y31" s="2552">
        <f>X31/W31</f>
        <v>25.939393939393938</v>
      </c>
      <c r="Z31" s="2551">
        <f>L31</f>
        <v>82</v>
      </c>
      <c r="AA31" s="982">
        <f>R31+U31+X31</f>
        <v>3026</v>
      </c>
      <c r="AB31" s="2552">
        <f>AA31/Z31</f>
        <v>36.902439024390247</v>
      </c>
    </row>
    <row r="32" spans="1:28" ht="13.8">
      <c r="B32" s="2554" t="s">
        <v>4140</v>
      </c>
      <c r="C32" s="2551">
        <v>27</v>
      </c>
      <c r="D32" s="982">
        <v>214.65</v>
      </c>
      <c r="E32" s="2552">
        <f>D32/C32</f>
        <v>7.95</v>
      </c>
      <c r="F32" s="2551">
        <v>22</v>
      </c>
      <c r="G32" s="982">
        <v>225</v>
      </c>
      <c r="H32" s="2552">
        <f>G32/F32</f>
        <v>10.227272727272727</v>
      </c>
      <c r="I32" s="2551">
        <v>33</v>
      </c>
      <c r="J32" s="982">
        <v>271.2</v>
      </c>
      <c r="K32" s="2552">
        <f>J32/I32</f>
        <v>8.2181818181818187</v>
      </c>
      <c r="L32" s="2551">
        <f t="shared" si="14"/>
        <v>82</v>
      </c>
      <c r="M32" s="982">
        <f t="shared" si="15"/>
        <v>710.84999999999991</v>
      </c>
      <c r="N32" s="2552">
        <f>M32/L32</f>
        <v>8.6689024390243894</v>
      </c>
      <c r="O32" s="1126"/>
      <c r="P32" s="2554" t="str">
        <f t="shared" ref="P32:P33" si="16">B32</f>
        <v>18-P</v>
      </c>
      <c r="Q32" s="2551">
        <f t="shared" ref="Q32:Q33" si="17">C32</f>
        <v>27</v>
      </c>
      <c r="R32" s="982">
        <v>717</v>
      </c>
      <c r="S32" s="2552">
        <f>R32/Q32</f>
        <v>26.555555555555557</v>
      </c>
      <c r="T32" s="2551">
        <f t="shared" ref="T32:T33" si="18">F32</f>
        <v>22</v>
      </c>
      <c r="U32" s="982">
        <v>1130</v>
      </c>
      <c r="V32" s="2552">
        <f>U32/T32</f>
        <v>51.363636363636367</v>
      </c>
      <c r="W32" s="2551">
        <f t="shared" ref="W32:W33" si="19">I32</f>
        <v>33</v>
      </c>
      <c r="X32" s="982">
        <v>1007</v>
      </c>
      <c r="Y32" s="2552">
        <f>X32/W32</f>
        <v>30.515151515151516</v>
      </c>
      <c r="Z32" s="2551">
        <f t="shared" ref="Z32:Z33" si="20">L32</f>
        <v>82</v>
      </c>
      <c r="AA32" s="982">
        <f>R32+U32+X32</f>
        <v>2854</v>
      </c>
      <c r="AB32" s="2552">
        <f>AA32/Z32</f>
        <v>34.804878048780488</v>
      </c>
    </row>
    <row r="33" spans="2:28" ht="13.8">
      <c r="B33" s="2554" t="s">
        <v>4141</v>
      </c>
      <c r="C33" s="2551">
        <v>27</v>
      </c>
      <c r="D33" s="982">
        <v>237.5</v>
      </c>
      <c r="E33" s="2552">
        <f>D33/C33</f>
        <v>8.7962962962962958</v>
      </c>
      <c r="F33" s="2551">
        <v>22</v>
      </c>
      <c r="G33" s="982">
        <v>272.95</v>
      </c>
      <c r="H33" s="2552">
        <f>G33/F33</f>
        <v>12.406818181818181</v>
      </c>
      <c r="I33" s="2551">
        <v>33</v>
      </c>
      <c r="J33" s="982">
        <v>313.13</v>
      </c>
      <c r="K33" s="2552">
        <f>J33/I33</f>
        <v>9.4887878787878783</v>
      </c>
      <c r="L33" s="2551">
        <f t="shared" si="14"/>
        <v>82</v>
      </c>
      <c r="M33" s="982">
        <f t="shared" si="15"/>
        <v>823.57999999999993</v>
      </c>
      <c r="N33" s="2552">
        <f>M33/L33</f>
        <v>10.043658536585365</v>
      </c>
      <c r="O33" s="1126"/>
      <c r="P33" s="2554" t="str">
        <f t="shared" si="16"/>
        <v>18-O</v>
      </c>
      <c r="Q33" s="2551">
        <f t="shared" si="17"/>
        <v>27</v>
      </c>
      <c r="R33" s="982">
        <v>1200</v>
      </c>
      <c r="S33" s="2552">
        <f>R33/Q33</f>
        <v>44.444444444444443</v>
      </c>
      <c r="T33" s="2551">
        <f t="shared" si="18"/>
        <v>22</v>
      </c>
      <c r="U33" s="982">
        <v>1731</v>
      </c>
      <c r="V33" s="2552">
        <f>U33/T33</f>
        <v>78.681818181818187</v>
      </c>
      <c r="W33" s="2551">
        <f t="shared" si="19"/>
        <v>33</v>
      </c>
      <c r="X33" s="982">
        <v>1300</v>
      </c>
      <c r="Y33" s="2552">
        <f>X33/W33</f>
        <v>39.393939393939391</v>
      </c>
      <c r="Z33" s="2551">
        <f t="shared" si="20"/>
        <v>82</v>
      </c>
      <c r="AA33" s="982">
        <f>R33+U33+X33</f>
        <v>4231</v>
      </c>
      <c r="AB33" s="2552">
        <f>AA33/Z33</f>
        <v>51.597560975609753</v>
      </c>
    </row>
    <row r="34" spans="2:28" ht="13.8">
      <c r="B34" s="2555">
        <v>2018</v>
      </c>
      <c r="C34" s="2551">
        <f>SUM(C31:C33)</f>
        <v>81</v>
      </c>
      <c r="D34" s="982">
        <f t="shared" ref="D34" si="21">SUM(D31:D33)</f>
        <v>688.25</v>
      </c>
      <c r="E34" s="2553">
        <f>D34/C34</f>
        <v>8.4969135802469129</v>
      </c>
      <c r="F34" s="2551">
        <f t="shared" ref="F34:G34" si="22">SUM(F31:F33)</f>
        <v>66</v>
      </c>
      <c r="G34" s="982">
        <f t="shared" si="22"/>
        <v>765.45</v>
      </c>
      <c r="H34" s="2553">
        <f>G34/F34</f>
        <v>11.597727272727273</v>
      </c>
      <c r="I34" s="2551">
        <f t="shared" ref="I34:J34" si="23">SUM(I31:I33)</f>
        <v>99</v>
      </c>
      <c r="J34" s="982">
        <f t="shared" si="23"/>
        <v>797.9</v>
      </c>
      <c r="K34" s="2553">
        <f>J34/I34</f>
        <v>8.0595959595959599</v>
      </c>
      <c r="L34" s="2551">
        <f>SUM(L31:L33)</f>
        <v>246</v>
      </c>
      <c r="M34" s="982">
        <f>SUM(M31:M33)</f>
        <v>2251.6</v>
      </c>
      <c r="N34" s="2553">
        <f>M34/L34</f>
        <v>9.1528455284552841</v>
      </c>
      <c r="P34" s="2555">
        <v>2018</v>
      </c>
      <c r="Q34" s="2551">
        <f>SUM(Q31:Q33)</f>
        <v>81</v>
      </c>
      <c r="R34" s="982">
        <f>SUM(R31:R33)</f>
        <v>2854</v>
      </c>
      <c r="S34" s="2553">
        <f>R34/Q34</f>
        <v>35.23456790123457</v>
      </c>
      <c r="T34" s="2551">
        <f>SUM(T31:T33)</f>
        <v>66</v>
      </c>
      <c r="U34" s="982">
        <f>SUM(U31:U33)</f>
        <v>4094</v>
      </c>
      <c r="V34" s="2553">
        <f>U34/T34</f>
        <v>62.030303030303031</v>
      </c>
      <c r="W34" s="2551">
        <f>SUM(W31:W33)</f>
        <v>99</v>
      </c>
      <c r="X34" s="982">
        <f>SUM(X31:X33)</f>
        <v>3163</v>
      </c>
      <c r="Y34" s="2553">
        <f>X34/W34</f>
        <v>31.949494949494948</v>
      </c>
      <c r="Z34" s="2551">
        <f>SUM(Z31:Z33)</f>
        <v>246</v>
      </c>
      <c r="AA34" s="982">
        <f>SUM(AA31:AA33)</f>
        <v>10111</v>
      </c>
      <c r="AB34" s="2553">
        <f>AA34/Z34</f>
        <v>41.101626016260163</v>
      </c>
    </row>
    <row r="35" spans="2:28">
      <c r="B35" s="2908" t="s">
        <v>4155</v>
      </c>
      <c r="C35" s="2908"/>
      <c r="D35" s="2908"/>
      <c r="E35" s="2908"/>
      <c r="F35" s="2908"/>
      <c r="G35" s="2908"/>
      <c r="H35" s="2908"/>
      <c r="I35" s="2908"/>
      <c r="J35" s="2908"/>
      <c r="K35" s="2908"/>
      <c r="L35" s="2908"/>
      <c r="M35" s="2908"/>
      <c r="N35" s="2908"/>
    </row>
    <row r="48" spans="2:28">
      <c r="O48" s="321" t="s">
        <v>1878</v>
      </c>
    </row>
  </sheetData>
  <mergeCells count="41">
    <mergeCell ref="B35:N35"/>
    <mergeCell ref="Q20:AB20"/>
    <mergeCell ref="Q21:S21"/>
    <mergeCell ref="T21:V21"/>
    <mergeCell ref="W21:Y21"/>
    <mergeCell ref="Z21:AB21"/>
    <mergeCell ref="C20:N20"/>
    <mergeCell ref="C21:E21"/>
    <mergeCell ref="F21:H21"/>
    <mergeCell ref="I21:K21"/>
    <mergeCell ref="L21:N21"/>
    <mergeCell ref="C28:N28"/>
    <mergeCell ref="Q28:AB28"/>
    <mergeCell ref="C29:E29"/>
    <mergeCell ref="F29:H29"/>
    <mergeCell ref="I29:K29"/>
    <mergeCell ref="Q12:AB12"/>
    <mergeCell ref="Q13:S13"/>
    <mergeCell ref="T13:V13"/>
    <mergeCell ref="W13:Y13"/>
    <mergeCell ref="Z13:AB13"/>
    <mergeCell ref="C4:N4"/>
    <mergeCell ref="Q4:AB4"/>
    <mergeCell ref="C5:E5"/>
    <mergeCell ref="F5:H5"/>
    <mergeCell ref="I5:K5"/>
    <mergeCell ref="L5:N5"/>
    <mergeCell ref="Q5:S5"/>
    <mergeCell ref="T5:V5"/>
    <mergeCell ref="W5:Y5"/>
    <mergeCell ref="Z5:AB5"/>
    <mergeCell ref="C12:N12"/>
    <mergeCell ref="C13:E13"/>
    <mergeCell ref="F13:H13"/>
    <mergeCell ref="I13:K13"/>
    <mergeCell ref="L13:N13"/>
    <mergeCell ref="L29:N29"/>
    <mergeCell ref="Q29:S29"/>
    <mergeCell ref="T29:V29"/>
    <mergeCell ref="W29:Y29"/>
    <mergeCell ref="Z29:AB29"/>
  </mergeCells>
  <hyperlinks>
    <hyperlink ref="A1" location="Índice!A1" display="ÍNDICE" xr:uid="{00000000-0004-0000-3300-000000000000}"/>
  </hyperlinks>
  <pageMargins left="0.7" right="0.7" top="0.75" bottom="0.75" header="0.3" footer="0.3"/>
  <pageSetup orientation="portrait" horizontalDpi="0" verticalDpi="0" r:id="rId1"/>
  <ignoredErrors>
    <ignoredError sqref="E26 H26 K26" formula="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AD25A8"/>
    <pageSetUpPr fitToPage="1"/>
  </sheetPr>
  <dimension ref="A1:W28"/>
  <sheetViews>
    <sheetView showGridLines="0" zoomScaleNormal="100" workbookViewId="0"/>
  </sheetViews>
  <sheetFormatPr baseColWidth="10" defaultColWidth="11.44140625" defaultRowHeight="13.2"/>
  <cols>
    <col min="1" max="2" width="17.109375" style="70" customWidth="1"/>
    <col min="3" max="3" width="9.109375" style="70" bestFit="1" customWidth="1"/>
    <col min="4" max="6" width="5.5546875" style="70" bestFit="1" customWidth="1"/>
    <col min="7" max="7" width="6.5546875" style="70" bestFit="1" customWidth="1"/>
    <col min="8" max="8" width="5.5546875" style="70" bestFit="1" customWidth="1"/>
    <col min="9" max="9" width="5.5546875" style="70" customWidth="1"/>
    <col min="10" max="10" width="8.21875" style="70" bestFit="1" customWidth="1"/>
    <col min="11" max="12" width="11.44140625" style="70"/>
    <col min="13" max="13" width="15.6640625" style="70" bestFit="1" customWidth="1"/>
    <col min="14" max="14" width="12" style="70" customWidth="1"/>
    <col min="15" max="19" width="5.5546875" style="70" bestFit="1" customWidth="1"/>
    <col min="20" max="21" width="5.5546875" style="70" customWidth="1"/>
    <col min="22" max="22" width="8.6640625" style="70" bestFit="1" customWidth="1"/>
    <col min="23" max="23" width="8.5546875" style="70" bestFit="1" customWidth="1"/>
    <col min="24" max="16384" width="11.44140625" style="70"/>
  </cols>
  <sheetData>
    <row r="1" spans="1:23" s="248" customFormat="1">
      <c r="A1" s="265" t="s">
        <v>1447</v>
      </c>
      <c r="B1" s="241"/>
    </row>
    <row r="2" spans="1:23" ht="18">
      <c r="A2" s="988" t="s">
        <v>1944</v>
      </c>
      <c r="B2" s="69"/>
      <c r="D2" s="71"/>
      <c r="E2" s="71"/>
      <c r="F2" s="71"/>
      <c r="G2" s="71"/>
      <c r="H2" s="71"/>
      <c r="I2" s="71"/>
      <c r="J2" s="71"/>
    </row>
    <row r="3" spans="1:23" ht="44.25" customHeight="1">
      <c r="A3" s="2921" t="s">
        <v>722</v>
      </c>
      <c r="B3" s="2921"/>
      <c r="C3" s="2921"/>
      <c r="D3" s="2921"/>
      <c r="E3" s="2921"/>
      <c r="F3" s="2921"/>
      <c r="G3" s="2921"/>
      <c r="H3" s="2921"/>
      <c r="I3" s="2921"/>
      <c r="J3" s="2921"/>
      <c r="K3" s="2921"/>
      <c r="L3" s="2921"/>
    </row>
    <row r="4" spans="1:23" s="72" customFormat="1"/>
    <row r="5" spans="1:23" s="72" customFormat="1" ht="14.4">
      <c r="A5" s="2369" t="s">
        <v>5</v>
      </c>
      <c r="B5" s="2369" t="s">
        <v>83</v>
      </c>
      <c r="C5" s="2369" t="s">
        <v>0</v>
      </c>
      <c r="D5" s="2369">
        <v>2012</v>
      </c>
      <c r="E5" s="2369">
        <v>2013</v>
      </c>
      <c r="F5" s="2369">
        <v>2014</v>
      </c>
      <c r="G5" s="2369">
        <v>2015</v>
      </c>
      <c r="H5" s="2369">
        <v>2016</v>
      </c>
      <c r="I5" s="2369">
        <v>2017</v>
      </c>
      <c r="J5" s="2369">
        <v>2018</v>
      </c>
    </row>
    <row r="6" spans="1:23" s="72" customFormat="1" ht="14.4">
      <c r="A6" s="2922" t="s">
        <v>16</v>
      </c>
      <c r="B6" s="2919" t="s">
        <v>82</v>
      </c>
      <c r="C6" s="2457" t="s">
        <v>1</v>
      </c>
      <c r="D6" s="2458">
        <v>4</v>
      </c>
      <c r="E6" s="2458">
        <v>5</v>
      </c>
      <c r="F6" s="2458">
        <v>7</v>
      </c>
      <c r="G6" s="2459">
        <v>14</v>
      </c>
      <c r="H6" s="2459">
        <v>17</v>
      </c>
      <c r="I6" s="2460">
        <f>'Plazas Def Histo'!J5</f>
        <v>19</v>
      </c>
      <c r="J6" s="2461">
        <f>'Plazas Def Histo'!K5</f>
        <v>22</v>
      </c>
      <c r="K6" s="2027"/>
    </row>
    <row r="7" spans="1:23" s="72" customFormat="1" ht="14.4">
      <c r="A7" s="2922"/>
      <c r="B7" s="2919"/>
      <c r="C7" s="2457" t="s">
        <v>3</v>
      </c>
      <c r="D7" s="2458">
        <v>5</v>
      </c>
      <c r="E7" s="2458">
        <v>9</v>
      </c>
      <c r="F7" s="2458">
        <v>11</v>
      </c>
      <c r="G7" s="2459">
        <v>12</v>
      </c>
      <c r="H7" s="2459">
        <v>16</v>
      </c>
      <c r="I7" s="2460">
        <f>'Plazas Def Histo'!J6</f>
        <v>18</v>
      </c>
      <c r="J7" s="2461">
        <v>19</v>
      </c>
      <c r="L7" s="2923" t="s">
        <v>865</v>
      </c>
      <c r="M7" s="989" t="s">
        <v>83</v>
      </c>
      <c r="N7" s="989" t="s">
        <v>0</v>
      </c>
      <c r="O7" s="989">
        <v>2012</v>
      </c>
      <c r="P7" s="989">
        <v>2013</v>
      </c>
      <c r="Q7" s="989">
        <v>2014</v>
      </c>
      <c r="R7" s="989">
        <v>2015</v>
      </c>
      <c r="S7" s="989">
        <v>2016</v>
      </c>
      <c r="T7" s="989">
        <v>2017</v>
      </c>
      <c r="U7" s="2028">
        <v>2018</v>
      </c>
      <c r="V7" s="989" t="s">
        <v>721</v>
      </c>
      <c r="W7" s="989" t="s">
        <v>811</v>
      </c>
    </row>
    <row r="8" spans="1:23" s="72" customFormat="1" ht="14.4">
      <c r="A8" s="2922"/>
      <c r="B8" s="2919"/>
      <c r="C8" s="2457" t="s">
        <v>2</v>
      </c>
      <c r="D8" s="2458">
        <v>3</v>
      </c>
      <c r="E8" s="2458">
        <v>7</v>
      </c>
      <c r="F8" s="2458">
        <v>10</v>
      </c>
      <c r="G8" s="2459">
        <v>19</v>
      </c>
      <c r="H8" s="2459">
        <v>21</v>
      </c>
      <c r="I8" s="2460">
        <f>'Plazas Def Histo'!J7</f>
        <v>28</v>
      </c>
      <c r="J8" s="2461">
        <v>31</v>
      </c>
      <c r="L8" s="2924"/>
      <c r="M8" s="2926" t="s">
        <v>721</v>
      </c>
      <c r="N8" s="990" t="s">
        <v>1</v>
      </c>
      <c r="O8" s="991">
        <v>0</v>
      </c>
      <c r="P8" s="991">
        <v>0.8</v>
      </c>
      <c r="Q8" s="991">
        <v>0.8571428571428571</v>
      </c>
      <c r="R8" s="992">
        <v>0.5714285714285714</v>
      </c>
      <c r="S8" s="992">
        <f t="shared" ref="S8:U11" si="0">H14</f>
        <v>0.41176470588235292</v>
      </c>
      <c r="T8" s="992">
        <f>I14</f>
        <v>0.42105263157894735</v>
      </c>
      <c r="U8" s="993">
        <f>J14</f>
        <v>0.36363636363636365</v>
      </c>
      <c r="V8" s="994">
        <f>U8</f>
        <v>0.36363636363636365</v>
      </c>
      <c r="W8" s="994">
        <f>U12</f>
        <v>0.45454545454545453</v>
      </c>
    </row>
    <row r="9" spans="1:23" s="72" customFormat="1" ht="14.4">
      <c r="A9" s="2922"/>
      <c r="B9" s="2919"/>
      <c r="C9" s="2462" t="s">
        <v>8</v>
      </c>
      <c r="D9" s="2463">
        <f t="shared" ref="D9:I9" si="1">SUM(D6:D8)</f>
        <v>12</v>
      </c>
      <c r="E9" s="2463">
        <f t="shared" si="1"/>
        <v>21</v>
      </c>
      <c r="F9" s="2463">
        <f t="shared" si="1"/>
        <v>28</v>
      </c>
      <c r="G9" s="2463">
        <f t="shared" si="1"/>
        <v>45</v>
      </c>
      <c r="H9" s="2463">
        <f t="shared" si="1"/>
        <v>54</v>
      </c>
      <c r="I9" s="2463">
        <f t="shared" si="1"/>
        <v>65</v>
      </c>
      <c r="J9" s="2464">
        <f t="shared" ref="J9" si="2">SUM(J6:J8)</f>
        <v>72</v>
      </c>
      <c r="L9" s="2924"/>
      <c r="M9" s="2927"/>
      <c r="N9" s="990" t="s">
        <v>3</v>
      </c>
      <c r="O9" s="991">
        <v>0.2</v>
      </c>
      <c r="P9" s="991">
        <v>0.55555555555555558</v>
      </c>
      <c r="Q9" s="991">
        <v>0.45454545454545453</v>
      </c>
      <c r="R9" s="992">
        <v>0.75</v>
      </c>
      <c r="S9" s="992">
        <f t="shared" si="0"/>
        <v>0.625</v>
      </c>
      <c r="T9" s="992">
        <f t="shared" si="0"/>
        <v>0.77777777777777779</v>
      </c>
      <c r="U9" s="993">
        <f t="shared" ref="U9:U10" si="3">J15</f>
        <v>0.57894736842105265</v>
      </c>
      <c r="V9" s="994">
        <f t="shared" ref="V9:V11" si="4">U9</f>
        <v>0.57894736842105265</v>
      </c>
      <c r="W9" s="994">
        <f t="shared" ref="W9:W11" si="5">U13</f>
        <v>0.73684210526315785</v>
      </c>
    </row>
    <row r="10" spans="1:23" s="72" customFormat="1" ht="14.4">
      <c r="A10" s="2922"/>
      <c r="B10" s="2919" t="s">
        <v>721</v>
      </c>
      <c r="C10" s="2457" t="s">
        <v>1</v>
      </c>
      <c r="D10" s="2458">
        <v>0</v>
      </c>
      <c r="E10" s="2458">
        <v>4</v>
      </c>
      <c r="F10" s="2458">
        <v>6</v>
      </c>
      <c r="G10" s="2459">
        <v>8</v>
      </c>
      <c r="H10" s="2459">
        <v>7</v>
      </c>
      <c r="I10" s="2459">
        <v>8</v>
      </c>
      <c r="J10" s="2465">
        <v>8</v>
      </c>
      <c r="L10" s="2924"/>
      <c r="M10" s="2927"/>
      <c r="N10" s="990" t="s">
        <v>2</v>
      </c>
      <c r="O10" s="991">
        <v>0</v>
      </c>
      <c r="P10" s="991">
        <v>0.14285714285714285</v>
      </c>
      <c r="Q10" s="991">
        <v>0.3</v>
      </c>
      <c r="R10" s="992">
        <v>0.47368421052631576</v>
      </c>
      <c r="S10" s="992">
        <f t="shared" si="0"/>
        <v>0.42857142857142855</v>
      </c>
      <c r="T10" s="992">
        <f t="shared" si="0"/>
        <v>0.39285714285714285</v>
      </c>
      <c r="U10" s="993">
        <f t="shared" si="3"/>
        <v>0.45161290322580644</v>
      </c>
      <c r="V10" s="994">
        <f t="shared" si="4"/>
        <v>0.45161290322580644</v>
      </c>
      <c r="W10" s="994">
        <f t="shared" si="5"/>
        <v>0.5161290322580645</v>
      </c>
    </row>
    <row r="11" spans="1:23" s="72" customFormat="1" ht="14.4">
      <c r="A11" s="2922"/>
      <c r="B11" s="2919"/>
      <c r="C11" s="2457" t="s">
        <v>3</v>
      </c>
      <c r="D11" s="2458">
        <v>1</v>
      </c>
      <c r="E11" s="2458">
        <v>5</v>
      </c>
      <c r="F11" s="2458">
        <v>5</v>
      </c>
      <c r="G11" s="2459">
        <v>9</v>
      </c>
      <c r="H11" s="2459">
        <v>10</v>
      </c>
      <c r="I11" s="2459">
        <v>14</v>
      </c>
      <c r="J11" s="2465">
        <v>11</v>
      </c>
      <c r="L11" s="2924"/>
      <c r="M11" s="2928"/>
      <c r="N11" s="995" t="s">
        <v>698</v>
      </c>
      <c r="O11" s="2029">
        <v>8.3333333333333329E-2</v>
      </c>
      <c r="P11" s="2029">
        <v>0.47619047619047616</v>
      </c>
      <c r="Q11" s="2029">
        <v>0.5</v>
      </c>
      <c r="R11" s="2029">
        <v>0.57777777777777772</v>
      </c>
      <c r="S11" s="2029">
        <f t="shared" si="0"/>
        <v>0.48148148148148145</v>
      </c>
      <c r="T11" s="2029">
        <f t="shared" si="0"/>
        <v>0.50769230769230766</v>
      </c>
      <c r="U11" s="996">
        <f t="shared" si="0"/>
        <v>0.45833333333333331</v>
      </c>
      <c r="V11" s="997">
        <f t="shared" si="4"/>
        <v>0.45833333333333331</v>
      </c>
      <c r="W11" s="997">
        <f t="shared" si="5"/>
        <v>0.55555555555555558</v>
      </c>
    </row>
    <row r="12" spans="1:23" s="72" customFormat="1" ht="14.4">
      <c r="A12" s="2922"/>
      <c r="B12" s="2919"/>
      <c r="C12" s="2457" t="s">
        <v>2</v>
      </c>
      <c r="D12" s="2458">
        <v>0</v>
      </c>
      <c r="E12" s="2458">
        <v>1</v>
      </c>
      <c r="F12" s="2458">
        <v>3</v>
      </c>
      <c r="G12" s="2459">
        <v>9</v>
      </c>
      <c r="H12" s="2459">
        <v>9</v>
      </c>
      <c r="I12" s="2459">
        <v>11</v>
      </c>
      <c r="J12" s="2465">
        <v>14</v>
      </c>
      <c r="L12" s="2924"/>
      <c r="M12" s="2926" t="str">
        <f>B18</f>
        <v>SNI / SNCA</v>
      </c>
      <c r="N12" s="990" t="s">
        <v>1</v>
      </c>
      <c r="O12" s="991">
        <v>0</v>
      </c>
      <c r="P12" s="991">
        <v>0</v>
      </c>
      <c r="Q12" s="991">
        <v>0</v>
      </c>
      <c r="R12" s="992">
        <v>0.35714285714285715</v>
      </c>
      <c r="S12" s="992">
        <f>H22</f>
        <v>0.29411764705882354</v>
      </c>
      <c r="T12" s="992">
        <f t="shared" ref="S12:U15" si="6">I22</f>
        <v>0.42105263157894735</v>
      </c>
      <c r="U12" s="993">
        <f t="shared" si="6"/>
        <v>0.45454545454545453</v>
      </c>
      <c r="V12" s="2909"/>
      <c r="W12" s="2910"/>
    </row>
    <row r="13" spans="1:23" s="72" customFormat="1" ht="14.4">
      <c r="A13" s="2922"/>
      <c r="B13" s="2919"/>
      <c r="C13" s="2462" t="s">
        <v>4</v>
      </c>
      <c r="D13" s="2463">
        <f t="shared" ref="D13:I13" si="7">SUM(D10:D12)</f>
        <v>1</v>
      </c>
      <c r="E13" s="2463">
        <f t="shared" si="7"/>
        <v>10</v>
      </c>
      <c r="F13" s="2463">
        <f t="shared" si="7"/>
        <v>14</v>
      </c>
      <c r="G13" s="2463">
        <f t="shared" si="7"/>
        <v>26</v>
      </c>
      <c r="H13" s="2463">
        <f t="shared" si="7"/>
        <v>26</v>
      </c>
      <c r="I13" s="2463">
        <f t="shared" si="7"/>
        <v>33</v>
      </c>
      <c r="J13" s="2464">
        <f t="shared" ref="J13" si="8">SUM(J10:J12)</f>
        <v>33</v>
      </c>
      <c r="L13" s="2924"/>
      <c r="M13" s="2927"/>
      <c r="N13" s="990" t="s">
        <v>3</v>
      </c>
      <c r="O13" s="991">
        <v>0.6</v>
      </c>
      <c r="P13" s="991">
        <v>0.44444444444444442</v>
      </c>
      <c r="Q13" s="991">
        <v>0.90909090909090906</v>
      </c>
      <c r="R13" s="992">
        <v>0.91666666666666663</v>
      </c>
      <c r="S13" s="992">
        <f t="shared" si="6"/>
        <v>0.75</v>
      </c>
      <c r="T13" s="992">
        <f t="shared" si="6"/>
        <v>0.77777777777777779</v>
      </c>
      <c r="U13" s="993">
        <f t="shared" si="6"/>
        <v>0.73684210526315785</v>
      </c>
      <c r="V13" s="2911"/>
      <c r="W13" s="2912"/>
    </row>
    <row r="14" spans="1:23" s="72" customFormat="1" ht="14.4">
      <c r="A14" s="2922"/>
      <c r="B14" s="2919"/>
      <c r="C14" s="2457" t="s">
        <v>1</v>
      </c>
      <c r="D14" s="2466">
        <f t="shared" ref="D14:H17" si="9">D10/D6</f>
        <v>0</v>
      </c>
      <c r="E14" s="2466">
        <f t="shared" si="9"/>
        <v>0.8</v>
      </c>
      <c r="F14" s="2466">
        <f t="shared" si="9"/>
        <v>0.8571428571428571</v>
      </c>
      <c r="G14" s="2467">
        <f>G10/G6</f>
        <v>0.5714285714285714</v>
      </c>
      <c r="H14" s="2467">
        <f>H10/H6</f>
        <v>0.41176470588235292</v>
      </c>
      <c r="I14" s="2467">
        <f>I10/I6</f>
        <v>0.42105263157894735</v>
      </c>
      <c r="J14" s="2468">
        <f>J10/J6</f>
        <v>0.36363636363636365</v>
      </c>
      <c r="L14" s="2924"/>
      <c r="M14" s="2927"/>
      <c r="N14" s="990" t="s">
        <v>2</v>
      </c>
      <c r="O14" s="991">
        <v>0.33333333333333331</v>
      </c>
      <c r="P14" s="991">
        <v>0.2857142857142857</v>
      </c>
      <c r="Q14" s="991">
        <v>0.3</v>
      </c>
      <c r="R14" s="992">
        <v>0.36842105263157893</v>
      </c>
      <c r="S14" s="992">
        <f t="shared" si="6"/>
        <v>0.47619047619047616</v>
      </c>
      <c r="T14" s="992">
        <f t="shared" si="6"/>
        <v>0.6785714285714286</v>
      </c>
      <c r="U14" s="993">
        <f t="shared" si="6"/>
        <v>0.5161290322580645</v>
      </c>
      <c r="V14" s="2911"/>
      <c r="W14" s="2912"/>
    </row>
    <row r="15" spans="1:23" s="72" customFormat="1" ht="14.4">
      <c r="A15" s="2922"/>
      <c r="B15" s="2919"/>
      <c r="C15" s="2457" t="s">
        <v>3</v>
      </c>
      <c r="D15" s="2466">
        <f t="shared" si="9"/>
        <v>0.2</v>
      </c>
      <c r="E15" s="2466">
        <f t="shared" si="9"/>
        <v>0.55555555555555558</v>
      </c>
      <c r="F15" s="2466">
        <f t="shared" si="9"/>
        <v>0.45454545454545453</v>
      </c>
      <c r="G15" s="2467">
        <f t="shared" si="9"/>
        <v>0.75</v>
      </c>
      <c r="H15" s="2467">
        <f t="shared" si="9"/>
        <v>0.625</v>
      </c>
      <c r="I15" s="2467">
        <f t="shared" ref="I15:J17" si="10">I11/I7</f>
        <v>0.77777777777777779</v>
      </c>
      <c r="J15" s="2468">
        <f>J11/J7</f>
        <v>0.57894736842105265</v>
      </c>
      <c r="L15" s="2924"/>
      <c r="M15" s="2928"/>
      <c r="N15" s="995" t="s">
        <v>698</v>
      </c>
      <c r="O15" s="2029">
        <v>0.33333333333333331</v>
      </c>
      <c r="P15" s="2029">
        <v>0.2857142857142857</v>
      </c>
      <c r="Q15" s="2029">
        <v>0.4642857142857143</v>
      </c>
      <c r="R15" s="2029">
        <v>0.51111111111111107</v>
      </c>
      <c r="S15" s="2030">
        <f t="shared" si="6"/>
        <v>0.5</v>
      </c>
      <c r="T15" s="2030">
        <f>I25</f>
        <v>0.63076923076923075</v>
      </c>
      <c r="U15" s="998">
        <f>J25</f>
        <v>0.55555555555555558</v>
      </c>
      <c r="V15" s="2913"/>
      <c r="W15" s="2914"/>
    </row>
    <row r="16" spans="1:23" s="72" customFormat="1" ht="14.4">
      <c r="A16" s="2922"/>
      <c r="B16" s="2919"/>
      <c r="C16" s="2457" t="s">
        <v>2</v>
      </c>
      <c r="D16" s="2466">
        <f t="shared" si="9"/>
        <v>0</v>
      </c>
      <c r="E16" s="2466">
        <f t="shared" si="9"/>
        <v>0.14285714285714285</v>
      </c>
      <c r="F16" s="2466">
        <f t="shared" si="9"/>
        <v>0.3</v>
      </c>
      <c r="G16" s="2467">
        <f t="shared" si="9"/>
        <v>0.47368421052631576</v>
      </c>
      <c r="H16" s="2467">
        <f>H12/H8</f>
        <v>0.42857142857142855</v>
      </c>
      <c r="I16" s="2467">
        <f t="shared" si="10"/>
        <v>0.39285714285714285</v>
      </c>
      <c r="J16" s="2468">
        <f t="shared" si="10"/>
        <v>0.45161290322580644</v>
      </c>
      <c r="L16" s="2925"/>
      <c r="M16" s="2915"/>
      <c r="N16" s="2916"/>
      <c r="O16" s="2916"/>
      <c r="P16" s="2916"/>
      <c r="Q16" s="2916"/>
      <c r="R16" s="2916"/>
      <c r="S16" s="2916"/>
      <c r="T16" s="2917"/>
      <c r="U16" s="2917"/>
      <c r="V16" s="2916"/>
      <c r="W16" s="2918"/>
    </row>
    <row r="17" spans="1:21" s="72" customFormat="1" ht="14.4">
      <c r="A17" s="2922"/>
      <c r="B17" s="2919"/>
      <c r="C17" s="2462" t="s">
        <v>698</v>
      </c>
      <c r="D17" s="2469">
        <f t="shared" si="9"/>
        <v>8.3333333333333329E-2</v>
      </c>
      <c r="E17" s="2469">
        <f t="shared" si="9"/>
        <v>0.47619047619047616</v>
      </c>
      <c r="F17" s="2469">
        <f t="shared" si="9"/>
        <v>0.5</v>
      </c>
      <c r="G17" s="2469">
        <f t="shared" si="9"/>
        <v>0.57777777777777772</v>
      </c>
      <c r="H17" s="2469">
        <f>H13/H9</f>
        <v>0.48148148148148145</v>
      </c>
      <c r="I17" s="2469">
        <f t="shared" si="10"/>
        <v>0.50769230769230766</v>
      </c>
      <c r="J17" s="2470">
        <f t="shared" si="10"/>
        <v>0.45833333333333331</v>
      </c>
      <c r="K17" s="104"/>
      <c r="M17" s="70"/>
      <c r="N17" s="70"/>
      <c r="O17" s="70"/>
      <c r="P17" s="70"/>
      <c r="Q17" s="70"/>
      <c r="R17" s="70"/>
      <c r="S17" s="70"/>
      <c r="T17" s="70"/>
      <c r="U17" s="70"/>
    </row>
    <row r="18" spans="1:21" s="72" customFormat="1" ht="14.4">
      <c r="A18" s="2922"/>
      <c r="B18" s="2919" t="s">
        <v>333</v>
      </c>
      <c r="C18" s="2457" t="s">
        <v>1</v>
      </c>
      <c r="D18" s="2458">
        <v>0</v>
      </c>
      <c r="E18" s="2458">
        <v>0</v>
      </c>
      <c r="F18" s="2458">
        <v>0</v>
      </c>
      <c r="G18" s="2459">
        <v>5</v>
      </c>
      <c r="H18" s="2459">
        <v>5</v>
      </c>
      <c r="I18" s="2459">
        <v>8</v>
      </c>
      <c r="J18" s="2465">
        <v>10</v>
      </c>
      <c r="K18" s="2027"/>
      <c r="M18" s="70"/>
      <c r="N18" s="70"/>
      <c r="O18" s="70"/>
      <c r="P18" s="70"/>
      <c r="Q18" s="70"/>
      <c r="R18" s="70"/>
      <c r="S18" s="70"/>
      <c r="T18" s="70"/>
      <c r="U18" s="70"/>
    </row>
    <row r="19" spans="1:21" s="72" customFormat="1" ht="14.4">
      <c r="A19" s="2922"/>
      <c r="B19" s="2919"/>
      <c r="C19" s="2457" t="s">
        <v>3</v>
      </c>
      <c r="D19" s="2458">
        <v>3</v>
      </c>
      <c r="E19" s="2458">
        <v>4</v>
      </c>
      <c r="F19" s="2458">
        <v>10</v>
      </c>
      <c r="G19" s="2459">
        <v>11</v>
      </c>
      <c r="H19" s="2459">
        <v>12</v>
      </c>
      <c r="I19" s="2459">
        <v>14</v>
      </c>
      <c r="J19" s="2465">
        <v>14</v>
      </c>
      <c r="K19" s="2027"/>
      <c r="M19" s="70"/>
      <c r="N19" s="70"/>
      <c r="O19" s="70"/>
      <c r="P19" s="70"/>
      <c r="Q19" s="70"/>
      <c r="R19" s="70"/>
      <c r="S19" s="70"/>
      <c r="T19" s="70"/>
      <c r="U19" s="70"/>
    </row>
    <row r="20" spans="1:21" s="72" customFormat="1" ht="14.4">
      <c r="A20" s="2922"/>
      <c r="B20" s="2919"/>
      <c r="C20" s="2457" t="s">
        <v>2</v>
      </c>
      <c r="D20" s="2458">
        <v>1</v>
      </c>
      <c r="E20" s="2458">
        <v>2</v>
      </c>
      <c r="F20" s="2458">
        <v>3</v>
      </c>
      <c r="G20" s="2459">
        <v>7</v>
      </c>
      <c r="H20" s="2459">
        <v>10</v>
      </c>
      <c r="I20" s="2459">
        <v>19</v>
      </c>
      <c r="J20" s="2465">
        <v>16</v>
      </c>
      <c r="K20" s="2027"/>
      <c r="M20" s="70"/>
      <c r="N20" s="2920"/>
      <c r="O20" s="2920"/>
      <c r="P20" s="1022"/>
      <c r="Q20" s="1139"/>
      <c r="R20" s="70"/>
      <c r="S20" s="70"/>
      <c r="T20" s="70"/>
      <c r="U20" s="70"/>
    </row>
    <row r="21" spans="1:21" s="72" customFormat="1" ht="14.4">
      <c r="A21" s="2922"/>
      <c r="B21" s="2919"/>
      <c r="C21" s="2462" t="s">
        <v>4</v>
      </c>
      <c r="D21" s="2463">
        <f t="shared" ref="D21:I21" si="11">SUM(D18:D20)</f>
        <v>4</v>
      </c>
      <c r="E21" s="2463">
        <f t="shared" si="11"/>
        <v>6</v>
      </c>
      <c r="F21" s="2463">
        <f t="shared" si="11"/>
        <v>13</v>
      </c>
      <c r="G21" s="2463">
        <f t="shared" si="11"/>
        <v>23</v>
      </c>
      <c r="H21" s="2463">
        <f t="shared" si="11"/>
        <v>27</v>
      </c>
      <c r="I21" s="2463">
        <f t="shared" si="11"/>
        <v>41</v>
      </c>
      <c r="J21" s="2464">
        <f t="shared" ref="J21" si="12">SUM(J18:J20)</f>
        <v>40</v>
      </c>
      <c r="K21" s="2027"/>
      <c r="M21" s="70"/>
      <c r="N21" s="2414"/>
      <c r="O21" s="2415"/>
      <c r="P21" s="1022"/>
      <c r="Q21" s="70"/>
      <c r="R21" s="70"/>
      <c r="S21" s="70"/>
      <c r="T21" s="70"/>
      <c r="U21" s="70"/>
    </row>
    <row r="22" spans="1:21" s="72" customFormat="1" ht="14.4">
      <c r="A22" s="2922"/>
      <c r="B22" s="2919"/>
      <c r="C22" s="2457" t="s">
        <v>1</v>
      </c>
      <c r="D22" s="2466">
        <f t="shared" ref="D22:H25" si="13">D18/D6</f>
        <v>0</v>
      </c>
      <c r="E22" s="2466">
        <f t="shared" si="13"/>
        <v>0</v>
      </c>
      <c r="F22" s="2466">
        <f t="shared" si="13"/>
        <v>0</v>
      </c>
      <c r="G22" s="2467">
        <f t="shared" si="13"/>
        <v>0.35714285714285715</v>
      </c>
      <c r="H22" s="2467">
        <f>H18/H6</f>
        <v>0.29411764705882354</v>
      </c>
      <c r="I22" s="2467">
        <f>I18/I6</f>
        <v>0.42105263157894735</v>
      </c>
      <c r="J22" s="2468">
        <f>J18/J6</f>
        <v>0.45454545454545453</v>
      </c>
      <c r="K22" s="2027"/>
      <c r="M22" s="70"/>
      <c r="N22" s="2414"/>
      <c r="O22" s="2415"/>
      <c r="P22" s="1022"/>
      <c r="Q22" s="70"/>
      <c r="R22" s="70"/>
      <c r="S22" s="70"/>
      <c r="T22" s="70"/>
      <c r="U22" s="70"/>
    </row>
    <row r="23" spans="1:21" s="72" customFormat="1" ht="14.4">
      <c r="A23" s="2922"/>
      <c r="B23" s="2919"/>
      <c r="C23" s="2457" t="s">
        <v>3</v>
      </c>
      <c r="D23" s="2466">
        <f t="shared" si="13"/>
        <v>0.6</v>
      </c>
      <c r="E23" s="2466">
        <f t="shared" si="13"/>
        <v>0.44444444444444442</v>
      </c>
      <c r="F23" s="2466">
        <f t="shared" si="13"/>
        <v>0.90909090909090906</v>
      </c>
      <c r="G23" s="2467">
        <f t="shared" si="13"/>
        <v>0.91666666666666663</v>
      </c>
      <c r="H23" s="2467">
        <f t="shared" si="13"/>
        <v>0.75</v>
      </c>
      <c r="I23" s="2467">
        <f t="shared" ref="I23:J25" si="14">I19/I7</f>
        <v>0.77777777777777779</v>
      </c>
      <c r="J23" s="2468">
        <f t="shared" si="14"/>
        <v>0.73684210526315785</v>
      </c>
      <c r="M23" s="70"/>
      <c r="N23" s="70"/>
      <c r="O23" s="70"/>
      <c r="P23" s="70"/>
      <c r="Q23" s="70"/>
      <c r="R23" s="70"/>
      <c r="S23" s="70"/>
      <c r="T23" s="70"/>
      <c r="U23" s="70"/>
    </row>
    <row r="24" spans="1:21" s="72" customFormat="1" ht="14.4">
      <c r="A24" s="2922"/>
      <c r="B24" s="2919"/>
      <c r="C24" s="2457" t="s">
        <v>2</v>
      </c>
      <c r="D24" s="2466">
        <f t="shared" si="13"/>
        <v>0.33333333333333331</v>
      </c>
      <c r="E24" s="2466">
        <f t="shared" si="13"/>
        <v>0.2857142857142857</v>
      </c>
      <c r="F24" s="2466">
        <f t="shared" si="13"/>
        <v>0.3</v>
      </c>
      <c r="G24" s="2467">
        <f t="shared" si="13"/>
        <v>0.36842105263157893</v>
      </c>
      <c r="H24" s="2467">
        <f t="shared" si="13"/>
        <v>0.47619047619047616</v>
      </c>
      <c r="I24" s="2467">
        <f t="shared" si="14"/>
        <v>0.6785714285714286</v>
      </c>
      <c r="J24" s="2468">
        <f t="shared" si="14"/>
        <v>0.5161290322580645</v>
      </c>
      <c r="M24" s="70"/>
      <c r="N24" s="70"/>
      <c r="O24" s="70"/>
      <c r="P24" s="70"/>
      <c r="Q24" s="70"/>
      <c r="R24" s="70"/>
      <c r="S24" s="70"/>
      <c r="T24" s="70"/>
      <c r="U24" s="70"/>
    </row>
    <row r="25" spans="1:21" s="72" customFormat="1" ht="14.4">
      <c r="A25" s="2922"/>
      <c r="B25" s="2919"/>
      <c r="C25" s="2462" t="s">
        <v>85</v>
      </c>
      <c r="D25" s="2469">
        <f t="shared" si="13"/>
        <v>0.33333333333333331</v>
      </c>
      <c r="E25" s="2469">
        <f t="shared" si="13"/>
        <v>0.2857142857142857</v>
      </c>
      <c r="F25" s="2469">
        <f t="shared" si="13"/>
        <v>0.4642857142857143</v>
      </c>
      <c r="G25" s="2469">
        <f t="shared" si="13"/>
        <v>0.51111111111111107</v>
      </c>
      <c r="H25" s="2469">
        <f>H21/H9</f>
        <v>0.5</v>
      </c>
      <c r="I25" s="2469">
        <f t="shared" si="14"/>
        <v>0.63076923076923075</v>
      </c>
      <c r="J25" s="2470">
        <f t="shared" si="14"/>
        <v>0.55555555555555558</v>
      </c>
      <c r="M25" s="70"/>
      <c r="N25" s="70"/>
      <c r="O25" s="70"/>
      <c r="P25" s="70"/>
      <c r="Q25" s="70"/>
      <c r="R25" s="70"/>
      <c r="S25" s="70"/>
      <c r="T25" s="70"/>
      <c r="U25" s="70"/>
    </row>
    <row r="26" spans="1:21" s="72" customFormat="1" ht="6" customHeight="1">
      <c r="A26" s="73"/>
      <c r="B26" s="73"/>
      <c r="C26" s="74"/>
      <c r="D26" s="78"/>
      <c r="E26" s="78"/>
      <c r="F26" s="78"/>
      <c r="G26" s="78"/>
      <c r="H26" s="77"/>
      <c r="I26" s="77"/>
      <c r="J26" s="77"/>
      <c r="M26" s="70"/>
      <c r="N26" s="70"/>
      <c r="O26" s="70"/>
      <c r="P26" s="70"/>
      <c r="Q26" s="70"/>
      <c r="R26" s="70"/>
      <c r="S26" s="70"/>
      <c r="T26" s="70"/>
      <c r="U26" s="70"/>
    </row>
    <row r="27" spans="1:21" ht="14.4">
      <c r="A27" s="73"/>
      <c r="B27" s="73"/>
      <c r="C27" s="74"/>
      <c r="D27" s="264"/>
      <c r="E27" s="264"/>
      <c r="F27" s="264"/>
      <c r="G27" s="76"/>
    </row>
    <row r="28" spans="1:21">
      <c r="A28" s="75" t="s">
        <v>86</v>
      </c>
      <c r="B28" s="75"/>
    </row>
  </sheetData>
  <mergeCells count="11">
    <mergeCell ref="V12:W15"/>
    <mergeCell ref="M16:W16"/>
    <mergeCell ref="B18:B25"/>
    <mergeCell ref="N20:O20"/>
    <mergeCell ref="A3:L3"/>
    <mergeCell ref="A6:A25"/>
    <mergeCell ref="B6:B9"/>
    <mergeCell ref="L7:L16"/>
    <mergeCell ref="M8:M11"/>
    <mergeCell ref="B10:B17"/>
    <mergeCell ref="M12:M15"/>
  </mergeCells>
  <hyperlinks>
    <hyperlink ref="A1" location="Índice!A1" display="ÍNDICE" xr:uid="{00000000-0004-0000-3400-000000000000}"/>
  </hyperlinks>
  <printOptions horizontalCentered="1" verticalCentered="1"/>
  <pageMargins left="0.70866141732283472" right="0.70866141732283472" top="0.35433070866141736" bottom="0.35433070866141736" header="0.31496062992125984" footer="0.31496062992125984"/>
  <pageSetup scale="59" orientation="landscape" r:id="rId1"/>
  <ignoredErrors>
    <ignoredError sqref="D9:H9" formulaRange="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AD25A8"/>
  </sheetPr>
  <dimension ref="A1:Y216"/>
  <sheetViews>
    <sheetView showGridLines="0" zoomScale="98" zoomScaleNormal="98" workbookViewId="0"/>
  </sheetViews>
  <sheetFormatPr baseColWidth="10" defaultColWidth="43.33203125" defaultRowHeight="14.4"/>
  <cols>
    <col min="1" max="1" width="8" style="300" bestFit="1" customWidth="1"/>
    <col min="2" max="2" width="8.109375" style="297" bestFit="1" customWidth="1"/>
    <col min="3" max="3" width="52.88671875" style="298" bestFit="1" customWidth="1"/>
    <col min="4" max="4" width="33.6640625" style="298" customWidth="1"/>
    <col min="5" max="8" width="4.88671875" style="300" bestFit="1" customWidth="1"/>
    <col min="9" max="11" width="4.88671875" style="300" customWidth="1"/>
    <col min="12" max="12" width="10.44140625" style="300" bestFit="1" customWidth="1"/>
    <col min="13" max="13" width="10.109375" style="300" bestFit="1" customWidth="1"/>
    <col min="14" max="14" width="23.88671875" style="297" customWidth="1"/>
    <col min="15" max="15" width="10.109375" style="300" bestFit="1" customWidth="1"/>
    <col min="16" max="16" width="10.6640625" style="300" bestFit="1" customWidth="1"/>
    <col min="17" max="17" width="6.88671875" style="297" customWidth="1"/>
    <col min="18" max="18" width="34.109375" style="297" bestFit="1" customWidth="1"/>
    <col min="19" max="23" width="5.109375" style="297" bestFit="1" customWidth="1"/>
    <col min="24" max="24" width="5" style="297" bestFit="1" customWidth="1"/>
    <col min="25" max="25" width="5.109375" style="297" bestFit="1" customWidth="1"/>
    <col min="26" max="16384" width="43.33203125" style="297"/>
  </cols>
  <sheetData>
    <row r="1" spans="1:25" s="248" customFormat="1" ht="13.2">
      <c r="A1" s="265" t="s">
        <v>1447</v>
      </c>
      <c r="D1" s="307"/>
    </row>
    <row r="2" spans="1:25" ht="18">
      <c r="A2" s="999" t="s">
        <v>709</v>
      </c>
      <c r="E2" s="299"/>
      <c r="F2" s="299"/>
      <c r="G2" s="299"/>
      <c r="H2" s="299"/>
      <c r="I2" s="299"/>
      <c r="J2" s="299"/>
      <c r="K2" s="299"/>
    </row>
    <row r="3" spans="1:25" ht="15" customHeight="1">
      <c r="E3" s="2929" t="s">
        <v>584</v>
      </c>
      <c r="F3" s="2929"/>
      <c r="G3" s="2929"/>
      <c r="H3" s="2929"/>
      <c r="I3" s="2929"/>
      <c r="J3" s="2929"/>
      <c r="K3" s="2929"/>
      <c r="S3" s="2929" t="s">
        <v>584</v>
      </c>
      <c r="T3" s="2929"/>
      <c r="U3" s="2929"/>
      <c r="V3" s="2929"/>
      <c r="W3" s="2929"/>
      <c r="X3" s="2929"/>
      <c r="Y3" s="2929"/>
    </row>
    <row r="4" spans="1:25" s="301" customFormat="1">
      <c r="A4" s="1522" t="s">
        <v>81</v>
      </c>
      <c r="B4" s="1522" t="s">
        <v>257</v>
      </c>
      <c r="C4" s="1522" t="s">
        <v>461</v>
      </c>
      <c r="D4" s="1522" t="s">
        <v>318</v>
      </c>
      <c r="E4" s="1522">
        <v>2012</v>
      </c>
      <c r="F4" s="1522">
        <v>2013</v>
      </c>
      <c r="G4" s="1522">
        <v>2014</v>
      </c>
      <c r="H4" s="1522">
        <v>2015</v>
      </c>
      <c r="I4" s="1522">
        <v>2016</v>
      </c>
      <c r="J4" s="1522">
        <v>2017</v>
      </c>
      <c r="K4" s="1522">
        <v>2018</v>
      </c>
      <c r="L4" s="1522" t="s">
        <v>363</v>
      </c>
      <c r="M4" s="1522" t="s">
        <v>362</v>
      </c>
      <c r="N4" s="1522" t="s">
        <v>462</v>
      </c>
      <c r="O4" s="1522" t="s">
        <v>463</v>
      </c>
      <c r="P4" s="1522" t="s">
        <v>458</v>
      </c>
      <c r="S4" s="2419">
        <v>2012</v>
      </c>
      <c r="T4" s="2420">
        <v>2013</v>
      </c>
      <c r="U4" s="2420">
        <v>2014</v>
      </c>
      <c r="V4" s="2420">
        <v>2015</v>
      </c>
      <c r="W4" s="2420">
        <v>2016</v>
      </c>
      <c r="X4" s="2421">
        <v>2017</v>
      </c>
      <c r="Y4" s="2421">
        <v>2018</v>
      </c>
    </row>
    <row r="5" spans="1:25" s="301" customFormat="1" ht="24" customHeight="1">
      <c r="A5" s="2971" t="s">
        <v>311</v>
      </c>
      <c r="B5" s="2961" t="s">
        <v>259</v>
      </c>
      <c r="C5" s="2965" t="s">
        <v>571</v>
      </c>
      <c r="D5" s="2965" t="s">
        <v>1239</v>
      </c>
      <c r="E5" s="2964"/>
      <c r="F5" s="2964"/>
      <c r="G5" s="2964" t="s">
        <v>459</v>
      </c>
      <c r="H5" s="2964" t="s">
        <v>459</v>
      </c>
      <c r="I5" s="2964"/>
      <c r="J5" s="2964"/>
      <c r="K5" s="2961"/>
      <c r="L5" s="1383" t="s">
        <v>572</v>
      </c>
      <c r="M5" s="728">
        <v>41841</v>
      </c>
      <c r="N5" s="729" t="s">
        <v>467</v>
      </c>
      <c r="O5" s="728">
        <f>M5</f>
        <v>41841</v>
      </c>
      <c r="P5" s="1383"/>
      <c r="R5" s="2416" t="s">
        <v>1546</v>
      </c>
      <c r="S5" s="745">
        <f t="shared" ref="S5:Y5" si="0">E54</f>
        <v>15</v>
      </c>
      <c r="T5" s="745">
        <f t="shared" si="0"/>
        <v>15</v>
      </c>
      <c r="U5" s="745">
        <f t="shared" si="0"/>
        <v>16</v>
      </c>
      <c r="V5" s="745">
        <f t="shared" si="0"/>
        <v>10</v>
      </c>
      <c r="W5" s="745">
        <f t="shared" si="0"/>
        <v>7</v>
      </c>
      <c r="X5" s="2416">
        <f t="shared" si="0"/>
        <v>10</v>
      </c>
      <c r="Y5" s="2417">
        <f t="shared" si="0"/>
        <v>10</v>
      </c>
    </row>
    <row r="6" spans="1:25" s="301" customFormat="1" ht="29.25" customHeight="1">
      <c r="A6" s="2971"/>
      <c r="B6" s="2962"/>
      <c r="C6" s="2965"/>
      <c r="D6" s="2965"/>
      <c r="E6" s="2964"/>
      <c r="F6" s="2964"/>
      <c r="G6" s="2964"/>
      <c r="H6" s="2964"/>
      <c r="I6" s="2964"/>
      <c r="J6" s="2964"/>
      <c r="K6" s="2963"/>
      <c r="L6" s="1383">
        <v>49.3</v>
      </c>
      <c r="M6" s="728">
        <v>42524</v>
      </c>
      <c r="N6" s="729" t="s">
        <v>493</v>
      </c>
      <c r="O6" s="728"/>
      <c r="P6" s="728">
        <f>M6</f>
        <v>42524</v>
      </c>
      <c r="R6" s="2416" t="s">
        <v>1548</v>
      </c>
      <c r="S6" s="745">
        <f t="shared" ref="S6:Y6" si="1">E129</f>
        <v>2</v>
      </c>
      <c r="T6" s="745">
        <f t="shared" si="1"/>
        <v>13</v>
      </c>
      <c r="U6" s="745">
        <f t="shared" si="1"/>
        <v>19</v>
      </c>
      <c r="V6" s="745">
        <f t="shared" si="1"/>
        <v>19</v>
      </c>
      <c r="W6" s="745">
        <f t="shared" si="1"/>
        <v>15</v>
      </c>
      <c r="X6" s="2416">
        <f t="shared" si="1"/>
        <v>15</v>
      </c>
      <c r="Y6" s="2417">
        <f t="shared" si="1"/>
        <v>12</v>
      </c>
    </row>
    <row r="7" spans="1:25" s="301" customFormat="1">
      <c r="A7" s="2971"/>
      <c r="B7" s="2962"/>
      <c r="C7" s="2965" t="s">
        <v>573</v>
      </c>
      <c r="D7" s="2965" t="s">
        <v>1240</v>
      </c>
      <c r="E7" s="2964" t="s">
        <v>459</v>
      </c>
      <c r="F7" s="2964" t="s">
        <v>459</v>
      </c>
      <c r="G7" s="2964" t="s">
        <v>459</v>
      </c>
      <c r="H7" s="2964" t="s">
        <v>459</v>
      </c>
      <c r="I7" s="2964"/>
      <c r="J7" s="2964"/>
      <c r="K7" s="2961"/>
      <c r="L7" s="1383" t="s">
        <v>561</v>
      </c>
      <c r="M7" s="728">
        <v>41234</v>
      </c>
      <c r="N7" s="729" t="s">
        <v>467</v>
      </c>
      <c r="O7" s="728">
        <f>M7</f>
        <v>41234</v>
      </c>
      <c r="P7" s="1383"/>
      <c r="R7" s="2416" t="s">
        <v>1549</v>
      </c>
      <c r="S7" s="745">
        <f t="shared" ref="S7:Y7" si="2">E215</f>
        <v>0</v>
      </c>
      <c r="T7" s="745">
        <f t="shared" si="2"/>
        <v>0</v>
      </c>
      <c r="U7" s="745">
        <f t="shared" si="2"/>
        <v>3</v>
      </c>
      <c r="V7" s="745">
        <f t="shared" si="2"/>
        <v>13</v>
      </c>
      <c r="W7" s="745">
        <f t="shared" si="2"/>
        <v>31</v>
      </c>
      <c r="X7" s="2416">
        <f t="shared" si="2"/>
        <v>29</v>
      </c>
      <c r="Y7" s="2417">
        <f t="shared" si="2"/>
        <v>14</v>
      </c>
    </row>
    <row r="8" spans="1:25" s="301" customFormat="1">
      <c r="A8" s="2971"/>
      <c r="B8" s="2962"/>
      <c r="C8" s="2965"/>
      <c r="D8" s="2965"/>
      <c r="E8" s="2964"/>
      <c r="F8" s="2964"/>
      <c r="G8" s="2964"/>
      <c r="H8" s="2964"/>
      <c r="I8" s="2964"/>
      <c r="J8" s="2964"/>
      <c r="K8" s="2963"/>
      <c r="L8" s="1383">
        <v>49.3</v>
      </c>
      <c r="M8" s="728">
        <v>42524</v>
      </c>
      <c r="N8" s="729" t="s">
        <v>493</v>
      </c>
      <c r="O8" s="728"/>
      <c r="P8" s="728">
        <f>M8</f>
        <v>42524</v>
      </c>
      <c r="R8" s="2418" t="s">
        <v>1372</v>
      </c>
      <c r="S8" s="745">
        <f t="shared" ref="S8:X8" si="3">SUM(S5:S7)</f>
        <v>17</v>
      </c>
      <c r="T8" s="745">
        <f t="shared" si="3"/>
        <v>28</v>
      </c>
      <c r="U8" s="745">
        <f t="shared" si="3"/>
        <v>38</v>
      </c>
      <c r="V8" s="745">
        <f t="shared" si="3"/>
        <v>42</v>
      </c>
      <c r="W8" s="745">
        <f t="shared" si="3"/>
        <v>53</v>
      </c>
      <c r="X8" s="2416">
        <f t="shared" si="3"/>
        <v>54</v>
      </c>
      <c r="Y8" s="2417">
        <f t="shared" ref="Y8" si="4">SUM(Y5:Y7)</f>
        <v>36</v>
      </c>
    </row>
    <row r="9" spans="1:25" s="301" customFormat="1">
      <c r="A9" s="2971"/>
      <c r="B9" s="2962"/>
      <c r="C9" s="2965" t="s">
        <v>574</v>
      </c>
      <c r="D9" s="2965" t="s">
        <v>739</v>
      </c>
      <c r="E9" s="2964" t="s">
        <v>459</v>
      </c>
      <c r="F9" s="2964" t="s">
        <v>459</v>
      </c>
      <c r="G9" s="2964" t="s">
        <v>459</v>
      </c>
      <c r="H9" s="2964" t="s">
        <v>459</v>
      </c>
      <c r="I9" s="2964"/>
      <c r="J9" s="2964"/>
      <c r="K9" s="2961"/>
      <c r="L9" s="1383" t="s">
        <v>561</v>
      </c>
      <c r="M9" s="728">
        <v>41234</v>
      </c>
      <c r="N9" s="729" t="s">
        <v>467</v>
      </c>
      <c r="O9" s="728">
        <f>M9</f>
        <v>41234</v>
      </c>
      <c r="P9" s="1383"/>
    </row>
    <row r="10" spans="1:25" s="301" customFormat="1">
      <c r="A10" s="2971"/>
      <c r="B10" s="2962"/>
      <c r="C10" s="2965"/>
      <c r="D10" s="2965"/>
      <c r="E10" s="2964"/>
      <c r="F10" s="2964"/>
      <c r="G10" s="2964"/>
      <c r="H10" s="2964"/>
      <c r="I10" s="2964"/>
      <c r="J10" s="2964"/>
      <c r="K10" s="2963"/>
      <c r="L10" s="1383">
        <v>49.3</v>
      </c>
      <c r="M10" s="728">
        <v>42524</v>
      </c>
      <c r="N10" s="729" t="s">
        <v>493</v>
      </c>
      <c r="O10" s="728"/>
      <c r="P10" s="728">
        <f>M10</f>
        <v>42524</v>
      </c>
    </row>
    <row r="11" spans="1:25" s="301" customFormat="1" ht="21.75" customHeight="1">
      <c r="A11" s="2971"/>
      <c r="B11" s="2962"/>
      <c r="C11" s="2965" t="s">
        <v>576</v>
      </c>
      <c r="D11" s="2965" t="s">
        <v>1241</v>
      </c>
      <c r="E11" s="2964" t="s">
        <v>459</v>
      </c>
      <c r="F11" s="2964" t="s">
        <v>459</v>
      </c>
      <c r="G11" s="2964" t="s">
        <v>459</v>
      </c>
      <c r="H11" s="2964" t="s">
        <v>459</v>
      </c>
      <c r="I11" s="2964"/>
      <c r="J11" s="2964"/>
      <c r="K11" s="2961"/>
      <c r="L11" s="1383" t="s">
        <v>558</v>
      </c>
      <c r="M11" s="728">
        <v>41234</v>
      </c>
      <c r="N11" s="729" t="s">
        <v>467</v>
      </c>
      <c r="O11" s="728">
        <f>M11</f>
        <v>41234</v>
      </c>
      <c r="P11" s="1383"/>
    </row>
    <row r="12" spans="1:25" s="301" customFormat="1" ht="24" customHeight="1">
      <c r="A12" s="2971"/>
      <c r="B12" s="2962"/>
      <c r="C12" s="2965"/>
      <c r="D12" s="2965"/>
      <c r="E12" s="2964"/>
      <c r="F12" s="2964"/>
      <c r="G12" s="2964"/>
      <c r="H12" s="2964"/>
      <c r="I12" s="2964"/>
      <c r="J12" s="2964"/>
      <c r="K12" s="2963"/>
      <c r="L12" s="1383">
        <v>49.3</v>
      </c>
      <c r="M12" s="728">
        <v>42524</v>
      </c>
      <c r="N12" s="729" t="s">
        <v>493</v>
      </c>
      <c r="O12" s="728"/>
      <c r="P12" s="728">
        <f>M12</f>
        <v>42524</v>
      </c>
    </row>
    <row r="13" spans="1:25" s="301" customFormat="1" ht="68.25" customHeight="1">
      <c r="A13" s="2971"/>
      <c r="B13" s="2962"/>
      <c r="C13" s="1382" t="s">
        <v>2201</v>
      </c>
      <c r="D13" s="1382" t="s">
        <v>2202</v>
      </c>
      <c r="E13" s="1383"/>
      <c r="F13" s="1383"/>
      <c r="G13" s="1383"/>
      <c r="H13" s="1383"/>
      <c r="I13" s="1383"/>
      <c r="J13" s="1383" t="s">
        <v>459</v>
      </c>
      <c r="K13" s="1383" t="s">
        <v>459</v>
      </c>
      <c r="L13" s="1383">
        <v>71.3</v>
      </c>
      <c r="M13" s="728">
        <v>43052</v>
      </c>
      <c r="N13" s="729" t="s">
        <v>467</v>
      </c>
      <c r="O13" s="728">
        <v>43102</v>
      </c>
      <c r="P13" s="728">
        <v>44197</v>
      </c>
    </row>
    <row r="14" spans="1:25" s="301" customFormat="1" ht="52.5" customHeight="1">
      <c r="A14" s="2971"/>
      <c r="B14" s="2962"/>
      <c r="C14" s="1382" t="s">
        <v>2203</v>
      </c>
      <c r="D14" s="1382" t="s">
        <v>2204</v>
      </c>
      <c r="E14" s="1383"/>
      <c r="F14" s="1383"/>
      <c r="G14" s="1383"/>
      <c r="H14" s="1383"/>
      <c r="I14" s="1383"/>
      <c r="J14" s="1383" t="s">
        <v>459</v>
      </c>
      <c r="K14" s="1383" t="s">
        <v>459</v>
      </c>
      <c r="L14" s="1383">
        <v>71.400000000000006</v>
      </c>
      <c r="M14" s="728">
        <v>43052</v>
      </c>
      <c r="N14" s="729" t="s">
        <v>467</v>
      </c>
      <c r="O14" s="728">
        <v>43101</v>
      </c>
      <c r="P14" s="728">
        <v>44196</v>
      </c>
    </row>
    <row r="15" spans="1:25" s="301" customFormat="1" ht="52.5" customHeight="1">
      <c r="A15" s="2971"/>
      <c r="B15" s="2963"/>
      <c r="C15" s="1382" t="s">
        <v>2743</v>
      </c>
      <c r="D15" s="1382" t="s">
        <v>1239</v>
      </c>
      <c r="E15" s="1383"/>
      <c r="F15" s="1383"/>
      <c r="G15" s="1383"/>
      <c r="H15" s="1383"/>
      <c r="I15" s="1383"/>
      <c r="J15" s="1383"/>
      <c r="K15" s="1383" t="s">
        <v>459</v>
      </c>
      <c r="L15" s="1383">
        <v>80.5</v>
      </c>
      <c r="M15" s="728">
        <v>43227</v>
      </c>
      <c r="N15" s="729" t="s">
        <v>467</v>
      </c>
      <c r="O15" s="728">
        <v>43467</v>
      </c>
      <c r="P15" s="728">
        <v>44197</v>
      </c>
    </row>
    <row r="16" spans="1:25" ht="45" customHeight="1">
      <c r="A16" s="2971"/>
      <c r="B16" s="2957" t="s">
        <v>261</v>
      </c>
      <c r="C16" s="2966" t="s">
        <v>555</v>
      </c>
      <c r="D16" s="2966" t="s">
        <v>1242</v>
      </c>
      <c r="E16" s="2960"/>
      <c r="F16" s="2960"/>
      <c r="G16" s="2960" t="s">
        <v>459</v>
      </c>
      <c r="H16" s="2960" t="s">
        <v>459</v>
      </c>
      <c r="I16" s="2960"/>
      <c r="J16" s="2960"/>
      <c r="K16" s="2957"/>
      <c r="L16" s="1385" t="s">
        <v>556</v>
      </c>
      <c r="M16" s="730">
        <v>41841</v>
      </c>
      <c r="N16" s="731" t="s">
        <v>467</v>
      </c>
      <c r="O16" s="730">
        <v>41841</v>
      </c>
      <c r="P16" s="1385"/>
    </row>
    <row r="17" spans="1:16">
      <c r="A17" s="2971"/>
      <c r="B17" s="2958"/>
      <c r="C17" s="2966"/>
      <c r="D17" s="2966"/>
      <c r="E17" s="2960"/>
      <c r="F17" s="2960"/>
      <c r="G17" s="2960"/>
      <c r="H17" s="2960"/>
      <c r="I17" s="2960"/>
      <c r="J17" s="2960"/>
      <c r="K17" s="2959"/>
      <c r="L17" s="1385">
        <v>41.5</v>
      </c>
      <c r="M17" s="730">
        <v>42387</v>
      </c>
      <c r="N17" s="731" t="s">
        <v>1243</v>
      </c>
      <c r="O17" s="730"/>
      <c r="P17" s="1523">
        <v>42387</v>
      </c>
    </row>
    <row r="18" spans="1:16">
      <c r="A18" s="2971"/>
      <c r="B18" s="2958"/>
      <c r="C18" s="2966" t="s">
        <v>563</v>
      </c>
      <c r="D18" s="2966" t="s">
        <v>1244</v>
      </c>
      <c r="E18" s="2960" t="s">
        <v>459</v>
      </c>
      <c r="F18" s="2960" t="s">
        <v>459</v>
      </c>
      <c r="G18" s="2960" t="s">
        <v>459</v>
      </c>
      <c r="H18" s="2960" t="s">
        <v>459</v>
      </c>
      <c r="I18" s="2960"/>
      <c r="J18" s="2960"/>
      <c r="K18" s="2957"/>
      <c r="L18" s="1385" t="s">
        <v>561</v>
      </c>
      <c r="M18" s="730">
        <v>41234</v>
      </c>
      <c r="N18" s="731" t="s">
        <v>467</v>
      </c>
      <c r="O18" s="730">
        <f>M18</f>
        <v>41234</v>
      </c>
      <c r="P18" s="1385"/>
    </row>
    <row r="19" spans="1:16">
      <c r="A19" s="2971"/>
      <c r="B19" s="2958"/>
      <c r="C19" s="2966"/>
      <c r="D19" s="2966"/>
      <c r="E19" s="2960"/>
      <c r="F19" s="2960"/>
      <c r="G19" s="2960"/>
      <c r="H19" s="2960"/>
      <c r="I19" s="2960"/>
      <c r="J19" s="2960"/>
      <c r="K19" s="2959"/>
      <c r="L19" s="1385">
        <v>49.3</v>
      </c>
      <c r="M19" s="730">
        <v>42524</v>
      </c>
      <c r="N19" s="731" t="s">
        <v>493</v>
      </c>
      <c r="O19" s="730"/>
      <c r="P19" s="730">
        <f>M19</f>
        <v>42524</v>
      </c>
    </row>
    <row r="20" spans="1:16">
      <c r="A20" s="2971"/>
      <c r="B20" s="2958"/>
      <c r="C20" s="2966" t="s">
        <v>564</v>
      </c>
      <c r="D20" s="2966" t="s">
        <v>565</v>
      </c>
      <c r="E20" s="2960" t="s">
        <v>459</v>
      </c>
      <c r="F20" s="2960" t="s">
        <v>459</v>
      </c>
      <c r="G20" s="2960" t="s">
        <v>459</v>
      </c>
      <c r="H20" s="2960" t="s">
        <v>459</v>
      </c>
      <c r="I20" s="2960" t="s">
        <v>459</v>
      </c>
      <c r="J20" s="2960" t="s">
        <v>459</v>
      </c>
      <c r="K20" s="2957" t="s">
        <v>459</v>
      </c>
      <c r="L20" s="1385" t="s">
        <v>561</v>
      </c>
      <c r="M20" s="730">
        <v>41234</v>
      </c>
      <c r="N20" s="731" t="s">
        <v>467</v>
      </c>
      <c r="O20" s="730">
        <f>M20</f>
        <v>41234</v>
      </c>
      <c r="P20" s="1385"/>
    </row>
    <row r="21" spans="1:16">
      <c r="A21" s="2971"/>
      <c r="B21" s="2958"/>
      <c r="C21" s="2966"/>
      <c r="D21" s="2966"/>
      <c r="E21" s="2960"/>
      <c r="F21" s="2960"/>
      <c r="G21" s="2960"/>
      <c r="H21" s="2960"/>
      <c r="I21" s="2960"/>
      <c r="J21" s="2960"/>
      <c r="K21" s="2958"/>
      <c r="L21" s="1385" t="s">
        <v>566</v>
      </c>
      <c r="M21" s="730">
        <v>42305</v>
      </c>
      <c r="N21" s="731" t="s">
        <v>567</v>
      </c>
      <c r="O21" s="730"/>
      <c r="P21" s="1385"/>
    </row>
    <row r="22" spans="1:16">
      <c r="A22" s="2971"/>
      <c r="B22" s="2958"/>
      <c r="C22" s="2966"/>
      <c r="D22" s="2966"/>
      <c r="E22" s="2960"/>
      <c r="F22" s="2960"/>
      <c r="G22" s="2960"/>
      <c r="H22" s="2960"/>
      <c r="I22" s="2960"/>
      <c r="J22" s="2960"/>
      <c r="K22" s="2959"/>
      <c r="L22" s="1385">
        <v>49.3</v>
      </c>
      <c r="M22" s="730">
        <v>42524</v>
      </c>
      <c r="N22" s="731" t="s">
        <v>1245</v>
      </c>
      <c r="O22" s="730" t="s">
        <v>1246</v>
      </c>
      <c r="P22" s="1523">
        <v>43986</v>
      </c>
    </row>
    <row r="23" spans="1:16" ht="15" customHeight="1">
      <c r="A23" s="2971"/>
      <c r="B23" s="2958"/>
      <c r="C23" s="2966" t="s">
        <v>1247</v>
      </c>
      <c r="D23" s="2960" t="s">
        <v>1129</v>
      </c>
      <c r="E23" s="2960" t="s">
        <v>459</v>
      </c>
      <c r="F23" s="2960" t="s">
        <v>459</v>
      </c>
      <c r="G23" s="2960" t="s">
        <v>459</v>
      </c>
      <c r="H23" s="2960" t="s">
        <v>459</v>
      </c>
      <c r="I23" s="2960" t="s">
        <v>459</v>
      </c>
      <c r="J23" s="2960" t="s">
        <v>459</v>
      </c>
      <c r="K23" s="2957" t="s">
        <v>459</v>
      </c>
      <c r="L23" s="1385">
        <v>5.4</v>
      </c>
      <c r="M23" s="730">
        <v>41234</v>
      </c>
      <c r="N23" s="731" t="s">
        <v>467</v>
      </c>
      <c r="O23" s="730">
        <f>M23</f>
        <v>41234</v>
      </c>
      <c r="P23" s="1385"/>
    </row>
    <row r="24" spans="1:16" ht="28.8">
      <c r="A24" s="2971"/>
      <c r="B24" s="2958"/>
      <c r="C24" s="2966"/>
      <c r="D24" s="2960"/>
      <c r="E24" s="2960"/>
      <c r="F24" s="2960"/>
      <c r="G24" s="2960"/>
      <c r="H24" s="2960"/>
      <c r="I24" s="2960"/>
      <c r="J24" s="2960"/>
      <c r="K24" s="2958"/>
      <c r="L24" s="1385">
        <v>49.3</v>
      </c>
      <c r="M24" s="730">
        <v>42524</v>
      </c>
      <c r="N24" s="731" t="s">
        <v>1248</v>
      </c>
      <c r="O24" s="730">
        <v>42525</v>
      </c>
      <c r="P24" s="1523">
        <v>43986</v>
      </c>
    </row>
    <row r="25" spans="1:16">
      <c r="A25" s="2971"/>
      <c r="B25" s="2958"/>
      <c r="C25" s="2966"/>
      <c r="D25" s="2960"/>
      <c r="E25" s="2960"/>
      <c r="F25" s="2960"/>
      <c r="G25" s="2960"/>
      <c r="H25" s="2960"/>
      <c r="I25" s="2960"/>
      <c r="J25" s="2960"/>
      <c r="K25" s="2959"/>
      <c r="L25" s="1385">
        <v>67.5</v>
      </c>
      <c r="M25" s="730">
        <v>42935</v>
      </c>
      <c r="N25" s="731" t="s">
        <v>1268</v>
      </c>
      <c r="O25" s="730">
        <v>42936</v>
      </c>
      <c r="P25" s="1523">
        <v>43301</v>
      </c>
    </row>
    <row r="26" spans="1:16">
      <c r="A26" s="2971"/>
      <c r="B26" s="2958"/>
      <c r="C26" s="2966" t="s">
        <v>578</v>
      </c>
      <c r="D26" s="2966" t="s">
        <v>1249</v>
      </c>
      <c r="E26" s="2960" t="s">
        <v>459</v>
      </c>
      <c r="F26" s="2960" t="s">
        <v>459</v>
      </c>
      <c r="G26" s="2960" t="s">
        <v>459</v>
      </c>
      <c r="H26" s="2960"/>
      <c r="I26" s="2960"/>
      <c r="J26" s="2960"/>
      <c r="K26" s="2957"/>
      <c r="L26" s="1385" t="s">
        <v>561</v>
      </c>
      <c r="M26" s="730">
        <v>41234</v>
      </c>
      <c r="N26" s="731" t="s">
        <v>467</v>
      </c>
      <c r="O26" s="730">
        <f>M26</f>
        <v>41234</v>
      </c>
      <c r="P26" s="1385"/>
    </row>
    <row r="27" spans="1:16">
      <c r="A27" s="2971"/>
      <c r="B27" s="2958"/>
      <c r="C27" s="2966"/>
      <c r="D27" s="2966"/>
      <c r="E27" s="2960"/>
      <c r="F27" s="2960"/>
      <c r="G27" s="2960"/>
      <c r="H27" s="2960"/>
      <c r="I27" s="2960"/>
      <c r="J27" s="2960"/>
      <c r="K27" s="2959"/>
      <c r="L27" s="1385" t="s">
        <v>579</v>
      </c>
      <c r="M27" s="730">
        <v>42305</v>
      </c>
      <c r="N27" s="731" t="s">
        <v>493</v>
      </c>
      <c r="O27" s="730"/>
      <c r="P27" s="730">
        <f>M27</f>
        <v>42305</v>
      </c>
    </row>
    <row r="28" spans="1:16" ht="28.8">
      <c r="A28" s="2971"/>
      <c r="B28" s="2958"/>
      <c r="C28" s="1384" t="s">
        <v>1250</v>
      </c>
      <c r="D28" s="1384" t="s">
        <v>732</v>
      </c>
      <c r="E28" s="1385"/>
      <c r="F28" s="1385"/>
      <c r="G28" s="1385"/>
      <c r="H28" s="1385"/>
      <c r="I28" s="1385" t="s">
        <v>459</v>
      </c>
      <c r="J28" s="1385" t="s">
        <v>459</v>
      </c>
      <c r="K28" s="1385" t="s">
        <v>459</v>
      </c>
      <c r="L28" s="1385">
        <v>52.4</v>
      </c>
      <c r="M28" s="730">
        <v>42571</v>
      </c>
      <c r="N28" s="732" t="s">
        <v>467</v>
      </c>
      <c r="O28" s="730">
        <f>M28</f>
        <v>42571</v>
      </c>
      <c r="P28" s="1523">
        <v>43667</v>
      </c>
    </row>
    <row r="29" spans="1:16" ht="28.8">
      <c r="A29" s="2971"/>
      <c r="B29" s="2958"/>
      <c r="C29" s="1384" t="s">
        <v>1251</v>
      </c>
      <c r="D29" s="1384" t="s">
        <v>1252</v>
      </c>
      <c r="E29" s="1385"/>
      <c r="F29" s="1385"/>
      <c r="G29" s="1385"/>
      <c r="H29" s="1385"/>
      <c r="I29" s="1385" t="s">
        <v>459</v>
      </c>
      <c r="J29" s="1385" t="s">
        <v>459</v>
      </c>
      <c r="K29" s="1385"/>
      <c r="L29" s="1385">
        <v>52.4</v>
      </c>
      <c r="M29" s="730">
        <v>42571</v>
      </c>
      <c r="N29" s="732" t="s">
        <v>467</v>
      </c>
      <c r="O29" s="730">
        <f>M29</f>
        <v>42571</v>
      </c>
      <c r="P29" s="1523">
        <v>43302</v>
      </c>
    </row>
    <row r="30" spans="1:16" ht="28.8">
      <c r="A30" s="2971"/>
      <c r="B30" s="2958"/>
      <c r="C30" s="1384" t="s">
        <v>2021</v>
      </c>
      <c r="D30" s="1384" t="s">
        <v>1186</v>
      </c>
      <c r="E30" s="1385"/>
      <c r="F30" s="1385"/>
      <c r="G30" s="1385"/>
      <c r="H30" s="1385"/>
      <c r="I30" s="1385"/>
      <c r="J30" s="1385" t="s">
        <v>459</v>
      </c>
      <c r="K30" s="1385" t="s">
        <v>459</v>
      </c>
      <c r="L30" s="1385">
        <v>58.8</v>
      </c>
      <c r="M30" s="730">
        <v>42755</v>
      </c>
      <c r="N30" s="732" t="s">
        <v>467</v>
      </c>
      <c r="O30" s="730">
        <v>42756</v>
      </c>
      <c r="P30" s="1523">
        <v>43486</v>
      </c>
    </row>
    <row r="31" spans="1:16" ht="30.6" customHeight="1">
      <c r="A31" s="2971"/>
      <c r="B31" s="2958"/>
      <c r="C31" s="1384" t="s">
        <v>2742</v>
      </c>
      <c r="D31" s="1384" t="s">
        <v>1244</v>
      </c>
      <c r="E31" s="1385"/>
      <c r="F31" s="1385"/>
      <c r="G31" s="1385"/>
      <c r="H31" s="1385"/>
      <c r="I31" s="1385"/>
      <c r="J31" s="1385"/>
      <c r="K31" s="1385" t="s">
        <v>459</v>
      </c>
      <c r="L31" s="1385">
        <v>75.599999999999994</v>
      </c>
      <c r="M31" s="730">
        <v>43143</v>
      </c>
      <c r="N31" s="732" t="s">
        <v>467</v>
      </c>
      <c r="O31" s="730">
        <v>43146</v>
      </c>
      <c r="P31" s="1523">
        <v>43875</v>
      </c>
    </row>
    <row r="32" spans="1:16" ht="44.4" customHeight="1">
      <c r="A32" s="2971"/>
      <c r="B32" s="2959"/>
      <c r="C32" s="1844" t="s">
        <v>3430</v>
      </c>
      <c r="D32" s="1844" t="s">
        <v>3431</v>
      </c>
      <c r="E32" s="1839"/>
      <c r="F32" s="1839"/>
      <c r="G32" s="1839"/>
      <c r="H32" s="1839"/>
      <c r="I32" s="1839"/>
      <c r="J32" s="1839"/>
      <c r="K32" s="1845" t="s">
        <v>459</v>
      </c>
      <c r="L32" s="1839" t="s">
        <v>3432</v>
      </c>
      <c r="M32" s="730">
        <v>43402</v>
      </c>
      <c r="N32" s="732" t="s">
        <v>467</v>
      </c>
      <c r="O32" s="730">
        <v>43403</v>
      </c>
      <c r="P32" s="1523">
        <v>44498</v>
      </c>
    </row>
    <row r="33" spans="1:16">
      <c r="A33" s="2971"/>
      <c r="B33" s="2930" t="s">
        <v>260</v>
      </c>
      <c r="C33" s="2970" t="s">
        <v>577</v>
      </c>
      <c r="D33" s="2970" t="s">
        <v>1253</v>
      </c>
      <c r="E33" s="2953" t="s">
        <v>459</v>
      </c>
      <c r="F33" s="2953" t="s">
        <v>459</v>
      </c>
      <c r="G33" s="2953" t="s">
        <v>459</v>
      </c>
      <c r="H33" s="2953" t="s">
        <v>459</v>
      </c>
      <c r="I33" s="2953"/>
      <c r="J33" s="2953"/>
      <c r="K33" s="2930"/>
      <c r="L33" s="1387" t="s">
        <v>561</v>
      </c>
      <c r="M33" s="1394">
        <v>41234</v>
      </c>
      <c r="N33" s="733" t="s">
        <v>467</v>
      </c>
      <c r="O33" s="1394">
        <f>M33</f>
        <v>41234</v>
      </c>
      <c r="P33" s="1387"/>
    </row>
    <row r="34" spans="1:16">
      <c r="A34" s="2971"/>
      <c r="B34" s="2983"/>
      <c r="C34" s="2970"/>
      <c r="D34" s="2970"/>
      <c r="E34" s="2953"/>
      <c r="F34" s="2953"/>
      <c r="G34" s="2953"/>
      <c r="H34" s="2953"/>
      <c r="I34" s="2953"/>
      <c r="J34" s="2953"/>
      <c r="K34" s="2950"/>
      <c r="L34" s="1387">
        <v>49.3</v>
      </c>
      <c r="M34" s="1394">
        <v>42524</v>
      </c>
      <c r="N34" s="733" t="s">
        <v>493</v>
      </c>
      <c r="O34" s="1394"/>
      <c r="P34" s="1394">
        <f>M34</f>
        <v>42524</v>
      </c>
    </row>
    <row r="35" spans="1:16">
      <c r="A35" s="2971"/>
      <c r="B35" s="2983"/>
      <c r="C35" s="2970" t="s">
        <v>580</v>
      </c>
      <c r="D35" s="2970" t="s">
        <v>727</v>
      </c>
      <c r="E35" s="2953" t="s">
        <v>459</v>
      </c>
      <c r="F35" s="2953" t="s">
        <v>459</v>
      </c>
      <c r="G35" s="2953" t="s">
        <v>459</v>
      </c>
      <c r="H35" s="2953" t="s">
        <v>459</v>
      </c>
      <c r="I35" s="2953"/>
      <c r="J35" s="2953"/>
      <c r="K35" s="2930"/>
      <c r="L35" s="1387" t="s">
        <v>561</v>
      </c>
      <c r="M35" s="1394">
        <v>41234</v>
      </c>
      <c r="N35" s="733" t="s">
        <v>467</v>
      </c>
      <c r="O35" s="1394">
        <f>M35</f>
        <v>41234</v>
      </c>
      <c r="P35" s="1387"/>
    </row>
    <row r="36" spans="1:16">
      <c r="A36" s="2971"/>
      <c r="B36" s="2983"/>
      <c r="C36" s="2970"/>
      <c r="D36" s="2970"/>
      <c r="E36" s="2953"/>
      <c r="F36" s="2953"/>
      <c r="G36" s="2953"/>
      <c r="H36" s="2953"/>
      <c r="I36" s="2953"/>
      <c r="J36" s="2953"/>
      <c r="K36" s="2950"/>
      <c r="L36" s="1387">
        <v>49.3</v>
      </c>
      <c r="M36" s="1394">
        <v>42524</v>
      </c>
      <c r="N36" s="734" t="s">
        <v>493</v>
      </c>
      <c r="O36" s="1394"/>
      <c r="P36" s="1394">
        <f>M36</f>
        <v>42524</v>
      </c>
    </row>
    <row r="37" spans="1:16" ht="28.8" customHeight="1">
      <c r="A37" s="2971"/>
      <c r="B37" s="2983"/>
      <c r="C37" s="2931" t="s">
        <v>1254</v>
      </c>
      <c r="D37" s="2931" t="s">
        <v>1166</v>
      </c>
      <c r="E37" s="2930"/>
      <c r="F37" s="2930"/>
      <c r="G37" s="2930"/>
      <c r="H37" s="2930"/>
      <c r="I37" s="2930" t="s">
        <v>459</v>
      </c>
      <c r="J37" s="2930" t="s">
        <v>459</v>
      </c>
      <c r="K37" s="2930"/>
      <c r="L37" s="1387">
        <v>52.4</v>
      </c>
      <c r="M37" s="1394">
        <v>42571</v>
      </c>
      <c r="N37" s="734" t="s">
        <v>467</v>
      </c>
      <c r="O37" s="1394">
        <v>42625</v>
      </c>
      <c r="P37" s="735">
        <v>43355</v>
      </c>
    </row>
    <row r="38" spans="1:16">
      <c r="A38" s="2971"/>
      <c r="B38" s="2983"/>
      <c r="C38" s="2932"/>
      <c r="D38" s="2932"/>
      <c r="E38" s="2950"/>
      <c r="F38" s="2950"/>
      <c r="G38" s="2950"/>
      <c r="H38" s="2950"/>
      <c r="I38" s="2950"/>
      <c r="J38" s="2950"/>
      <c r="K38" s="2950"/>
      <c r="L38" s="1840" t="s">
        <v>3436</v>
      </c>
      <c r="M38" s="1842">
        <v>43402</v>
      </c>
      <c r="N38" s="734" t="s">
        <v>3437</v>
      </c>
      <c r="O38" s="1842"/>
      <c r="P38" s="735">
        <f>M38</f>
        <v>43402</v>
      </c>
    </row>
    <row r="39" spans="1:16">
      <c r="A39" s="2971"/>
      <c r="B39" s="2983"/>
      <c r="C39" s="1386" t="s">
        <v>1255</v>
      </c>
      <c r="D39" s="1386" t="s">
        <v>1174</v>
      </c>
      <c r="E39" s="1387"/>
      <c r="F39" s="1387"/>
      <c r="G39" s="1387"/>
      <c r="H39" s="1387"/>
      <c r="I39" s="1387" t="s">
        <v>459</v>
      </c>
      <c r="J39" s="1387" t="s">
        <v>459</v>
      </c>
      <c r="K39" s="1387"/>
      <c r="L39" s="1387">
        <v>52.4</v>
      </c>
      <c r="M39" s="1394">
        <v>42571</v>
      </c>
      <c r="N39" s="734" t="s">
        <v>467</v>
      </c>
      <c r="O39" s="1394">
        <v>42618</v>
      </c>
      <c r="P39" s="735">
        <v>43348</v>
      </c>
    </row>
    <row r="40" spans="1:16" ht="28.8">
      <c r="A40" s="2971"/>
      <c r="B40" s="2950"/>
      <c r="C40" s="1837" t="s">
        <v>3433</v>
      </c>
      <c r="D40" s="1837" t="s">
        <v>3434</v>
      </c>
      <c r="E40" s="1840"/>
      <c r="F40" s="1840"/>
      <c r="G40" s="1840"/>
      <c r="H40" s="1840"/>
      <c r="I40" s="1840"/>
      <c r="J40" s="1840"/>
      <c r="K40" s="1835"/>
      <c r="L40" s="1840" t="s">
        <v>3435</v>
      </c>
      <c r="M40" s="1842">
        <v>43393</v>
      </c>
      <c r="N40" s="734" t="s">
        <v>467</v>
      </c>
      <c r="O40" s="1842">
        <v>43472</v>
      </c>
      <c r="P40" s="735">
        <v>44202</v>
      </c>
    </row>
    <row r="41" spans="1:16">
      <c r="A41" s="2971"/>
      <c r="B41" s="2952" t="s">
        <v>1256</v>
      </c>
      <c r="C41" s="2972" t="s">
        <v>557</v>
      </c>
      <c r="D41" s="2972" t="s">
        <v>1257</v>
      </c>
      <c r="E41" s="2952" t="s">
        <v>459</v>
      </c>
      <c r="F41" s="2952" t="s">
        <v>459</v>
      </c>
      <c r="G41" s="2952" t="s">
        <v>459</v>
      </c>
      <c r="H41" s="2952"/>
      <c r="I41" s="2952"/>
      <c r="J41" s="2952"/>
      <c r="K41" s="2954"/>
      <c r="L41" s="1389" t="s">
        <v>558</v>
      </c>
      <c r="M41" s="736">
        <v>41234</v>
      </c>
      <c r="N41" s="737" t="s">
        <v>467</v>
      </c>
      <c r="O41" s="736">
        <f>M41</f>
        <v>41234</v>
      </c>
      <c r="P41" s="1389"/>
    </row>
    <row r="42" spans="1:16">
      <c r="A42" s="2971"/>
      <c r="B42" s="2952"/>
      <c r="C42" s="2972"/>
      <c r="D42" s="2972"/>
      <c r="E42" s="2952"/>
      <c r="F42" s="2952"/>
      <c r="G42" s="2952"/>
      <c r="H42" s="2952"/>
      <c r="I42" s="2952"/>
      <c r="J42" s="2952"/>
      <c r="K42" s="2955"/>
      <c r="L42" s="1389" t="s">
        <v>559</v>
      </c>
      <c r="M42" s="736">
        <v>42062</v>
      </c>
      <c r="N42" s="737" t="s">
        <v>493</v>
      </c>
      <c r="O42" s="736"/>
      <c r="P42" s="736">
        <f>M42</f>
        <v>42062</v>
      </c>
    </row>
    <row r="43" spans="1:16">
      <c r="A43" s="2971"/>
      <c r="B43" s="2952"/>
      <c r="C43" s="2972" t="s">
        <v>560</v>
      </c>
      <c r="D43" s="2972" t="s">
        <v>1258</v>
      </c>
      <c r="E43" s="2952" t="s">
        <v>459</v>
      </c>
      <c r="F43" s="2952" t="s">
        <v>459</v>
      </c>
      <c r="G43" s="2952" t="s">
        <v>459</v>
      </c>
      <c r="H43" s="2952"/>
      <c r="I43" s="2952"/>
      <c r="J43" s="2952"/>
      <c r="K43" s="2954"/>
      <c r="L43" s="1389" t="s">
        <v>561</v>
      </c>
      <c r="M43" s="736">
        <v>41234</v>
      </c>
      <c r="N43" s="737" t="s">
        <v>467</v>
      </c>
      <c r="O43" s="736">
        <f>M43</f>
        <v>41234</v>
      </c>
      <c r="P43" s="1389"/>
    </row>
    <row r="44" spans="1:16">
      <c r="A44" s="2971"/>
      <c r="B44" s="2952"/>
      <c r="C44" s="2972"/>
      <c r="D44" s="2972"/>
      <c r="E44" s="2952"/>
      <c r="F44" s="2952"/>
      <c r="G44" s="2952"/>
      <c r="H44" s="2952"/>
      <c r="I44" s="2952"/>
      <c r="J44" s="2952"/>
      <c r="K44" s="2955"/>
      <c r="L44" s="1389" t="s">
        <v>559</v>
      </c>
      <c r="M44" s="736">
        <v>42062</v>
      </c>
      <c r="N44" s="737" t="s">
        <v>493</v>
      </c>
      <c r="O44" s="736"/>
      <c r="P44" s="736">
        <f>M44</f>
        <v>42062</v>
      </c>
    </row>
    <row r="45" spans="1:16">
      <c r="A45" s="2971"/>
      <c r="B45" s="2952"/>
      <c r="C45" s="2972" t="s">
        <v>562</v>
      </c>
      <c r="D45" s="2972" t="s">
        <v>1259</v>
      </c>
      <c r="E45" s="2952" t="s">
        <v>459</v>
      </c>
      <c r="F45" s="2952" t="s">
        <v>459</v>
      </c>
      <c r="G45" s="2952" t="s">
        <v>459</v>
      </c>
      <c r="H45" s="2952"/>
      <c r="I45" s="2952"/>
      <c r="J45" s="2952"/>
      <c r="K45" s="2954"/>
      <c r="L45" s="1389" t="s">
        <v>561</v>
      </c>
      <c r="M45" s="736">
        <v>41234</v>
      </c>
      <c r="N45" s="737" t="s">
        <v>467</v>
      </c>
      <c r="O45" s="736">
        <f>M45</f>
        <v>41234</v>
      </c>
      <c r="P45" s="1389"/>
    </row>
    <row r="46" spans="1:16">
      <c r="A46" s="2971"/>
      <c r="B46" s="2952"/>
      <c r="C46" s="2972"/>
      <c r="D46" s="2972"/>
      <c r="E46" s="2952"/>
      <c r="F46" s="2952"/>
      <c r="G46" s="2952"/>
      <c r="H46" s="2952"/>
      <c r="I46" s="2952"/>
      <c r="J46" s="2952"/>
      <c r="K46" s="2955"/>
      <c r="L46" s="1389" t="s">
        <v>559</v>
      </c>
      <c r="M46" s="736">
        <v>42062</v>
      </c>
      <c r="N46" s="737" t="s">
        <v>493</v>
      </c>
      <c r="O46" s="736"/>
      <c r="P46" s="736">
        <f>M46</f>
        <v>42062</v>
      </c>
    </row>
    <row r="47" spans="1:16">
      <c r="A47" s="2971"/>
      <c r="B47" s="2952"/>
      <c r="C47" s="2972" t="s">
        <v>568</v>
      </c>
      <c r="D47" s="2972" t="s">
        <v>1260</v>
      </c>
      <c r="E47" s="2952" t="s">
        <v>459</v>
      </c>
      <c r="F47" s="2952" t="s">
        <v>459</v>
      </c>
      <c r="G47" s="2952"/>
      <c r="H47" s="2952"/>
      <c r="I47" s="2952"/>
      <c r="J47" s="2952"/>
      <c r="K47" s="2954"/>
      <c r="L47" s="1389" t="s">
        <v>561</v>
      </c>
      <c r="M47" s="736">
        <v>41234</v>
      </c>
      <c r="N47" s="737" t="s">
        <v>467</v>
      </c>
      <c r="O47" s="736">
        <f>M47</f>
        <v>41234</v>
      </c>
      <c r="P47" s="1389"/>
    </row>
    <row r="48" spans="1:16" ht="47.25" customHeight="1">
      <c r="A48" s="2971"/>
      <c r="B48" s="2952"/>
      <c r="C48" s="2972"/>
      <c r="D48" s="2972"/>
      <c r="E48" s="2952"/>
      <c r="F48" s="2952"/>
      <c r="G48" s="2952"/>
      <c r="H48" s="2952"/>
      <c r="I48" s="2952"/>
      <c r="J48" s="2952"/>
      <c r="K48" s="2955"/>
      <c r="L48" s="1389" t="s">
        <v>569</v>
      </c>
      <c r="M48" s="736">
        <v>41841</v>
      </c>
      <c r="N48" s="737" t="s">
        <v>493</v>
      </c>
      <c r="O48" s="736"/>
      <c r="P48" s="736">
        <f>M48</f>
        <v>41841</v>
      </c>
    </row>
    <row r="49" spans="1:16">
      <c r="A49" s="2971"/>
      <c r="B49" s="2952"/>
      <c r="C49" s="2972" t="s">
        <v>570</v>
      </c>
      <c r="D49" s="2972" t="s">
        <v>1260</v>
      </c>
      <c r="E49" s="2952" t="s">
        <v>459</v>
      </c>
      <c r="F49" s="2952" t="s">
        <v>459</v>
      </c>
      <c r="G49" s="2952" t="s">
        <v>459</v>
      </c>
      <c r="H49" s="2952"/>
      <c r="I49" s="2952"/>
      <c r="J49" s="2952"/>
      <c r="K49" s="2954"/>
      <c r="L49" s="1389" t="s">
        <v>558</v>
      </c>
      <c r="M49" s="736">
        <v>41234</v>
      </c>
      <c r="N49" s="737" t="s">
        <v>467</v>
      </c>
      <c r="O49" s="736">
        <f>M49</f>
        <v>41234</v>
      </c>
      <c r="P49" s="1389"/>
    </row>
    <row r="50" spans="1:16" ht="30.75" customHeight="1">
      <c r="A50" s="2971"/>
      <c r="B50" s="2952"/>
      <c r="C50" s="2972"/>
      <c r="D50" s="2972"/>
      <c r="E50" s="2952"/>
      <c r="F50" s="2952"/>
      <c r="G50" s="2952"/>
      <c r="H50" s="2952"/>
      <c r="I50" s="2952"/>
      <c r="J50" s="2952"/>
      <c r="K50" s="2955"/>
      <c r="L50" s="1389" t="s">
        <v>559</v>
      </c>
      <c r="M50" s="736">
        <v>42062</v>
      </c>
      <c r="N50" s="737" t="s">
        <v>493</v>
      </c>
      <c r="O50" s="736"/>
      <c r="P50" s="736">
        <f>M50</f>
        <v>42062</v>
      </c>
    </row>
    <row r="51" spans="1:16">
      <c r="A51" s="2971"/>
      <c r="B51" s="2952"/>
      <c r="C51" s="2972" t="s">
        <v>575</v>
      </c>
      <c r="D51" s="2972" t="s">
        <v>1258</v>
      </c>
      <c r="E51" s="2952" t="s">
        <v>459</v>
      </c>
      <c r="F51" s="2952" t="s">
        <v>459</v>
      </c>
      <c r="G51" s="2952" t="s">
        <v>459</v>
      </c>
      <c r="H51" s="2952"/>
      <c r="I51" s="2952"/>
      <c r="J51" s="2952"/>
      <c r="K51" s="2954"/>
      <c r="L51" s="1389" t="s">
        <v>561</v>
      </c>
      <c r="M51" s="736">
        <v>41234</v>
      </c>
      <c r="N51" s="737" t="s">
        <v>467</v>
      </c>
      <c r="O51" s="736">
        <f>M51</f>
        <v>41234</v>
      </c>
      <c r="P51" s="1389"/>
    </row>
    <row r="52" spans="1:16">
      <c r="A52" s="2971"/>
      <c r="B52" s="2952"/>
      <c r="C52" s="2972"/>
      <c r="D52" s="2972"/>
      <c r="E52" s="2952"/>
      <c r="F52" s="2952"/>
      <c r="G52" s="2952"/>
      <c r="H52" s="2952"/>
      <c r="I52" s="2952"/>
      <c r="J52" s="2952"/>
      <c r="K52" s="2955"/>
      <c r="L52" s="1389" t="s">
        <v>559</v>
      </c>
      <c r="M52" s="736">
        <v>42062</v>
      </c>
      <c r="N52" s="737" t="s">
        <v>493</v>
      </c>
      <c r="O52" s="736"/>
      <c r="P52" s="736">
        <f>M52</f>
        <v>42062</v>
      </c>
    </row>
    <row r="53" spans="1:16" ht="28.8">
      <c r="A53" s="2971"/>
      <c r="B53" s="2952"/>
      <c r="C53" s="1388" t="s">
        <v>1261</v>
      </c>
      <c r="D53" s="1388" t="s">
        <v>749</v>
      </c>
      <c r="E53" s="1389"/>
      <c r="F53" s="1389"/>
      <c r="G53" s="1389"/>
      <c r="H53" s="1389"/>
      <c r="I53" s="1389" t="s">
        <v>459</v>
      </c>
      <c r="J53" s="1389" t="s">
        <v>459</v>
      </c>
      <c r="K53" s="1389" t="s">
        <v>459</v>
      </c>
      <c r="L53" s="1389">
        <v>52.4</v>
      </c>
      <c r="M53" s="736">
        <v>42571</v>
      </c>
      <c r="N53" s="1524" t="s">
        <v>467</v>
      </c>
      <c r="O53" s="736">
        <f>M53</f>
        <v>42571</v>
      </c>
      <c r="P53" s="1525">
        <v>43667</v>
      </c>
    </row>
    <row r="54" spans="1:16">
      <c r="A54" s="1526"/>
      <c r="B54" s="1527"/>
      <c r="C54" s="1528"/>
      <c r="D54" s="1528"/>
      <c r="E54" s="1529">
        <f t="shared" ref="E54:J54" si="5">COUNTA(E5:E53)</f>
        <v>15</v>
      </c>
      <c r="F54" s="1529">
        <f t="shared" si="5"/>
        <v>15</v>
      </c>
      <c r="G54" s="1529">
        <f t="shared" si="5"/>
        <v>16</v>
      </c>
      <c r="H54" s="1529">
        <f t="shared" si="5"/>
        <v>10</v>
      </c>
      <c r="I54" s="1529">
        <f t="shared" si="5"/>
        <v>7</v>
      </c>
      <c r="J54" s="1529">
        <f t="shared" si="5"/>
        <v>10</v>
      </c>
      <c r="K54" s="1529">
        <f>COUNTA(K5:K53)</f>
        <v>10</v>
      </c>
      <c r="L54" s="1526"/>
      <c r="M54" s="1526"/>
      <c r="N54" s="1527"/>
      <c r="O54" s="1530"/>
      <c r="P54" s="1526"/>
    </row>
    <row r="55" spans="1:16" ht="41.25" customHeight="1">
      <c r="A55" s="2985" t="s">
        <v>583</v>
      </c>
      <c r="B55" s="2938" t="s">
        <v>263</v>
      </c>
      <c r="C55" s="2968" t="s">
        <v>464</v>
      </c>
      <c r="D55" s="2968" t="s">
        <v>465</v>
      </c>
      <c r="E55" s="2938"/>
      <c r="F55" s="2938" t="s">
        <v>459</v>
      </c>
      <c r="G55" s="2938" t="s">
        <v>459</v>
      </c>
      <c r="H55" s="2938" t="s">
        <v>459</v>
      </c>
      <c r="I55" s="2938"/>
      <c r="J55" s="2938"/>
      <c r="K55" s="2936"/>
      <c r="L55" s="1381" t="s">
        <v>466</v>
      </c>
      <c r="M55" s="1390">
        <v>41593</v>
      </c>
      <c r="N55" s="741" t="s">
        <v>467</v>
      </c>
      <c r="O55" s="1390">
        <v>41334</v>
      </c>
      <c r="P55" s="1390"/>
    </row>
    <row r="56" spans="1:16" ht="38.25" customHeight="1">
      <c r="A56" s="2986"/>
      <c r="B56" s="2938"/>
      <c r="C56" s="2968"/>
      <c r="D56" s="2968"/>
      <c r="E56" s="2938"/>
      <c r="F56" s="2938"/>
      <c r="G56" s="2938"/>
      <c r="H56" s="2938"/>
      <c r="I56" s="2938"/>
      <c r="J56" s="2938"/>
      <c r="K56" s="2937"/>
      <c r="L56" s="1381" t="s">
        <v>1262</v>
      </c>
      <c r="M56" s="1390" t="s">
        <v>1263</v>
      </c>
      <c r="N56" s="741" t="s">
        <v>493</v>
      </c>
      <c r="O56" s="1390"/>
      <c r="P56" s="1390">
        <v>42460</v>
      </c>
    </row>
    <row r="57" spans="1:16" ht="28.8">
      <c r="A57" s="2986"/>
      <c r="B57" s="2938"/>
      <c r="C57" s="2968" t="s">
        <v>468</v>
      </c>
      <c r="D57" s="2968" t="s">
        <v>469</v>
      </c>
      <c r="E57" s="2938"/>
      <c r="F57" s="2938" t="s">
        <v>459</v>
      </c>
      <c r="G57" s="2938"/>
      <c r="H57" s="2938"/>
      <c r="I57" s="2938"/>
      <c r="J57" s="2938"/>
      <c r="K57" s="2936"/>
      <c r="L57" s="1381" t="s">
        <v>470</v>
      </c>
      <c r="M57" s="1390">
        <v>41593</v>
      </c>
      <c r="N57" s="741" t="s">
        <v>467</v>
      </c>
      <c r="O57" s="1390">
        <v>41487</v>
      </c>
      <c r="P57" s="1390">
        <v>41851</v>
      </c>
    </row>
    <row r="58" spans="1:16" ht="28.8">
      <c r="A58" s="2986"/>
      <c r="B58" s="2938"/>
      <c r="C58" s="2968"/>
      <c r="D58" s="2968"/>
      <c r="E58" s="2938"/>
      <c r="F58" s="2938"/>
      <c r="G58" s="2938"/>
      <c r="H58" s="2938"/>
      <c r="I58" s="2938"/>
      <c r="J58" s="2938"/>
      <c r="K58" s="2942"/>
      <c r="L58" s="1381" t="s">
        <v>471</v>
      </c>
      <c r="M58" s="1390">
        <v>42030</v>
      </c>
      <c r="N58" s="741" t="s">
        <v>472</v>
      </c>
      <c r="O58" s="2975">
        <v>41456</v>
      </c>
      <c r="P58" s="2975">
        <v>41851</v>
      </c>
    </row>
    <row r="59" spans="1:16" ht="28.8">
      <c r="A59" s="2986"/>
      <c r="B59" s="2938"/>
      <c r="C59" s="2968"/>
      <c r="D59" s="2968"/>
      <c r="E59" s="2938"/>
      <c r="F59" s="2938"/>
      <c r="G59" s="2938"/>
      <c r="H59" s="2938"/>
      <c r="I59" s="2938"/>
      <c r="J59" s="2938"/>
      <c r="K59" s="2937"/>
      <c r="L59" s="1381" t="s">
        <v>473</v>
      </c>
      <c r="M59" s="1390">
        <v>42303</v>
      </c>
      <c r="N59" s="741" t="s">
        <v>474</v>
      </c>
      <c r="O59" s="2975"/>
      <c r="P59" s="2975"/>
    </row>
    <row r="60" spans="1:16" ht="30" customHeight="1">
      <c r="A60" s="2986"/>
      <c r="B60" s="2938"/>
      <c r="C60" s="2968" t="s">
        <v>475</v>
      </c>
      <c r="D60" s="2968" t="s">
        <v>476</v>
      </c>
      <c r="E60" s="2938"/>
      <c r="F60" s="2938" t="s">
        <v>459</v>
      </c>
      <c r="G60" s="2938" t="s">
        <v>459</v>
      </c>
      <c r="H60" s="2938" t="s">
        <v>459</v>
      </c>
      <c r="I60" s="2938"/>
      <c r="J60" s="2938"/>
      <c r="K60" s="2936"/>
      <c r="L60" s="1381" t="s">
        <v>477</v>
      </c>
      <c r="M60" s="1390">
        <v>41593</v>
      </c>
      <c r="N60" s="741" t="s">
        <v>467</v>
      </c>
      <c r="O60" s="2975">
        <v>41548</v>
      </c>
      <c r="P60" s="1390">
        <v>41912</v>
      </c>
    </row>
    <row r="61" spans="1:16" ht="28.8">
      <c r="A61" s="2986"/>
      <c r="B61" s="2938"/>
      <c r="C61" s="2968"/>
      <c r="D61" s="2968"/>
      <c r="E61" s="2938"/>
      <c r="F61" s="2938"/>
      <c r="G61" s="2938"/>
      <c r="H61" s="2938"/>
      <c r="I61" s="2938"/>
      <c r="J61" s="2938"/>
      <c r="K61" s="2942"/>
      <c r="L61" s="1381" t="s">
        <v>478</v>
      </c>
      <c r="M61" s="1390">
        <v>42030</v>
      </c>
      <c r="N61" s="741" t="s">
        <v>472</v>
      </c>
      <c r="O61" s="2975"/>
      <c r="P61" s="1390">
        <v>41943</v>
      </c>
    </row>
    <row r="62" spans="1:16">
      <c r="A62" s="2986"/>
      <c r="B62" s="2938"/>
      <c r="C62" s="2968"/>
      <c r="D62" s="2968"/>
      <c r="E62" s="2938"/>
      <c r="F62" s="2938"/>
      <c r="G62" s="2938"/>
      <c r="H62" s="2938"/>
      <c r="I62" s="2938"/>
      <c r="J62" s="2938"/>
      <c r="K62" s="2937"/>
      <c r="L62" s="1381" t="s">
        <v>1264</v>
      </c>
      <c r="M62" s="1390">
        <v>42514</v>
      </c>
      <c r="N62" s="741" t="s">
        <v>1265</v>
      </c>
      <c r="O62" s="2975"/>
      <c r="P62" s="1390">
        <f>M62</f>
        <v>42514</v>
      </c>
    </row>
    <row r="63" spans="1:16" ht="43.2">
      <c r="A63" s="2986"/>
      <c r="B63" s="2938"/>
      <c r="C63" s="1380" t="s">
        <v>479</v>
      </c>
      <c r="D63" s="1380" t="s">
        <v>480</v>
      </c>
      <c r="E63" s="1381"/>
      <c r="F63" s="1381" t="s">
        <v>459</v>
      </c>
      <c r="G63" s="1381"/>
      <c r="H63" s="1381"/>
      <c r="I63" s="1381"/>
      <c r="J63" s="1381"/>
      <c r="K63" s="1381"/>
      <c r="L63" s="1381" t="s">
        <v>481</v>
      </c>
      <c r="M63" s="1390">
        <v>41593</v>
      </c>
      <c r="N63" s="741" t="s">
        <v>467</v>
      </c>
      <c r="O63" s="1390">
        <v>41518</v>
      </c>
      <c r="P63" s="1390">
        <v>41882</v>
      </c>
    </row>
    <row r="64" spans="1:16" ht="75" customHeight="1">
      <c r="A64" s="2986"/>
      <c r="B64" s="2938"/>
      <c r="C64" s="2968" t="s">
        <v>1266</v>
      </c>
      <c r="D64" s="2968" t="s">
        <v>469</v>
      </c>
      <c r="E64" s="2968"/>
      <c r="F64" s="2938" t="s">
        <v>459</v>
      </c>
      <c r="G64" s="2938" t="s">
        <v>459</v>
      </c>
      <c r="H64" s="2938" t="s">
        <v>459</v>
      </c>
      <c r="I64" s="2938"/>
      <c r="J64" s="2938"/>
      <c r="K64" s="2936"/>
      <c r="L64" s="1381" t="s">
        <v>482</v>
      </c>
      <c r="M64" s="1390">
        <v>41593</v>
      </c>
      <c r="N64" s="741" t="s">
        <v>467</v>
      </c>
      <c r="O64" s="1390">
        <v>41518</v>
      </c>
      <c r="P64" s="1390">
        <v>41882</v>
      </c>
    </row>
    <row r="65" spans="1:16">
      <c r="A65" s="2986"/>
      <c r="B65" s="2938"/>
      <c r="C65" s="2968"/>
      <c r="D65" s="2968"/>
      <c r="E65" s="2987"/>
      <c r="F65" s="2969"/>
      <c r="G65" s="2969"/>
      <c r="H65" s="2969"/>
      <c r="I65" s="2969"/>
      <c r="J65" s="2938"/>
      <c r="K65" s="2937"/>
      <c r="L65" s="1381" t="s">
        <v>1264</v>
      </c>
      <c r="M65" s="1390">
        <v>42514</v>
      </c>
      <c r="N65" s="741" t="s">
        <v>1265</v>
      </c>
      <c r="O65" s="1390">
        <v>41518</v>
      </c>
      <c r="P65" s="1390">
        <f>M65</f>
        <v>42514</v>
      </c>
    </row>
    <row r="66" spans="1:16" ht="28.8">
      <c r="A66" s="2986"/>
      <c r="B66" s="2938"/>
      <c r="C66" s="1380" t="s">
        <v>2176</v>
      </c>
      <c r="D66" s="1380" t="s">
        <v>2039</v>
      </c>
      <c r="E66" s="1381"/>
      <c r="F66" s="1381"/>
      <c r="G66" s="1381"/>
      <c r="H66" s="1381"/>
      <c r="I66" s="1381"/>
      <c r="J66" s="1381" t="s">
        <v>459</v>
      </c>
      <c r="K66" s="1381" t="s">
        <v>459</v>
      </c>
      <c r="L66" s="1381" t="s">
        <v>2177</v>
      </c>
      <c r="M66" s="1390">
        <v>43033</v>
      </c>
      <c r="N66" s="741" t="s">
        <v>467</v>
      </c>
      <c r="O66" s="1390">
        <v>43040</v>
      </c>
      <c r="P66" s="1390">
        <v>43769</v>
      </c>
    </row>
    <row r="67" spans="1:16" ht="57.6">
      <c r="A67" s="2986"/>
      <c r="B67" s="2938"/>
      <c r="C67" s="1380" t="s">
        <v>2178</v>
      </c>
      <c r="D67" s="1380" t="s">
        <v>2040</v>
      </c>
      <c r="E67" s="1381"/>
      <c r="F67" s="1381"/>
      <c r="G67" s="1381"/>
      <c r="H67" s="1381"/>
      <c r="I67" s="1381"/>
      <c r="J67" s="1381" t="s">
        <v>459</v>
      </c>
      <c r="K67" s="1381" t="s">
        <v>459</v>
      </c>
      <c r="L67" s="1381" t="s">
        <v>2177</v>
      </c>
      <c r="M67" s="1390">
        <v>43033</v>
      </c>
      <c r="N67" s="741" t="s">
        <v>467</v>
      </c>
      <c r="O67" s="1390">
        <v>43040</v>
      </c>
      <c r="P67" s="1390">
        <v>43465</v>
      </c>
    </row>
    <row r="68" spans="1:16" ht="43.2">
      <c r="A68" s="2986"/>
      <c r="B68" s="2938"/>
      <c r="C68" s="1380" t="s">
        <v>2179</v>
      </c>
      <c r="D68" s="1380" t="s">
        <v>480</v>
      </c>
      <c r="E68" s="1381"/>
      <c r="F68" s="1381"/>
      <c r="G68" s="1381"/>
      <c r="H68" s="1381"/>
      <c r="I68" s="1381"/>
      <c r="J68" s="1381" t="s">
        <v>459</v>
      </c>
      <c r="K68" s="1381" t="s">
        <v>459</v>
      </c>
      <c r="L68" s="1381" t="s">
        <v>2177</v>
      </c>
      <c r="M68" s="1390">
        <v>43033</v>
      </c>
      <c r="N68" s="741" t="s">
        <v>467</v>
      </c>
      <c r="O68" s="1390">
        <v>43040</v>
      </c>
      <c r="P68" s="1390">
        <v>43769</v>
      </c>
    </row>
    <row r="69" spans="1:16" ht="43.2" customHeight="1">
      <c r="A69" s="2986"/>
      <c r="B69" s="2948" t="s">
        <v>262</v>
      </c>
      <c r="C69" s="2979" t="s">
        <v>483</v>
      </c>
      <c r="D69" s="2979" t="s">
        <v>484</v>
      </c>
      <c r="E69" s="2948"/>
      <c r="F69" s="2948"/>
      <c r="G69" s="2948" t="s">
        <v>459</v>
      </c>
      <c r="H69" s="2948" t="s">
        <v>459</v>
      </c>
      <c r="I69" s="2948" t="s">
        <v>459</v>
      </c>
      <c r="J69" s="2948" t="s">
        <v>459</v>
      </c>
      <c r="K69" s="2948"/>
      <c r="L69" s="1393" t="s">
        <v>485</v>
      </c>
      <c r="M69" s="1391">
        <v>41593</v>
      </c>
      <c r="N69" s="742" t="s">
        <v>467</v>
      </c>
      <c r="O69" s="1391">
        <v>41640</v>
      </c>
      <c r="P69" s="1391">
        <v>43131</v>
      </c>
    </row>
    <row r="70" spans="1:16">
      <c r="A70" s="2986"/>
      <c r="B70" s="2956"/>
      <c r="C70" s="2981"/>
      <c r="D70" s="2981"/>
      <c r="E70" s="2949"/>
      <c r="F70" s="2949"/>
      <c r="G70" s="2949"/>
      <c r="H70" s="2949"/>
      <c r="I70" s="2949"/>
      <c r="J70" s="2949"/>
      <c r="K70" s="2949"/>
      <c r="L70" s="1838" t="s">
        <v>3440</v>
      </c>
      <c r="M70" s="1841">
        <v>43448</v>
      </c>
      <c r="N70" s="742" t="s">
        <v>498</v>
      </c>
      <c r="O70" s="1841">
        <v>43466</v>
      </c>
      <c r="P70" s="1841">
        <v>44226</v>
      </c>
    </row>
    <row r="71" spans="1:16" ht="43.2">
      <c r="A71" s="2986"/>
      <c r="B71" s="2956"/>
      <c r="C71" s="1392" t="s">
        <v>486</v>
      </c>
      <c r="D71" s="1392" t="s">
        <v>487</v>
      </c>
      <c r="E71" s="1393"/>
      <c r="F71" s="1393"/>
      <c r="G71" s="1393" t="s">
        <v>459</v>
      </c>
      <c r="H71" s="1393" t="s">
        <v>459</v>
      </c>
      <c r="I71" s="1393" t="s">
        <v>459</v>
      </c>
      <c r="J71" s="1393"/>
      <c r="K71" s="1393"/>
      <c r="L71" s="1393" t="s">
        <v>488</v>
      </c>
      <c r="M71" s="1391">
        <v>41593</v>
      </c>
      <c r="N71" s="742" t="s">
        <v>467</v>
      </c>
      <c r="O71" s="1391">
        <v>41640</v>
      </c>
      <c r="P71" s="1391">
        <v>42735</v>
      </c>
    </row>
    <row r="72" spans="1:16" ht="28.8">
      <c r="A72" s="2986"/>
      <c r="B72" s="2956"/>
      <c r="C72" s="2977" t="s">
        <v>489</v>
      </c>
      <c r="D72" s="2977" t="s">
        <v>490</v>
      </c>
      <c r="E72" s="2978"/>
      <c r="F72" s="2978"/>
      <c r="G72" s="2978" t="s">
        <v>459</v>
      </c>
      <c r="H72" s="2978"/>
      <c r="I72" s="2978"/>
      <c r="J72" s="2978"/>
      <c r="K72" s="2948"/>
      <c r="L72" s="1393" t="s">
        <v>491</v>
      </c>
      <c r="M72" s="1391">
        <v>41593</v>
      </c>
      <c r="N72" s="742" t="s">
        <v>467</v>
      </c>
      <c r="O72" s="2976">
        <v>41640</v>
      </c>
      <c r="P72" s="1531">
        <v>43100</v>
      </c>
    </row>
    <row r="73" spans="1:16" ht="28.8">
      <c r="A73" s="2986"/>
      <c r="B73" s="2956"/>
      <c r="C73" s="2977"/>
      <c r="D73" s="2977"/>
      <c r="E73" s="2978"/>
      <c r="F73" s="2978"/>
      <c r="G73" s="2978"/>
      <c r="H73" s="2978"/>
      <c r="I73" s="2978"/>
      <c r="J73" s="2978"/>
      <c r="K73" s="2949"/>
      <c r="L73" s="1393" t="s">
        <v>492</v>
      </c>
      <c r="M73" s="1391">
        <v>42030</v>
      </c>
      <c r="N73" s="742" t="s">
        <v>493</v>
      </c>
      <c r="O73" s="2976"/>
      <c r="P73" s="1531">
        <v>42030</v>
      </c>
    </row>
    <row r="74" spans="1:16" ht="28.8">
      <c r="A74" s="2986"/>
      <c r="B74" s="2956"/>
      <c r="C74" s="2979" t="s">
        <v>494</v>
      </c>
      <c r="D74" s="2979" t="s">
        <v>495</v>
      </c>
      <c r="E74" s="2948"/>
      <c r="F74" s="2948" t="s">
        <v>459</v>
      </c>
      <c r="G74" s="2948" t="s">
        <v>459</v>
      </c>
      <c r="H74" s="2948" t="s">
        <v>459</v>
      </c>
      <c r="I74" s="2948" t="s">
        <v>459</v>
      </c>
      <c r="J74" s="2948"/>
      <c r="K74" s="2948" t="s">
        <v>459</v>
      </c>
      <c r="L74" s="1393" t="s">
        <v>496</v>
      </c>
      <c r="M74" s="1391">
        <v>41593</v>
      </c>
      <c r="N74" s="742" t="s">
        <v>467</v>
      </c>
      <c r="O74" s="1391">
        <v>41426</v>
      </c>
      <c r="P74" s="1391">
        <v>42004</v>
      </c>
    </row>
    <row r="75" spans="1:16" ht="28.8">
      <c r="A75" s="2986"/>
      <c r="B75" s="2956"/>
      <c r="C75" s="2980"/>
      <c r="D75" s="2980"/>
      <c r="E75" s="2956"/>
      <c r="F75" s="2956"/>
      <c r="G75" s="2956"/>
      <c r="H75" s="2956"/>
      <c r="I75" s="2956"/>
      <c r="J75" s="2956"/>
      <c r="K75" s="2956"/>
      <c r="L75" s="1393" t="s">
        <v>497</v>
      </c>
      <c r="M75" s="1391">
        <v>42303</v>
      </c>
      <c r="N75" s="742" t="s">
        <v>498</v>
      </c>
      <c r="O75" s="1391">
        <v>42278</v>
      </c>
      <c r="P75" s="1391">
        <v>42735</v>
      </c>
    </row>
    <row r="76" spans="1:16">
      <c r="A76" s="2986"/>
      <c r="B76" s="2956"/>
      <c r="C76" s="2980"/>
      <c r="D76" s="2980"/>
      <c r="E76" s="2956"/>
      <c r="F76" s="2956"/>
      <c r="G76" s="2956"/>
      <c r="H76" s="2956"/>
      <c r="I76" s="2956"/>
      <c r="J76" s="2956"/>
      <c r="K76" s="2956"/>
      <c r="L76" s="1393" t="s">
        <v>1267</v>
      </c>
      <c r="M76" s="1391">
        <v>42668</v>
      </c>
      <c r="N76" s="742" t="s">
        <v>498</v>
      </c>
      <c r="O76" s="1391">
        <v>42644</v>
      </c>
      <c r="P76" s="1391">
        <v>42735</v>
      </c>
    </row>
    <row r="77" spans="1:16">
      <c r="A77" s="2986"/>
      <c r="B77" s="2956"/>
      <c r="C77" s="2981"/>
      <c r="D77" s="2981"/>
      <c r="E77" s="2949"/>
      <c r="F77" s="2949"/>
      <c r="G77" s="2949"/>
      <c r="H77" s="2949"/>
      <c r="I77" s="2949"/>
      <c r="J77" s="2949"/>
      <c r="K77" s="2949"/>
      <c r="L77" s="1838" t="s">
        <v>3440</v>
      </c>
      <c r="M77" s="1841">
        <v>43448</v>
      </c>
      <c r="N77" s="742" t="s">
        <v>498</v>
      </c>
      <c r="O77" s="1841">
        <v>43464</v>
      </c>
      <c r="P77" s="1841">
        <v>44560</v>
      </c>
    </row>
    <row r="78" spans="1:16" ht="28.8">
      <c r="A78" s="2986"/>
      <c r="B78" s="2956"/>
      <c r="C78" s="2979" t="s">
        <v>499</v>
      </c>
      <c r="D78" s="2979" t="s">
        <v>500</v>
      </c>
      <c r="E78" s="2948"/>
      <c r="F78" s="2948"/>
      <c r="G78" s="2948"/>
      <c r="H78" s="2948" t="s">
        <v>459</v>
      </c>
      <c r="I78" s="2948" t="s">
        <v>459</v>
      </c>
      <c r="J78" s="2948" t="s">
        <v>459</v>
      </c>
      <c r="K78" s="2948" t="s">
        <v>459</v>
      </c>
      <c r="L78" s="1393" t="s">
        <v>501</v>
      </c>
      <c r="M78" s="1391">
        <v>42303</v>
      </c>
      <c r="N78" s="742" t="s">
        <v>502</v>
      </c>
      <c r="O78" s="1391">
        <v>42278</v>
      </c>
      <c r="P78" s="1391">
        <v>43465</v>
      </c>
    </row>
    <row r="79" spans="1:16">
      <c r="A79" s="2986"/>
      <c r="B79" s="2956"/>
      <c r="C79" s="2981"/>
      <c r="D79" s="2981"/>
      <c r="E79" s="2949"/>
      <c r="F79" s="2949"/>
      <c r="G79" s="2949"/>
      <c r="H79" s="2949"/>
      <c r="I79" s="2949"/>
      <c r="J79" s="2949"/>
      <c r="K79" s="2949"/>
      <c r="L79" s="1838" t="s">
        <v>3440</v>
      </c>
      <c r="M79" s="1841">
        <v>43448</v>
      </c>
      <c r="N79" s="742" t="s">
        <v>498</v>
      </c>
      <c r="O79" s="1841">
        <v>43464</v>
      </c>
      <c r="P79" s="1841">
        <v>44560</v>
      </c>
    </row>
    <row r="80" spans="1:16" ht="28.8">
      <c r="A80" s="2986"/>
      <c r="B80" s="2956"/>
      <c r="C80" s="2979" t="s">
        <v>503</v>
      </c>
      <c r="D80" s="2979" t="s">
        <v>504</v>
      </c>
      <c r="E80" s="2948"/>
      <c r="F80" s="2948" t="s">
        <v>459</v>
      </c>
      <c r="G80" s="2948" t="s">
        <v>459</v>
      </c>
      <c r="H80" s="2948" t="s">
        <v>459</v>
      </c>
      <c r="I80" s="2948" t="s">
        <v>459</v>
      </c>
      <c r="J80" s="2948"/>
      <c r="K80" s="2948"/>
      <c r="L80" s="1393" t="s">
        <v>505</v>
      </c>
      <c r="M80" s="1391">
        <v>41593</v>
      </c>
      <c r="N80" s="742" t="s">
        <v>467</v>
      </c>
      <c r="O80" s="1391">
        <v>41365</v>
      </c>
      <c r="P80" s="1391">
        <v>42124</v>
      </c>
    </row>
    <row r="81" spans="1:16" ht="28.8">
      <c r="A81" s="2986"/>
      <c r="B81" s="2956"/>
      <c r="C81" s="2980"/>
      <c r="D81" s="2980"/>
      <c r="E81" s="2956"/>
      <c r="F81" s="2956"/>
      <c r="G81" s="2956"/>
      <c r="H81" s="2956"/>
      <c r="I81" s="2956"/>
      <c r="J81" s="2956"/>
      <c r="K81" s="2956"/>
      <c r="L81" s="1393" t="s">
        <v>506</v>
      </c>
      <c r="M81" s="1391">
        <v>42303</v>
      </c>
      <c r="N81" s="742" t="s">
        <v>498</v>
      </c>
      <c r="O81" s="1391">
        <v>42278</v>
      </c>
      <c r="P81" s="1391">
        <v>42735</v>
      </c>
    </row>
    <row r="82" spans="1:16">
      <c r="A82" s="2986"/>
      <c r="B82" s="2956"/>
      <c r="C82" s="2981"/>
      <c r="D82" s="2981"/>
      <c r="E82" s="2949"/>
      <c r="F82" s="2949"/>
      <c r="G82" s="2949"/>
      <c r="H82" s="2949"/>
      <c r="I82" s="2949"/>
      <c r="J82" s="2949"/>
      <c r="K82" s="2949"/>
      <c r="L82" s="1838" t="s">
        <v>3440</v>
      </c>
      <c r="M82" s="1841">
        <v>43448</v>
      </c>
      <c r="N82" s="742" t="s">
        <v>474</v>
      </c>
      <c r="O82" s="1841"/>
      <c r="P82" s="1841">
        <f>M82</f>
        <v>43448</v>
      </c>
    </row>
    <row r="83" spans="1:16" ht="28.8">
      <c r="A83" s="2986"/>
      <c r="B83" s="2956"/>
      <c r="C83" s="2977" t="s">
        <v>507</v>
      </c>
      <c r="D83" s="2977" t="s">
        <v>508</v>
      </c>
      <c r="E83" s="2978" t="s">
        <v>459</v>
      </c>
      <c r="F83" s="2978" t="s">
        <v>459</v>
      </c>
      <c r="G83" s="2978" t="s">
        <v>459</v>
      </c>
      <c r="H83" s="2978" t="s">
        <v>459</v>
      </c>
      <c r="I83" s="2978"/>
      <c r="J83" s="2978"/>
      <c r="K83" s="2948"/>
      <c r="L83" s="1393" t="s">
        <v>509</v>
      </c>
      <c r="M83" s="1391">
        <v>41593</v>
      </c>
      <c r="N83" s="742" t="s">
        <v>467</v>
      </c>
      <c r="O83" s="2976">
        <v>41061</v>
      </c>
      <c r="P83" s="1391">
        <v>42004</v>
      </c>
    </row>
    <row r="84" spans="1:16" ht="28.8">
      <c r="A84" s="2986"/>
      <c r="B84" s="2956"/>
      <c r="C84" s="2977"/>
      <c r="D84" s="2977"/>
      <c r="E84" s="2978"/>
      <c r="F84" s="2978"/>
      <c r="G84" s="2978"/>
      <c r="H84" s="2978"/>
      <c r="I84" s="2978"/>
      <c r="J84" s="2978"/>
      <c r="K84" s="2956"/>
      <c r="L84" s="1393" t="s">
        <v>510</v>
      </c>
      <c r="M84" s="1391">
        <v>42030</v>
      </c>
      <c r="N84" s="742" t="s">
        <v>472</v>
      </c>
      <c r="O84" s="2976"/>
      <c r="P84" s="1391">
        <v>42369</v>
      </c>
    </row>
    <row r="85" spans="1:16" ht="28.8">
      <c r="A85" s="2986"/>
      <c r="B85" s="2956"/>
      <c r="C85" s="2977"/>
      <c r="D85" s="2977"/>
      <c r="E85" s="2978"/>
      <c r="F85" s="2978"/>
      <c r="G85" s="2978"/>
      <c r="H85" s="2978"/>
      <c r="I85" s="2978"/>
      <c r="J85" s="2978"/>
      <c r="K85" s="2956"/>
      <c r="L85" s="1393" t="s">
        <v>511</v>
      </c>
      <c r="M85" s="1391">
        <v>42303</v>
      </c>
      <c r="N85" s="742" t="s">
        <v>498</v>
      </c>
      <c r="O85" s="1391">
        <v>42005</v>
      </c>
      <c r="P85" s="1391">
        <v>42400</v>
      </c>
    </row>
    <row r="86" spans="1:16">
      <c r="A86" s="2986"/>
      <c r="B86" s="2956"/>
      <c r="C86" s="2977"/>
      <c r="D86" s="2977"/>
      <c r="E86" s="2978"/>
      <c r="F86" s="2978"/>
      <c r="G86" s="2978"/>
      <c r="H86" s="2978"/>
      <c r="I86" s="2978"/>
      <c r="J86" s="2978"/>
      <c r="K86" s="2956"/>
      <c r="L86" s="1393" t="s">
        <v>1262</v>
      </c>
      <c r="M86" s="743" t="s">
        <v>1263</v>
      </c>
      <c r="N86" s="1392" t="s">
        <v>1268</v>
      </c>
      <c r="O86" s="1391"/>
      <c r="P86" s="1391"/>
    </row>
    <row r="87" spans="1:16">
      <c r="A87" s="2986"/>
      <c r="B87" s="2956"/>
      <c r="C87" s="2977"/>
      <c r="D87" s="2977"/>
      <c r="E87" s="2978"/>
      <c r="F87" s="2978"/>
      <c r="G87" s="2978"/>
      <c r="H87" s="2978"/>
      <c r="I87" s="2978"/>
      <c r="J87" s="2978"/>
      <c r="K87" s="2949"/>
      <c r="L87" s="1393" t="s">
        <v>1269</v>
      </c>
      <c r="M87" s="743">
        <v>42668</v>
      </c>
      <c r="N87" s="1392" t="s">
        <v>474</v>
      </c>
      <c r="O87" s="1391"/>
      <c r="P87" s="1391">
        <v>42668</v>
      </c>
    </row>
    <row r="88" spans="1:16" ht="28.8">
      <c r="A88" s="2986"/>
      <c r="B88" s="2956"/>
      <c r="C88" s="2977" t="s">
        <v>1270</v>
      </c>
      <c r="D88" s="2977" t="s">
        <v>513</v>
      </c>
      <c r="E88" s="2978"/>
      <c r="F88" s="2978"/>
      <c r="G88" s="2978" t="s">
        <v>459</v>
      </c>
      <c r="H88" s="2978"/>
      <c r="I88" s="2978"/>
      <c r="J88" s="2978"/>
      <c r="K88" s="2948"/>
      <c r="L88" s="1393" t="s">
        <v>514</v>
      </c>
      <c r="M88" s="1391">
        <v>41593</v>
      </c>
      <c r="N88" s="742" t="s">
        <v>467</v>
      </c>
      <c r="O88" s="2976">
        <v>41699</v>
      </c>
      <c r="P88" s="2976">
        <v>42094</v>
      </c>
    </row>
    <row r="89" spans="1:16" ht="28.8">
      <c r="A89" s="2986"/>
      <c r="B89" s="2956"/>
      <c r="C89" s="2977"/>
      <c r="D89" s="2977"/>
      <c r="E89" s="2978"/>
      <c r="F89" s="2978"/>
      <c r="G89" s="2978"/>
      <c r="H89" s="2978"/>
      <c r="I89" s="2978"/>
      <c r="J89" s="2978"/>
      <c r="K89" s="2949"/>
      <c r="L89" s="1393" t="s">
        <v>515</v>
      </c>
      <c r="M89" s="1391">
        <v>42213</v>
      </c>
      <c r="N89" s="742" t="s">
        <v>474</v>
      </c>
      <c r="O89" s="2976"/>
      <c r="P89" s="2976"/>
    </row>
    <row r="90" spans="1:16" ht="28.8">
      <c r="A90" s="2986"/>
      <c r="B90" s="2956"/>
      <c r="C90" s="2977" t="s">
        <v>516</v>
      </c>
      <c r="D90" s="2977" t="s">
        <v>517</v>
      </c>
      <c r="E90" s="2978"/>
      <c r="F90" s="2978" t="s">
        <v>459</v>
      </c>
      <c r="G90" s="2978"/>
      <c r="H90" s="2978"/>
      <c r="I90" s="2978"/>
      <c r="J90" s="2978"/>
      <c r="K90" s="2948"/>
      <c r="L90" s="1393" t="s">
        <v>518</v>
      </c>
      <c r="M90" s="1391">
        <v>41593</v>
      </c>
      <c r="N90" s="742" t="s">
        <v>467</v>
      </c>
      <c r="O90" s="2976">
        <v>41518</v>
      </c>
      <c r="P90" s="2976">
        <f>M91</f>
        <v>42030</v>
      </c>
    </row>
    <row r="91" spans="1:16" ht="28.8">
      <c r="A91" s="2986"/>
      <c r="B91" s="2956"/>
      <c r="C91" s="2977"/>
      <c r="D91" s="2977"/>
      <c r="E91" s="2978"/>
      <c r="F91" s="2978"/>
      <c r="G91" s="2978"/>
      <c r="H91" s="2978"/>
      <c r="I91" s="2978"/>
      <c r="J91" s="2978"/>
      <c r="K91" s="2949"/>
      <c r="L91" s="1393" t="s">
        <v>519</v>
      </c>
      <c r="M91" s="1391">
        <v>42030</v>
      </c>
      <c r="N91" s="742" t="s">
        <v>493</v>
      </c>
      <c r="O91" s="2976"/>
      <c r="P91" s="2976"/>
    </row>
    <row r="92" spans="1:16" ht="28.8">
      <c r="A92" s="2986"/>
      <c r="B92" s="2956"/>
      <c r="C92" s="2979" t="s">
        <v>520</v>
      </c>
      <c r="D92" s="2979" t="s">
        <v>521</v>
      </c>
      <c r="E92" s="2948"/>
      <c r="F92" s="2948" t="s">
        <v>459</v>
      </c>
      <c r="G92" s="2948" t="s">
        <v>459</v>
      </c>
      <c r="H92" s="2948" t="s">
        <v>459</v>
      </c>
      <c r="I92" s="2948" t="s">
        <v>459</v>
      </c>
      <c r="J92" s="2948" t="s">
        <v>459</v>
      </c>
      <c r="K92" s="2948" t="s">
        <v>459</v>
      </c>
      <c r="L92" s="1393" t="s">
        <v>522</v>
      </c>
      <c r="M92" s="1391">
        <v>41593</v>
      </c>
      <c r="N92" s="742" t="s">
        <v>467</v>
      </c>
      <c r="O92" s="2976">
        <v>41609</v>
      </c>
      <c r="P92" s="1391">
        <v>41973</v>
      </c>
    </row>
    <row r="93" spans="1:16" ht="28.8">
      <c r="A93" s="2986"/>
      <c r="B93" s="2956"/>
      <c r="C93" s="2980"/>
      <c r="D93" s="2980"/>
      <c r="E93" s="2956"/>
      <c r="F93" s="2956"/>
      <c r="G93" s="2956"/>
      <c r="H93" s="2956"/>
      <c r="I93" s="2956"/>
      <c r="J93" s="2956"/>
      <c r="K93" s="2956"/>
      <c r="L93" s="1393" t="s">
        <v>523</v>
      </c>
      <c r="M93" s="1391">
        <v>42030</v>
      </c>
      <c r="N93" s="742" t="s">
        <v>472</v>
      </c>
      <c r="O93" s="2976"/>
      <c r="P93" s="1391">
        <v>42369</v>
      </c>
    </row>
    <row r="94" spans="1:16">
      <c r="A94" s="2986"/>
      <c r="B94" s="2956"/>
      <c r="C94" s="2980"/>
      <c r="D94" s="2980"/>
      <c r="E94" s="2956"/>
      <c r="F94" s="2956"/>
      <c r="G94" s="2956"/>
      <c r="H94" s="2956"/>
      <c r="I94" s="2956"/>
      <c r="J94" s="2956"/>
      <c r="K94" s="2956"/>
      <c r="L94" s="1393" t="s">
        <v>1271</v>
      </c>
      <c r="M94" s="1391">
        <v>42617</v>
      </c>
      <c r="N94" s="742" t="s">
        <v>498</v>
      </c>
      <c r="O94" s="1391">
        <v>41609</v>
      </c>
      <c r="P94" s="1391">
        <v>43084</v>
      </c>
    </row>
    <row r="95" spans="1:16">
      <c r="A95" s="2986"/>
      <c r="B95" s="2956"/>
      <c r="C95" s="2981"/>
      <c r="D95" s="2981"/>
      <c r="E95" s="2949"/>
      <c r="F95" s="2949"/>
      <c r="G95" s="2949"/>
      <c r="H95" s="2949"/>
      <c r="I95" s="2949"/>
      <c r="J95" s="2949"/>
      <c r="K95" s="2949"/>
      <c r="L95" s="1838" t="s">
        <v>3440</v>
      </c>
      <c r="M95" s="1841">
        <v>43448</v>
      </c>
      <c r="N95" s="742" t="s">
        <v>498</v>
      </c>
      <c r="O95" s="1841">
        <v>43450</v>
      </c>
      <c r="P95" s="1841">
        <v>44545</v>
      </c>
    </row>
    <row r="96" spans="1:16" ht="60.75" customHeight="1">
      <c r="A96" s="2986"/>
      <c r="B96" s="2956"/>
      <c r="C96" s="2977" t="s">
        <v>524</v>
      </c>
      <c r="D96" s="2977" t="s">
        <v>525</v>
      </c>
      <c r="E96" s="2978" t="s">
        <v>459</v>
      </c>
      <c r="F96" s="2978" t="s">
        <v>459</v>
      </c>
      <c r="G96" s="2978" t="s">
        <v>459</v>
      </c>
      <c r="H96" s="2978" t="s">
        <v>459</v>
      </c>
      <c r="I96" s="2978"/>
      <c r="J96" s="2978"/>
      <c r="K96" s="2948"/>
      <c r="L96" s="1393" t="s">
        <v>526</v>
      </c>
      <c r="M96" s="1391">
        <v>41593</v>
      </c>
      <c r="N96" s="742" t="s">
        <v>467</v>
      </c>
      <c r="O96" s="1391">
        <v>40544</v>
      </c>
      <c r="P96" s="1391">
        <v>42400</v>
      </c>
    </row>
    <row r="97" spans="1:16">
      <c r="A97" s="2986"/>
      <c r="B97" s="2956"/>
      <c r="C97" s="2977"/>
      <c r="D97" s="2977"/>
      <c r="E97" s="2978"/>
      <c r="F97" s="2978"/>
      <c r="G97" s="2978"/>
      <c r="H97" s="2978"/>
      <c r="I97" s="2978"/>
      <c r="J97" s="2978"/>
      <c r="K97" s="2949"/>
      <c r="L97" s="1393" t="s">
        <v>1267</v>
      </c>
      <c r="M97" s="1391">
        <v>42668</v>
      </c>
      <c r="N97" s="742" t="s">
        <v>498</v>
      </c>
      <c r="O97" s="1391">
        <v>42644</v>
      </c>
      <c r="P97" s="1391">
        <v>42643</v>
      </c>
    </row>
    <row r="98" spans="1:16" ht="28.8">
      <c r="A98" s="2986"/>
      <c r="B98" s="2956"/>
      <c r="C98" s="2977" t="s">
        <v>527</v>
      </c>
      <c r="D98" s="2977" t="s">
        <v>528</v>
      </c>
      <c r="E98" s="2978"/>
      <c r="F98" s="2978"/>
      <c r="G98" s="2978" t="s">
        <v>459</v>
      </c>
      <c r="H98" s="2978" t="s">
        <v>459</v>
      </c>
      <c r="I98" s="2978"/>
      <c r="J98" s="2978"/>
      <c r="K98" s="2948"/>
      <c r="L98" s="1393" t="s">
        <v>529</v>
      </c>
      <c r="M98" s="1391">
        <v>41593</v>
      </c>
      <c r="N98" s="742" t="s">
        <v>467</v>
      </c>
      <c r="O98" s="2976">
        <v>41640</v>
      </c>
      <c r="P98" s="2976">
        <v>42035</v>
      </c>
    </row>
    <row r="99" spans="1:16" ht="28.8">
      <c r="A99" s="2986"/>
      <c r="B99" s="2956"/>
      <c r="C99" s="2977"/>
      <c r="D99" s="2977"/>
      <c r="E99" s="2978"/>
      <c r="F99" s="2978"/>
      <c r="G99" s="2978"/>
      <c r="H99" s="2978"/>
      <c r="I99" s="2978"/>
      <c r="J99" s="2978"/>
      <c r="K99" s="2949"/>
      <c r="L99" s="1393" t="s">
        <v>473</v>
      </c>
      <c r="M99" s="1391">
        <v>42303</v>
      </c>
      <c r="N99" s="742" t="s">
        <v>474</v>
      </c>
      <c r="O99" s="2976"/>
      <c r="P99" s="2976"/>
    </row>
    <row r="100" spans="1:16" ht="28.8">
      <c r="A100" s="2986"/>
      <c r="B100" s="2956"/>
      <c r="C100" s="2979" t="s">
        <v>530</v>
      </c>
      <c r="D100" s="2979" t="s">
        <v>487</v>
      </c>
      <c r="E100" s="2948"/>
      <c r="F100" s="2948"/>
      <c r="G100" s="2948" t="s">
        <v>459</v>
      </c>
      <c r="H100" s="2948" t="s">
        <v>459</v>
      </c>
      <c r="I100" s="2948" t="s">
        <v>459</v>
      </c>
      <c r="J100" s="2948" t="s">
        <v>459</v>
      </c>
      <c r="K100" s="2948"/>
      <c r="L100" s="1393" t="s">
        <v>531</v>
      </c>
      <c r="M100" s="1391">
        <v>41593</v>
      </c>
      <c r="N100" s="742" t="s">
        <v>467</v>
      </c>
      <c r="O100" s="1391">
        <v>41640</v>
      </c>
      <c r="P100" s="1391">
        <v>42369</v>
      </c>
    </row>
    <row r="101" spans="1:16" ht="28.8">
      <c r="A101" s="2986"/>
      <c r="B101" s="2956"/>
      <c r="C101" s="2980"/>
      <c r="D101" s="2980"/>
      <c r="E101" s="2956"/>
      <c r="F101" s="2956"/>
      <c r="G101" s="2956"/>
      <c r="H101" s="2956"/>
      <c r="I101" s="2956"/>
      <c r="J101" s="2956"/>
      <c r="K101" s="2956"/>
      <c r="L101" s="1393" t="s">
        <v>532</v>
      </c>
      <c r="M101" s="1391">
        <v>42303</v>
      </c>
      <c r="N101" s="742" t="s">
        <v>498</v>
      </c>
      <c r="O101" s="1391">
        <v>42370</v>
      </c>
      <c r="P101" s="1391">
        <v>43100</v>
      </c>
    </row>
    <row r="102" spans="1:16">
      <c r="A102" s="2986"/>
      <c r="B102" s="2956"/>
      <c r="C102" s="2981"/>
      <c r="D102" s="2981"/>
      <c r="E102" s="2949"/>
      <c r="F102" s="2949"/>
      <c r="G102" s="2949"/>
      <c r="H102" s="2949"/>
      <c r="I102" s="2949"/>
      <c r="J102" s="2949"/>
      <c r="K102" s="2949"/>
      <c r="L102" s="1838" t="s">
        <v>3440</v>
      </c>
      <c r="M102" s="1841">
        <v>43448</v>
      </c>
      <c r="N102" s="742" t="s">
        <v>498</v>
      </c>
      <c r="O102" s="1841">
        <v>43466</v>
      </c>
      <c r="P102" s="1841">
        <v>44226</v>
      </c>
    </row>
    <row r="103" spans="1:16" ht="28.8">
      <c r="A103" s="2986"/>
      <c r="B103" s="2956"/>
      <c r="C103" s="2977" t="s">
        <v>533</v>
      </c>
      <c r="D103" s="2977" t="s">
        <v>534</v>
      </c>
      <c r="E103" s="2978"/>
      <c r="F103" s="2978"/>
      <c r="G103" s="2978" t="s">
        <v>459</v>
      </c>
      <c r="H103" s="2978" t="s">
        <v>459</v>
      </c>
      <c r="I103" s="2978"/>
      <c r="J103" s="2978"/>
      <c r="K103" s="2948"/>
      <c r="L103" s="1393" t="s">
        <v>535</v>
      </c>
      <c r="M103" s="1391">
        <v>41593</v>
      </c>
      <c r="N103" s="742" t="s">
        <v>467</v>
      </c>
      <c r="O103" s="2976">
        <v>41671</v>
      </c>
      <c r="P103" s="1391">
        <v>42400</v>
      </c>
    </row>
    <row r="104" spans="1:16" ht="28.8">
      <c r="A104" s="2986"/>
      <c r="B104" s="2956"/>
      <c r="C104" s="2977"/>
      <c r="D104" s="2977"/>
      <c r="E104" s="2978"/>
      <c r="F104" s="2978"/>
      <c r="G104" s="2978"/>
      <c r="H104" s="2978"/>
      <c r="I104" s="2978"/>
      <c r="J104" s="2978"/>
      <c r="K104" s="2956"/>
      <c r="L104" s="1393" t="s">
        <v>536</v>
      </c>
      <c r="M104" s="1391">
        <v>42030</v>
      </c>
      <c r="N104" s="742" t="s">
        <v>472</v>
      </c>
      <c r="O104" s="2976"/>
      <c r="P104" s="1531">
        <v>42429</v>
      </c>
    </row>
    <row r="105" spans="1:16" ht="28.8">
      <c r="A105" s="2986"/>
      <c r="B105" s="2956"/>
      <c r="C105" s="2977"/>
      <c r="D105" s="2977"/>
      <c r="E105" s="2978"/>
      <c r="F105" s="2978"/>
      <c r="G105" s="2978"/>
      <c r="H105" s="2978"/>
      <c r="I105" s="2978"/>
      <c r="J105" s="2978"/>
      <c r="K105" s="2949"/>
      <c r="L105" s="1393" t="s">
        <v>537</v>
      </c>
      <c r="M105" s="1391">
        <v>42185</v>
      </c>
      <c r="N105" s="742" t="s">
        <v>474</v>
      </c>
      <c r="O105" s="2976"/>
      <c r="P105" s="1531">
        <v>42185</v>
      </c>
    </row>
    <row r="106" spans="1:16" ht="28.8">
      <c r="A106" s="2986"/>
      <c r="B106" s="2956"/>
      <c r="C106" s="2977" t="s">
        <v>538</v>
      </c>
      <c r="D106" s="2977" t="s">
        <v>539</v>
      </c>
      <c r="E106" s="2978"/>
      <c r="F106" s="2978"/>
      <c r="G106" s="2978" t="s">
        <v>459</v>
      </c>
      <c r="H106" s="2978" t="s">
        <v>459</v>
      </c>
      <c r="I106" s="2978"/>
      <c r="J106" s="2978"/>
      <c r="K106" s="2948"/>
      <c r="L106" s="1393" t="s">
        <v>540</v>
      </c>
      <c r="M106" s="1391">
        <v>41593</v>
      </c>
      <c r="N106" s="742" t="s">
        <v>467</v>
      </c>
      <c r="O106" s="2976">
        <v>41640</v>
      </c>
      <c r="P106" s="2976">
        <v>42004</v>
      </c>
    </row>
    <row r="107" spans="1:16" ht="28.8">
      <c r="A107" s="2986"/>
      <c r="B107" s="2956"/>
      <c r="C107" s="2977"/>
      <c r="D107" s="2977"/>
      <c r="E107" s="2978"/>
      <c r="F107" s="2978"/>
      <c r="G107" s="2978"/>
      <c r="H107" s="2978"/>
      <c r="I107" s="2978"/>
      <c r="J107" s="2978"/>
      <c r="K107" s="2949"/>
      <c r="L107" s="1393" t="s">
        <v>541</v>
      </c>
      <c r="M107" s="1391">
        <v>42213</v>
      </c>
      <c r="N107" s="742" t="s">
        <v>474</v>
      </c>
      <c r="O107" s="2976"/>
      <c r="P107" s="2976"/>
    </row>
    <row r="108" spans="1:16" ht="57.6" customHeight="1">
      <c r="A108" s="2986"/>
      <c r="B108" s="2956"/>
      <c r="C108" s="2979" t="s">
        <v>1272</v>
      </c>
      <c r="D108" s="2979" t="s">
        <v>1273</v>
      </c>
      <c r="E108" s="2948"/>
      <c r="F108" s="2948"/>
      <c r="G108" s="2948"/>
      <c r="H108" s="2948"/>
      <c r="I108" s="2948" t="s">
        <v>459</v>
      </c>
      <c r="J108" s="2948" t="s">
        <v>459</v>
      </c>
      <c r="K108" s="2948"/>
      <c r="L108" s="1393" t="s">
        <v>1274</v>
      </c>
      <c r="M108" s="1391">
        <v>42668</v>
      </c>
      <c r="N108" s="742" t="s">
        <v>467</v>
      </c>
      <c r="O108" s="1391">
        <v>42644</v>
      </c>
      <c r="P108" s="1391">
        <v>43373</v>
      </c>
    </row>
    <row r="109" spans="1:16">
      <c r="A109" s="2986"/>
      <c r="B109" s="2956"/>
      <c r="C109" s="2981"/>
      <c r="D109" s="2981"/>
      <c r="E109" s="2949"/>
      <c r="F109" s="2949"/>
      <c r="G109" s="2949"/>
      <c r="H109" s="2949"/>
      <c r="I109" s="2949"/>
      <c r="J109" s="2949"/>
      <c r="K109" s="2949"/>
      <c r="L109" s="1838" t="s">
        <v>3440</v>
      </c>
      <c r="M109" s="1841">
        <v>43448</v>
      </c>
      <c r="N109" s="742" t="s">
        <v>498</v>
      </c>
      <c r="O109" s="1841">
        <v>43466</v>
      </c>
      <c r="P109" s="1841">
        <v>44226</v>
      </c>
    </row>
    <row r="110" spans="1:16" ht="28.8" customHeight="1">
      <c r="A110" s="2986"/>
      <c r="B110" s="2956"/>
      <c r="C110" s="2979" t="s">
        <v>1275</v>
      </c>
      <c r="D110" s="2979" t="s">
        <v>525</v>
      </c>
      <c r="E110" s="2948"/>
      <c r="F110" s="2948"/>
      <c r="G110" s="2948"/>
      <c r="H110" s="2948"/>
      <c r="I110" s="2948" t="s">
        <v>459</v>
      </c>
      <c r="J110" s="2948" t="s">
        <v>459</v>
      </c>
      <c r="K110" s="2948"/>
      <c r="L110" s="1393" t="s">
        <v>1274</v>
      </c>
      <c r="M110" s="1391">
        <v>42668</v>
      </c>
      <c r="N110" s="742" t="s">
        <v>467</v>
      </c>
      <c r="O110" s="1391">
        <v>42644</v>
      </c>
      <c r="P110" s="1391">
        <v>43373</v>
      </c>
    </row>
    <row r="111" spans="1:16">
      <c r="A111" s="2986"/>
      <c r="B111" s="2956"/>
      <c r="C111" s="2981"/>
      <c r="D111" s="2981"/>
      <c r="E111" s="2949"/>
      <c r="F111" s="2949"/>
      <c r="G111" s="2949"/>
      <c r="H111" s="2949"/>
      <c r="I111" s="2949"/>
      <c r="J111" s="2949"/>
      <c r="K111" s="2949"/>
      <c r="L111" s="1838" t="s">
        <v>3440</v>
      </c>
      <c r="M111" s="1841">
        <v>43448</v>
      </c>
      <c r="N111" s="742" t="s">
        <v>498</v>
      </c>
      <c r="O111" s="1841">
        <v>43466</v>
      </c>
      <c r="P111" s="1841">
        <v>44469</v>
      </c>
    </row>
    <row r="112" spans="1:16">
      <c r="A112" s="2986"/>
      <c r="B112" s="2956"/>
      <c r="C112" s="1392" t="s">
        <v>1276</v>
      </c>
      <c r="D112" s="1392" t="s">
        <v>525</v>
      </c>
      <c r="E112" s="1393"/>
      <c r="F112" s="1393"/>
      <c r="G112" s="1393"/>
      <c r="H112" s="1393"/>
      <c r="I112" s="1393" t="s">
        <v>459</v>
      </c>
      <c r="J112" s="1393" t="s">
        <v>459</v>
      </c>
      <c r="K112" s="1393" t="s">
        <v>459</v>
      </c>
      <c r="L112" s="1393" t="s">
        <v>1274</v>
      </c>
      <c r="M112" s="1391">
        <v>42668</v>
      </c>
      <c r="N112" s="742" t="s">
        <v>467</v>
      </c>
      <c r="O112" s="1391">
        <v>42644</v>
      </c>
      <c r="P112" s="1391">
        <v>43738</v>
      </c>
    </row>
    <row r="113" spans="1:16" ht="33" customHeight="1">
      <c r="A113" s="2986"/>
      <c r="B113" s="2956"/>
      <c r="C113" s="2979" t="s">
        <v>1277</v>
      </c>
      <c r="D113" s="2979" t="s">
        <v>3444</v>
      </c>
      <c r="E113" s="2948"/>
      <c r="F113" s="2948"/>
      <c r="G113" s="2948"/>
      <c r="H113" s="2948"/>
      <c r="I113" s="2948" t="s">
        <v>459</v>
      </c>
      <c r="J113" s="2948" t="s">
        <v>459</v>
      </c>
      <c r="K113" s="2948" t="s">
        <v>459</v>
      </c>
      <c r="L113" s="1393" t="s">
        <v>1274</v>
      </c>
      <c r="M113" s="1391">
        <v>42668</v>
      </c>
      <c r="N113" s="742" t="s">
        <v>467</v>
      </c>
      <c r="O113" s="1391">
        <v>42644</v>
      </c>
      <c r="P113" s="1391">
        <v>43373</v>
      </c>
    </row>
    <row r="114" spans="1:16" ht="33" customHeight="1">
      <c r="A114" s="2986"/>
      <c r="B114" s="2956"/>
      <c r="C114" s="2981"/>
      <c r="D114" s="2981"/>
      <c r="E114" s="2949"/>
      <c r="F114" s="2949"/>
      <c r="G114" s="2949"/>
      <c r="H114" s="2949"/>
      <c r="I114" s="2949"/>
      <c r="J114" s="2949"/>
      <c r="K114" s="2949"/>
      <c r="L114" s="1838" t="s">
        <v>3440</v>
      </c>
      <c r="M114" s="1841">
        <v>43448</v>
      </c>
      <c r="N114" s="742" t="s">
        <v>3445</v>
      </c>
      <c r="O114" s="1841">
        <v>43344</v>
      </c>
      <c r="P114" s="1841">
        <v>44469</v>
      </c>
    </row>
    <row r="115" spans="1:16" ht="57.6">
      <c r="A115" s="2986"/>
      <c r="B115" s="2956"/>
      <c r="C115" s="1843" t="s">
        <v>3441</v>
      </c>
      <c r="D115" s="1843" t="s">
        <v>1273</v>
      </c>
      <c r="E115" s="1838"/>
      <c r="F115" s="1838"/>
      <c r="G115" s="1838"/>
      <c r="H115" s="1838"/>
      <c r="I115" s="1838"/>
      <c r="J115" s="1838"/>
      <c r="K115" s="1836" t="s">
        <v>459</v>
      </c>
      <c r="L115" s="1838" t="s">
        <v>3442</v>
      </c>
      <c r="M115" s="1841">
        <v>43448</v>
      </c>
      <c r="N115" s="742" t="s">
        <v>467</v>
      </c>
      <c r="O115" s="1841">
        <v>43453</v>
      </c>
      <c r="P115" s="1841">
        <v>44183</v>
      </c>
    </row>
    <row r="116" spans="1:16" ht="28.8">
      <c r="A116" s="2986"/>
      <c r="B116" s="2949"/>
      <c r="C116" s="1843" t="s">
        <v>3443</v>
      </c>
      <c r="D116" s="1843" t="s">
        <v>500</v>
      </c>
      <c r="E116" s="1838"/>
      <c r="F116" s="1838"/>
      <c r="G116" s="1838"/>
      <c r="H116" s="1838"/>
      <c r="I116" s="1838"/>
      <c r="J116" s="1838"/>
      <c r="K116" s="1836"/>
      <c r="L116" s="1838" t="s">
        <v>3442</v>
      </c>
      <c r="M116" s="1841">
        <v>43448</v>
      </c>
      <c r="N116" s="742" t="s">
        <v>467</v>
      </c>
      <c r="O116" s="1841">
        <v>43453</v>
      </c>
      <c r="P116" s="1841">
        <v>44548</v>
      </c>
    </row>
    <row r="117" spans="1:16" ht="28.8">
      <c r="A117" s="2986"/>
      <c r="B117" s="2930" t="s">
        <v>264</v>
      </c>
      <c r="C117" s="2970" t="s">
        <v>542</v>
      </c>
      <c r="D117" s="2970" t="s">
        <v>543</v>
      </c>
      <c r="E117" s="2953"/>
      <c r="F117" s="2953" t="s">
        <v>459</v>
      </c>
      <c r="G117" s="2953" t="s">
        <v>459</v>
      </c>
      <c r="H117" s="2953" t="s">
        <v>459</v>
      </c>
      <c r="I117" s="2953"/>
      <c r="J117" s="2953"/>
      <c r="K117" s="2930"/>
      <c r="L117" s="1387" t="s">
        <v>544</v>
      </c>
      <c r="M117" s="1394">
        <v>41593</v>
      </c>
      <c r="N117" s="734" t="s">
        <v>467</v>
      </c>
      <c r="O117" s="2982"/>
      <c r="P117" s="1394">
        <v>42308</v>
      </c>
    </row>
    <row r="118" spans="1:16" ht="28.8">
      <c r="A118" s="2986"/>
      <c r="B118" s="2983"/>
      <c r="C118" s="2970"/>
      <c r="D118" s="2970"/>
      <c r="E118" s="2953"/>
      <c r="F118" s="2953"/>
      <c r="G118" s="2953"/>
      <c r="H118" s="2953"/>
      <c r="I118" s="2953"/>
      <c r="J118" s="2953"/>
      <c r="K118" s="2983"/>
      <c r="L118" s="1387" t="s">
        <v>545</v>
      </c>
      <c r="M118" s="1394">
        <v>42030</v>
      </c>
      <c r="N118" s="734" t="s">
        <v>472</v>
      </c>
      <c r="O118" s="2982"/>
      <c r="P118" s="2982">
        <v>41943</v>
      </c>
    </row>
    <row r="119" spans="1:16" ht="28.8">
      <c r="A119" s="2986"/>
      <c r="B119" s="2983"/>
      <c r="C119" s="2970"/>
      <c r="D119" s="2970"/>
      <c r="E119" s="2953"/>
      <c r="F119" s="2953"/>
      <c r="G119" s="2953"/>
      <c r="H119" s="2953"/>
      <c r="I119" s="2953"/>
      <c r="J119" s="2953"/>
      <c r="K119" s="2950"/>
      <c r="L119" s="1387" t="s">
        <v>537</v>
      </c>
      <c r="M119" s="1394">
        <v>42185</v>
      </c>
      <c r="N119" s="734" t="s">
        <v>474</v>
      </c>
      <c r="O119" s="2982"/>
      <c r="P119" s="2982"/>
    </row>
    <row r="120" spans="1:16" ht="45" customHeight="1">
      <c r="A120" s="2986"/>
      <c r="B120" s="2983"/>
      <c r="C120" s="2931" t="s">
        <v>1278</v>
      </c>
      <c r="D120" s="2931" t="s">
        <v>1279</v>
      </c>
      <c r="E120" s="2930"/>
      <c r="F120" s="2930"/>
      <c r="G120" s="2930"/>
      <c r="H120" s="2930"/>
      <c r="I120" s="2930" t="s">
        <v>459</v>
      </c>
      <c r="J120" s="2930" t="s">
        <v>459</v>
      </c>
      <c r="K120" s="2930" t="s">
        <v>459</v>
      </c>
      <c r="L120" s="1387" t="s">
        <v>1262</v>
      </c>
      <c r="M120" s="1394" t="s">
        <v>1263</v>
      </c>
      <c r="N120" s="734" t="s">
        <v>467</v>
      </c>
      <c r="O120" s="1394">
        <v>42384</v>
      </c>
      <c r="P120" s="1394">
        <v>43099</v>
      </c>
    </row>
    <row r="121" spans="1:16">
      <c r="A121" s="2986"/>
      <c r="B121" s="2983"/>
      <c r="C121" s="2932"/>
      <c r="D121" s="2932"/>
      <c r="E121" s="2950"/>
      <c r="F121" s="2950"/>
      <c r="G121" s="2950"/>
      <c r="H121" s="2950"/>
      <c r="I121" s="2950"/>
      <c r="J121" s="2950"/>
      <c r="K121" s="2950"/>
      <c r="L121" s="1442" t="s">
        <v>2761</v>
      </c>
      <c r="M121" s="1443" t="s">
        <v>2762</v>
      </c>
      <c r="N121" s="734" t="s">
        <v>498</v>
      </c>
      <c r="O121" s="1443">
        <v>43191</v>
      </c>
      <c r="P121" s="1443">
        <v>43465</v>
      </c>
    </row>
    <row r="122" spans="1:16" ht="30" customHeight="1">
      <c r="A122" s="2986"/>
      <c r="B122" s="2983"/>
      <c r="C122" s="2970" t="s">
        <v>546</v>
      </c>
      <c r="D122" s="2970" t="s">
        <v>547</v>
      </c>
      <c r="E122" s="2953"/>
      <c r="F122" s="2953" t="s">
        <v>459</v>
      </c>
      <c r="G122" s="2953" t="s">
        <v>459</v>
      </c>
      <c r="H122" s="2953" t="s">
        <v>459</v>
      </c>
      <c r="I122" s="2953"/>
      <c r="J122" s="2953"/>
      <c r="K122" s="2930"/>
      <c r="L122" s="1387" t="s">
        <v>548</v>
      </c>
      <c r="M122" s="1394">
        <v>41593</v>
      </c>
      <c r="N122" s="734" t="s">
        <v>467</v>
      </c>
      <c r="O122" s="1394">
        <v>41365</v>
      </c>
      <c r="P122" s="1394">
        <v>41851</v>
      </c>
    </row>
    <row r="123" spans="1:16" ht="28.8">
      <c r="A123" s="2986"/>
      <c r="B123" s="2983"/>
      <c r="C123" s="2970"/>
      <c r="D123" s="2970"/>
      <c r="E123" s="2953"/>
      <c r="F123" s="2953"/>
      <c r="G123" s="2953"/>
      <c r="H123" s="2953"/>
      <c r="I123" s="2953"/>
      <c r="J123" s="2953"/>
      <c r="K123" s="2983"/>
      <c r="L123" s="1387" t="s">
        <v>549</v>
      </c>
      <c r="M123" s="1394">
        <v>42030</v>
      </c>
      <c r="N123" s="734" t="s">
        <v>472</v>
      </c>
      <c r="O123" s="1394">
        <v>41487</v>
      </c>
      <c r="P123" s="1394">
        <v>42613</v>
      </c>
    </row>
    <row r="124" spans="1:16">
      <c r="A124" s="2986"/>
      <c r="B124" s="2983"/>
      <c r="C124" s="2970"/>
      <c r="D124" s="2970"/>
      <c r="E124" s="2953"/>
      <c r="F124" s="2953"/>
      <c r="G124" s="2953"/>
      <c r="H124" s="2953"/>
      <c r="I124" s="2953"/>
      <c r="J124" s="2953"/>
      <c r="K124" s="2950"/>
      <c r="L124" s="1387" t="s">
        <v>1280</v>
      </c>
      <c r="M124" s="1394">
        <v>42653</v>
      </c>
      <c r="N124" s="734" t="s">
        <v>1265</v>
      </c>
      <c r="O124" s="1394">
        <v>41487</v>
      </c>
      <c r="P124" s="1394">
        <v>42613</v>
      </c>
    </row>
    <row r="125" spans="1:16" ht="75.75" customHeight="1">
      <c r="A125" s="2986"/>
      <c r="B125" s="2983"/>
      <c r="C125" s="2970" t="s">
        <v>550</v>
      </c>
      <c r="D125" s="2970" t="s">
        <v>551</v>
      </c>
      <c r="E125" s="2970"/>
      <c r="F125" s="2970"/>
      <c r="G125" s="2953" t="s">
        <v>459</v>
      </c>
      <c r="H125" s="2953" t="s">
        <v>459</v>
      </c>
      <c r="I125" s="2953" t="s">
        <v>459</v>
      </c>
      <c r="J125" s="2953" t="s">
        <v>459</v>
      </c>
      <c r="K125" s="2930" t="s">
        <v>459</v>
      </c>
      <c r="L125" s="1387" t="s">
        <v>552</v>
      </c>
      <c r="M125" s="1394">
        <v>41593</v>
      </c>
      <c r="N125" s="734" t="s">
        <v>467</v>
      </c>
      <c r="O125" s="1394">
        <v>41699</v>
      </c>
      <c r="P125" s="1394">
        <v>42460</v>
      </c>
    </row>
    <row r="126" spans="1:16">
      <c r="A126" s="2986"/>
      <c r="B126" s="2983"/>
      <c r="C126" s="2970"/>
      <c r="D126" s="2970"/>
      <c r="E126" s="2987"/>
      <c r="F126" s="2987"/>
      <c r="G126" s="2969"/>
      <c r="H126" s="2953"/>
      <c r="I126" s="2953"/>
      <c r="J126" s="2953"/>
      <c r="K126" s="2950"/>
      <c r="L126" s="1387" t="s">
        <v>1267</v>
      </c>
      <c r="M126" s="1394">
        <v>42668</v>
      </c>
      <c r="N126" s="734" t="s">
        <v>498</v>
      </c>
      <c r="O126" s="1394">
        <v>42675</v>
      </c>
      <c r="P126" s="1394">
        <v>43799</v>
      </c>
    </row>
    <row r="127" spans="1:16" ht="28.8">
      <c r="A127" s="2986"/>
      <c r="B127" s="2983"/>
      <c r="C127" s="1386" t="s">
        <v>553</v>
      </c>
      <c r="D127" s="1386" t="s">
        <v>554</v>
      </c>
      <c r="E127" s="1387"/>
      <c r="F127" s="1387"/>
      <c r="G127" s="1387"/>
      <c r="H127" s="1387" t="s">
        <v>459</v>
      </c>
      <c r="I127" s="1387" t="s">
        <v>459</v>
      </c>
      <c r="J127" s="1387" t="s">
        <v>459</v>
      </c>
      <c r="K127" s="1387" t="s">
        <v>459</v>
      </c>
      <c r="L127" s="1387" t="s">
        <v>501</v>
      </c>
      <c r="M127" s="1394">
        <v>42303</v>
      </c>
      <c r="N127" s="734" t="s">
        <v>502</v>
      </c>
      <c r="O127" s="1394">
        <v>42339</v>
      </c>
      <c r="P127" s="1394">
        <v>43830</v>
      </c>
    </row>
    <row r="128" spans="1:16" ht="28.8">
      <c r="A128" s="2986"/>
      <c r="B128" s="2983"/>
      <c r="C128" s="1386" t="s">
        <v>1281</v>
      </c>
      <c r="D128" s="1386" t="s">
        <v>670</v>
      </c>
      <c r="E128" s="1387"/>
      <c r="F128" s="1387"/>
      <c r="G128" s="1387"/>
      <c r="H128" s="1387"/>
      <c r="I128" s="1387" t="s">
        <v>459</v>
      </c>
      <c r="J128" s="1387" t="s">
        <v>459</v>
      </c>
      <c r="K128" s="1387"/>
      <c r="L128" s="1387" t="s">
        <v>1274</v>
      </c>
      <c r="M128" s="1394">
        <v>42668</v>
      </c>
      <c r="N128" s="734" t="s">
        <v>467</v>
      </c>
      <c r="O128" s="1394">
        <v>42675</v>
      </c>
      <c r="P128" s="1394">
        <v>43434</v>
      </c>
    </row>
    <row r="129" spans="1:16">
      <c r="A129" s="1526"/>
      <c r="B129" s="1527"/>
      <c r="C129" s="1528"/>
      <c r="D129" s="1528"/>
      <c r="E129" s="1529">
        <f t="shared" ref="E129:J129" si="6">COUNTA(E55:E128)</f>
        <v>2</v>
      </c>
      <c r="F129" s="1529">
        <f t="shared" si="6"/>
        <v>13</v>
      </c>
      <c r="G129" s="1529">
        <f t="shared" si="6"/>
        <v>19</v>
      </c>
      <c r="H129" s="1529">
        <f t="shared" si="6"/>
        <v>19</v>
      </c>
      <c r="I129" s="1529">
        <f t="shared" si="6"/>
        <v>15</v>
      </c>
      <c r="J129" s="1529">
        <f t="shared" si="6"/>
        <v>15</v>
      </c>
      <c r="K129" s="1529">
        <f>COUNTA(K55:K128)</f>
        <v>12</v>
      </c>
      <c r="L129" s="1526"/>
      <c r="M129" s="1526"/>
      <c r="N129" s="1527"/>
      <c r="O129" s="1530"/>
      <c r="P129" s="1526"/>
    </row>
    <row r="130" spans="1:16" ht="30.75" customHeight="1">
      <c r="A130" s="2971" t="s">
        <v>315</v>
      </c>
      <c r="B130" s="2934" t="s">
        <v>265</v>
      </c>
      <c r="C130" s="2940" t="s">
        <v>1282</v>
      </c>
      <c r="D130" s="2940" t="s">
        <v>1283</v>
      </c>
      <c r="E130" s="2940"/>
      <c r="F130" s="2940"/>
      <c r="G130" s="2940"/>
      <c r="H130" s="2940"/>
      <c r="I130" s="2934" t="s">
        <v>459</v>
      </c>
      <c r="J130" s="2934" t="s">
        <v>459</v>
      </c>
      <c r="K130" s="2934" t="s">
        <v>459</v>
      </c>
      <c r="L130" s="1395">
        <v>44.7</v>
      </c>
      <c r="M130" s="738">
        <v>42395</v>
      </c>
      <c r="N130" s="1395" t="s">
        <v>467</v>
      </c>
      <c r="O130" s="738">
        <f>M130</f>
        <v>42395</v>
      </c>
      <c r="P130" s="738">
        <v>42761</v>
      </c>
    </row>
    <row r="131" spans="1:16" ht="30.75" customHeight="1">
      <c r="A131" s="2971"/>
      <c r="B131" s="2935"/>
      <c r="C131" s="2941"/>
      <c r="D131" s="2941"/>
      <c r="E131" s="2797"/>
      <c r="F131" s="2797"/>
      <c r="G131" s="2797"/>
      <c r="H131" s="2797"/>
      <c r="I131" s="2939"/>
      <c r="J131" s="2939"/>
      <c r="K131" s="2935"/>
      <c r="L131" s="1395" t="s">
        <v>2217</v>
      </c>
      <c r="M131" s="738">
        <v>42796</v>
      </c>
      <c r="N131" s="1395" t="s">
        <v>2218</v>
      </c>
      <c r="O131" s="738"/>
      <c r="P131" s="738"/>
    </row>
    <row r="132" spans="1:16" ht="30.75" customHeight="1">
      <c r="A132" s="2971"/>
      <c r="B132" s="2935"/>
      <c r="C132" s="2944"/>
      <c r="D132" s="2792"/>
      <c r="E132" s="2792"/>
      <c r="F132" s="2792"/>
      <c r="G132" s="2792"/>
      <c r="H132" s="2792"/>
      <c r="I132" s="2801"/>
      <c r="J132" s="2801"/>
      <c r="K132" s="2801"/>
      <c r="L132" s="1584">
        <v>70.8</v>
      </c>
      <c r="M132" s="738">
        <v>43130</v>
      </c>
      <c r="N132" s="1584" t="s">
        <v>1268</v>
      </c>
      <c r="O132" s="738">
        <v>43130</v>
      </c>
      <c r="P132" s="738">
        <v>43494</v>
      </c>
    </row>
    <row r="133" spans="1:16">
      <c r="A133" s="2971"/>
      <c r="B133" s="2935"/>
      <c r="C133" s="2940" t="s">
        <v>1284</v>
      </c>
      <c r="D133" s="2940" t="s">
        <v>1285</v>
      </c>
      <c r="E133" s="2945"/>
      <c r="F133" s="2945"/>
      <c r="G133" s="2945"/>
      <c r="H133" s="2945"/>
      <c r="I133" s="2934" t="s">
        <v>459</v>
      </c>
      <c r="J133" s="2934" t="s">
        <v>459</v>
      </c>
      <c r="K133" s="2934" t="s">
        <v>459</v>
      </c>
      <c r="L133" s="1395">
        <v>44.8</v>
      </c>
      <c r="M133" s="738">
        <v>42395</v>
      </c>
      <c r="N133" s="1395" t="s">
        <v>467</v>
      </c>
      <c r="O133" s="738">
        <f>M133</f>
        <v>42395</v>
      </c>
      <c r="P133" s="738">
        <v>43491</v>
      </c>
    </row>
    <row r="134" spans="1:16" ht="28.8">
      <c r="A134" s="2971"/>
      <c r="B134" s="2935"/>
      <c r="C134" s="2941"/>
      <c r="D134" s="2941"/>
      <c r="E134" s="2946"/>
      <c r="F134" s="2946"/>
      <c r="G134" s="2946"/>
      <c r="H134" s="2946"/>
      <c r="I134" s="2935"/>
      <c r="J134" s="2935"/>
      <c r="K134" s="2935"/>
      <c r="L134" s="1395" t="s">
        <v>2223</v>
      </c>
      <c r="M134" s="738">
        <v>42796</v>
      </c>
      <c r="N134" s="1395" t="s">
        <v>2218</v>
      </c>
      <c r="O134" s="738"/>
      <c r="P134" s="738"/>
    </row>
    <row r="135" spans="1:16">
      <c r="A135" s="2971"/>
      <c r="B135" s="2935"/>
      <c r="C135" s="2944"/>
      <c r="D135" s="2792"/>
      <c r="E135" s="2967"/>
      <c r="F135" s="2947"/>
      <c r="G135" s="2947"/>
      <c r="H135" s="2947"/>
      <c r="I135" s="2801"/>
      <c r="J135" s="2801"/>
      <c r="K135" s="2801"/>
      <c r="L135" s="1584" t="s">
        <v>2789</v>
      </c>
      <c r="M135" s="738" t="s">
        <v>2777</v>
      </c>
      <c r="N135" s="1584" t="s">
        <v>2218</v>
      </c>
      <c r="O135" s="738"/>
      <c r="P135" s="738"/>
    </row>
    <row r="136" spans="1:16" ht="28.8">
      <c r="A136" s="2971"/>
      <c r="B136" s="2935"/>
      <c r="C136" s="1395" t="s">
        <v>610</v>
      </c>
      <c r="D136" s="1395" t="s">
        <v>611</v>
      </c>
      <c r="E136" s="1396"/>
      <c r="F136" s="1396"/>
      <c r="G136" s="1396" t="s">
        <v>459</v>
      </c>
      <c r="H136" s="1396" t="s">
        <v>459</v>
      </c>
      <c r="I136" s="1396"/>
      <c r="J136" s="1396"/>
      <c r="K136" s="1396"/>
      <c r="L136" s="1396">
        <v>21.06</v>
      </c>
      <c r="M136" s="739">
        <v>41960</v>
      </c>
      <c r="N136" s="740" t="s">
        <v>467</v>
      </c>
      <c r="O136" s="739">
        <v>41960</v>
      </c>
      <c r="P136" s="739"/>
    </row>
    <row r="137" spans="1:16">
      <c r="A137" s="2971"/>
      <c r="B137" s="2935"/>
      <c r="C137" s="2984" t="s">
        <v>612</v>
      </c>
      <c r="D137" s="2984" t="s">
        <v>613</v>
      </c>
      <c r="E137" s="2933"/>
      <c r="F137" s="2933"/>
      <c r="G137" s="2933"/>
      <c r="H137" s="2933" t="s">
        <v>459</v>
      </c>
      <c r="I137" s="2933"/>
      <c r="J137" s="2933"/>
      <c r="K137" s="2934"/>
      <c r="L137" s="1396">
        <v>24.06</v>
      </c>
      <c r="M137" s="739">
        <v>42039</v>
      </c>
      <c r="N137" s="740" t="s">
        <v>467</v>
      </c>
      <c r="O137" s="739">
        <v>42039</v>
      </c>
      <c r="P137" s="739"/>
    </row>
    <row r="138" spans="1:16" ht="28.8">
      <c r="A138" s="2971"/>
      <c r="B138" s="2935"/>
      <c r="C138" s="2984"/>
      <c r="D138" s="2984"/>
      <c r="E138" s="2933"/>
      <c r="F138" s="2933"/>
      <c r="G138" s="2933"/>
      <c r="H138" s="2933"/>
      <c r="I138" s="2933"/>
      <c r="J138" s="2933"/>
      <c r="K138" s="2943"/>
      <c r="L138" s="1396" t="s">
        <v>1286</v>
      </c>
      <c r="M138" s="739">
        <v>40204</v>
      </c>
      <c r="N138" s="740" t="s">
        <v>1287</v>
      </c>
      <c r="O138" s="739"/>
      <c r="P138" s="739">
        <f>M138</f>
        <v>40204</v>
      </c>
    </row>
    <row r="139" spans="1:16">
      <c r="A139" s="2971"/>
      <c r="B139" s="2935"/>
      <c r="C139" s="1395" t="s">
        <v>1288</v>
      </c>
      <c r="D139" s="1395" t="s">
        <v>1289</v>
      </c>
      <c r="E139" s="1396"/>
      <c r="F139" s="1396"/>
      <c r="G139" s="1396"/>
      <c r="H139" s="1396"/>
      <c r="I139" s="1396" t="s">
        <v>459</v>
      </c>
      <c r="J139" s="1396"/>
      <c r="K139" s="1396"/>
      <c r="L139" s="1396">
        <v>54.6</v>
      </c>
      <c r="M139" s="739">
        <v>42569</v>
      </c>
      <c r="N139" s="740" t="s">
        <v>467</v>
      </c>
      <c r="O139" s="739">
        <f t="shared" ref="O139:O150" si="7">M139</f>
        <v>42569</v>
      </c>
      <c r="P139" s="739">
        <v>42934</v>
      </c>
    </row>
    <row r="140" spans="1:16" ht="30" customHeight="1">
      <c r="A140" s="2971"/>
      <c r="B140" s="2935"/>
      <c r="C140" s="2940" t="s">
        <v>1290</v>
      </c>
      <c r="D140" s="2940" t="s">
        <v>1291</v>
      </c>
      <c r="E140" s="2940"/>
      <c r="F140" s="2940"/>
      <c r="G140" s="2940"/>
      <c r="H140" s="2940"/>
      <c r="I140" s="2934" t="s">
        <v>459</v>
      </c>
      <c r="J140" s="2934"/>
      <c r="K140" s="2934"/>
      <c r="L140" s="1396">
        <v>54.5</v>
      </c>
      <c r="M140" s="739">
        <v>42569</v>
      </c>
      <c r="N140" s="740" t="s">
        <v>467</v>
      </c>
      <c r="O140" s="739">
        <f t="shared" si="7"/>
        <v>42569</v>
      </c>
      <c r="P140" s="739">
        <v>42924</v>
      </c>
    </row>
    <row r="141" spans="1:16">
      <c r="A141" s="2971"/>
      <c r="B141" s="2935"/>
      <c r="C141" s="2944"/>
      <c r="D141" s="2792"/>
      <c r="E141" s="2792"/>
      <c r="F141" s="2792"/>
      <c r="G141" s="2792"/>
      <c r="H141" s="2792"/>
      <c r="I141" s="2801"/>
      <c r="J141" s="2801"/>
      <c r="K141" s="2801"/>
      <c r="L141" s="1583" t="s">
        <v>2794</v>
      </c>
      <c r="M141" s="739" t="s">
        <v>2777</v>
      </c>
      <c r="N141" s="740" t="s">
        <v>2216</v>
      </c>
      <c r="O141" s="739"/>
      <c r="P141" s="739"/>
    </row>
    <row r="142" spans="1:16" ht="28.8">
      <c r="A142" s="2971"/>
      <c r="B142" s="2935"/>
      <c r="C142" s="1395" t="s">
        <v>1292</v>
      </c>
      <c r="D142" s="1395" t="s">
        <v>1293</v>
      </c>
      <c r="E142" s="1396"/>
      <c r="F142" s="1396"/>
      <c r="G142" s="1396"/>
      <c r="H142" s="1396"/>
      <c r="I142" s="1396" t="s">
        <v>459</v>
      </c>
      <c r="J142" s="1396"/>
      <c r="K142" s="1396"/>
      <c r="L142" s="1396">
        <v>49.7</v>
      </c>
      <c r="M142" s="739">
        <v>42503</v>
      </c>
      <c r="N142" s="740" t="s">
        <v>467</v>
      </c>
      <c r="O142" s="739">
        <f t="shared" si="7"/>
        <v>42503</v>
      </c>
      <c r="P142" s="739">
        <v>42868</v>
      </c>
    </row>
    <row r="143" spans="1:16" ht="30" customHeight="1">
      <c r="A143" s="2971"/>
      <c r="B143" s="2935"/>
      <c r="C143" s="2940" t="s">
        <v>1294</v>
      </c>
      <c r="D143" s="2940" t="s">
        <v>1193</v>
      </c>
      <c r="E143" s="2940"/>
      <c r="F143" s="2940"/>
      <c r="G143" s="2940"/>
      <c r="H143" s="2940"/>
      <c r="I143" s="2934" t="s">
        <v>459</v>
      </c>
      <c r="J143" s="2934"/>
      <c r="K143" s="2934"/>
      <c r="L143" s="1396">
        <v>54.7</v>
      </c>
      <c r="M143" s="739">
        <v>42569</v>
      </c>
      <c r="N143" s="740" t="s">
        <v>467</v>
      </c>
      <c r="O143" s="739">
        <f t="shared" si="7"/>
        <v>42569</v>
      </c>
      <c r="P143" s="739">
        <v>42934</v>
      </c>
    </row>
    <row r="144" spans="1:16">
      <c r="A144" s="2971"/>
      <c r="B144" s="2935"/>
      <c r="C144" s="2941"/>
      <c r="D144" s="2797"/>
      <c r="E144" s="2797"/>
      <c r="F144" s="2797"/>
      <c r="G144" s="2797"/>
      <c r="H144" s="2797"/>
      <c r="I144" s="2939"/>
      <c r="J144" s="2939"/>
      <c r="K144" s="2939"/>
      <c r="L144" s="1583" t="s">
        <v>2793</v>
      </c>
      <c r="M144" s="739" t="s">
        <v>2777</v>
      </c>
      <c r="N144" s="740" t="s">
        <v>2218</v>
      </c>
      <c r="O144" s="739"/>
      <c r="P144" s="739"/>
    </row>
    <row r="145" spans="1:16">
      <c r="A145" s="2971"/>
      <c r="B145" s="2935"/>
      <c r="C145" s="2944"/>
      <c r="D145" s="2792"/>
      <c r="E145" s="2792"/>
      <c r="F145" s="2792"/>
      <c r="G145" s="2792"/>
      <c r="H145" s="2792"/>
      <c r="I145" s="2801"/>
      <c r="J145" s="2801"/>
      <c r="K145" s="2801"/>
      <c r="L145" s="1583" t="s">
        <v>2801</v>
      </c>
      <c r="M145" s="739">
        <v>43299</v>
      </c>
      <c r="N145" s="740" t="s">
        <v>1287</v>
      </c>
      <c r="O145" s="739"/>
      <c r="P145" s="739"/>
    </row>
    <row r="146" spans="1:16">
      <c r="A146" s="2971"/>
      <c r="B146" s="2935"/>
      <c r="C146" s="2940" t="s">
        <v>1295</v>
      </c>
      <c r="D146" s="2940" t="s">
        <v>1193</v>
      </c>
      <c r="E146" s="2940"/>
      <c r="F146" s="2940"/>
      <c r="G146" s="2940"/>
      <c r="H146" s="2940"/>
      <c r="I146" s="2934" t="s">
        <v>459</v>
      </c>
      <c r="J146" s="2934" t="s">
        <v>459</v>
      </c>
      <c r="K146" s="2934" t="s">
        <v>459</v>
      </c>
      <c r="L146" s="1396">
        <v>44.11</v>
      </c>
      <c r="M146" s="739">
        <v>42395</v>
      </c>
      <c r="N146" s="740" t="s">
        <v>467</v>
      </c>
      <c r="O146" s="739">
        <f t="shared" si="7"/>
        <v>42395</v>
      </c>
      <c r="P146" s="739">
        <v>42761</v>
      </c>
    </row>
    <row r="147" spans="1:16" ht="28.8">
      <c r="A147" s="2971"/>
      <c r="B147" s="2935"/>
      <c r="C147" s="2941"/>
      <c r="D147" s="2941"/>
      <c r="E147" s="2941"/>
      <c r="F147" s="2941"/>
      <c r="G147" s="2941"/>
      <c r="H147" s="2941"/>
      <c r="I147" s="2935"/>
      <c r="J147" s="2935"/>
      <c r="K147" s="2935"/>
      <c r="L147" s="1396" t="s">
        <v>2222</v>
      </c>
      <c r="M147" s="739">
        <v>42796</v>
      </c>
      <c r="N147" s="740" t="s">
        <v>2218</v>
      </c>
      <c r="O147" s="739">
        <f t="shared" si="7"/>
        <v>42796</v>
      </c>
      <c r="P147" s="739"/>
    </row>
    <row r="148" spans="1:16">
      <c r="A148" s="2971"/>
      <c r="B148" s="2935"/>
      <c r="C148" s="2944"/>
      <c r="D148" s="2792"/>
      <c r="E148" s="2792"/>
      <c r="F148" s="2792"/>
      <c r="G148" s="2792"/>
      <c r="H148" s="2792"/>
      <c r="I148" s="2801"/>
      <c r="J148" s="2801"/>
      <c r="K148" s="2801"/>
      <c r="L148" s="1583">
        <v>71.7</v>
      </c>
      <c r="M148" s="739" t="s">
        <v>2777</v>
      </c>
      <c r="N148" s="740" t="s">
        <v>1268</v>
      </c>
      <c r="O148" s="739" t="s">
        <v>2777</v>
      </c>
      <c r="P148" s="739" t="s">
        <v>1355</v>
      </c>
    </row>
    <row r="149" spans="1:16" ht="28.8">
      <c r="A149" s="2971"/>
      <c r="B149" s="2935"/>
      <c r="C149" s="1395" t="s">
        <v>1296</v>
      </c>
      <c r="D149" s="1395" t="s">
        <v>756</v>
      </c>
      <c r="E149" s="1396"/>
      <c r="F149" s="1396"/>
      <c r="G149" s="1396"/>
      <c r="H149" s="1396"/>
      <c r="I149" s="1396" t="s">
        <v>459</v>
      </c>
      <c r="J149" s="1396"/>
      <c r="K149" s="1396"/>
      <c r="L149" s="1396">
        <v>52.2</v>
      </c>
      <c r="M149" s="739">
        <v>42523</v>
      </c>
      <c r="N149" s="740" t="s">
        <v>467</v>
      </c>
      <c r="O149" s="739">
        <f t="shared" si="7"/>
        <v>42523</v>
      </c>
      <c r="P149" s="739">
        <v>42918</v>
      </c>
    </row>
    <row r="150" spans="1:16">
      <c r="A150" s="2971"/>
      <c r="B150" s="2935"/>
      <c r="C150" s="2940" t="s">
        <v>1297</v>
      </c>
      <c r="D150" s="2940" t="s">
        <v>613</v>
      </c>
      <c r="E150" s="2940"/>
      <c r="F150" s="2940"/>
      <c r="G150" s="2940"/>
      <c r="H150" s="2940"/>
      <c r="I150" s="2934" t="s">
        <v>459</v>
      </c>
      <c r="J150" s="2934" t="s">
        <v>459</v>
      </c>
      <c r="K150" s="2934"/>
      <c r="L150" s="1396">
        <v>44.1</v>
      </c>
      <c r="M150" s="739">
        <v>40204</v>
      </c>
      <c r="N150" s="740" t="s">
        <v>467</v>
      </c>
      <c r="O150" s="739">
        <f t="shared" si="7"/>
        <v>40204</v>
      </c>
      <c r="P150" s="739">
        <v>43126</v>
      </c>
    </row>
    <row r="151" spans="1:16" ht="28.8">
      <c r="A151" s="2971"/>
      <c r="B151" s="2935"/>
      <c r="C151" s="2941"/>
      <c r="D151" s="2797"/>
      <c r="E151" s="2941"/>
      <c r="F151" s="2941"/>
      <c r="G151" s="2941"/>
      <c r="H151" s="2941"/>
      <c r="I151" s="2935"/>
      <c r="J151" s="2935"/>
      <c r="K151" s="2935"/>
      <c r="L151" s="1396" t="s">
        <v>2220</v>
      </c>
      <c r="M151" s="739">
        <v>42796</v>
      </c>
      <c r="N151" s="740" t="s">
        <v>2216</v>
      </c>
      <c r="O151" s="739"/>
      <c r="P151" s="739"/>
    </row>
    <row r="152" spans="1:16">
      <c r="A152" s="2971"/>
      <c r="B152" s="2935"/>
      <c r="C152" s="2944"/>
      <c r="D152" s="2792"/>
      <c r="E152" s="2792"/>
      <c r="F152" s="2792"/>
      <c r="G152" s="2792"/>
      <c r="H152" s="2792"/>
      <c r="I152" s="2801"/>
      <c r="J152" s="2801"/>
      <c r="K152" s="2801"/>
      <c r="L152" s="1583" t="s">
        <v>2792</v>
      </c>
      <c r="M152" s="739" t="s">
        <v>2777</v>
      </c>
      <c r="N152" s="740" t="s">
        <v>2218</v>
      </c>
      <c r="O152" s="739"/>
      <c r="P152" s="739"/>
    </row>
    <row r="153" spans="1:16" ht="45" customHeight="1">
      <c r="A153" s="2971"/>
      <c r="B153" s="2935"/>
      <c r="C153" s="2984" t="s">
        <v>608</v>
      </c>
      <c r="D153" s="2984" t="s">
        <v>609</v>
      </c>
      <c r="E153" s="2933"/>
      <c r="F153" s="2933"/>
      <c r="G153" s="2933" t="s">
        <v>459</v>
      </c>
      <c r="H153" s="2933" t="s">
        <v>459</v>
      </c>
      <c r="I153" s="2933"/>
      <c r="J153" s="2933"/>
      <c r="K153" s="2934"/>
      <c r="L153" s="1396">
        <v>21.05</v>
      </c>
      <c r="M153" s="739">
        <v>41960</v>
      </c>
      <c r="N153" s="740" t="s">
        <v>467</v>
      </c>
      <c r="O153" s="739">
        <v>41960</v>
      </c>
      <c r="P153" s="739"/>
    </row>
    <row r="154" spans="1:16">
      <c r="A154" s="2971"/>
      <c r="B154" s="2935"/>
      <c r="C154" s="2984"/>
      <c r="D154" s="2984"/>
      <c r="E154" s="2933"/>
      <c r="F154" s="2933"/>
      <c r="G154" s="2933"/>
      <c r="H154" s="2933"/>
      <c r="I154" s="2933"/>
      <c r="J154" s="2933"/>
      <c r="K154" s="2943"/>
      <c r="L154" s="1396">
        <v>55.1</v>
      </c>
      <c r="M154" s="739">
        <v>42664</v>
      </c>
      <c r="N154" s="740" t="s">
        <v>1287</v>
      </c>
      <c r="O154" s="739"/>
      <c r="P154" s="739">
        <v>42664</v>
      </c>
    </row>
    <row r="155" spans="1:16" ht="30" customHeight="1">
      <c r="A155" s="2971"/>
      <c r="B155" s="2935"/>
      <c r="C155" s="2940" t="s">
        <v>1298</v>
      </c>
      <c r="D155" s="2940" t="s">
        <v>1197</v>
      </c>
      <c r="E155" s="2940"/>
      <c r="F155" s="2940"/>
      <c r="G155" s="2940"/>
      <c r="H155" s="2940"/>
      <c r="I155" s="2934" t="s">
        <v>459</v>
      </c>
      <c r="J155" s="2934"/>
      <c r="K155" s="2934"/>
      <c r="L155" s="1396">
        <v>49.8</v>
      </c>
      <c r="M155" s="739">
        <v>42503</v>
      </c>
      <c r="N155" s="740" t="s">
        <v>467</v>
      </c>
      <c r="O155" s="739">
        <f>M155</f>
        <v>42503</v>
      </c>
      <c r="P155" s="739">
        <v>42868</v>
      </c>
    </row>
    <row r="156" spans="1:16">
      <c r="A156" s="2971"/>
      <c r="B156" s="2935"/>
      <c r="C156" s="2944"/>
      <c r="D156" s="2792"/>
      <c r="E156" s="2792"/>
      <c r="F156" s="2792"/>
      <c r="G156" s="2792"/>
      <c r="H156" s="2792"/>
      <c r="I156" s="2801"/>
      <c r="J156" s="2801"/>
      <c r="K156" s="2801"/>
      <c r="L156" s="1583" t="s">
        <v>2797</v>
      </c>
      <c r="M156" s="739">
        <v>43263</v>
      </c>
      <c r="N156" s="740" t="s">
        <v>1287</v>
      </c>
      <c r="O156" s="739"/>
      <c r="P156" s="739"/>
    </row>
    <row r="157" spans="1:16" ht="30" customHeight="1">
      <c r="A157" s="2971"/>
      <c r="B157" s="2935"/>
      <c r="C157" s="2940" t="s">
        <v>1299</v>
      </c>
      <c r="D157" s="2940" t="s">
        <v>613</v>
      </c>
      <c r="E157" s="2940"/>
      <c r="F157" s="2940"/>
      <c r="G157" s="2940"/>
      <c r="H157" s="2940"/>
      <c r="I157" s="2934" t="s">
        <v>459</v>
      </c>
      <c r="J157" s="2934" t="s">
        <v>459</v>
      </c>
      <c r="K157" s="2934"/>
      <c r="L157" s="1396">
        <v>44.9</v>
      </c>
      <c r="M157" s="739">
        <v>42395</v>
      </c>
      <c r="N157" s="740" t="s">
        <v>467</v>
      </c>
      <c r="O157" s="739">
        <f>M157</f>
        <v>42395</v>
      </c>
      <c r="P157" s="739">
        <v>43126</v>
      </c>
    </row>
    <row r="158" spans="1:16" ht="28.8">
      <c r="A158" s="2971"/>
      <c r="B158" s="2935"/>
      <c r="C158" s="2941"/>
      <c r="D158" s="2941"/>
      <c r="E158" s="2941"/>
      <c r="F158" s="2941"/>
      <c r="G158" s="2941"/>
      <c r="H158" s="2941"/>
      <c r="I158" s="2935"/>
      <c r="J158" s="2935"/>
      <c r="K158" s="2935"/>
      <c r="L158" s="1396" t="s">
        <v>2221</v>
      </c>
      <c r="M158" s="739">
        <v>42796</v>
      </c>
      <c r="N158" s="740" t="s">
        <v>2218</v>
      </c>
      <c r="O158" s="739"/>
      <c r="P158" s="739"/>
    </row>
    <row r="159" spans="1:16">
      <c r="A159" s="2971"/>
      <c r="B159" s="2935"/>
      <c r="C159" s="2944"/>
      <c r="D159" s="2792"/>
      <c r="E159" s="2792"/>
      <c r="F159" s="2792"/>
      <c r="G159" s="2792"/>
      <c r="H159" s="2792"/>
      <c r="I159" s="2801"/>
      <c r="J159" s="2801"/>
      <c r="K159" s="2801"/>
      <c r="L159" s="1583" t="s">
        <v>2791</v>
      </c>
      <c r="M159" s="739" t="s">
        <v>2777</v>
      </c>
      <c r="N159" s="740" t="s">
        <v>2218</v>
      </c>
      <c r="O159" s="739"/>
      <c r="P159" s="739"/>
    </row>
    <row r="160" spans="1:16" ht="45" customHeight="1">
      <c r="A160" s="2971"/>
      <c r="B160" s="2935"/>
      <c r="C160" s="2940" t="s">
        <v>2168</v>
      </c>
      <c r="D160" s="2940" t="s">
        <v>613</v>
      </c>
      <c r="E160" s="2934"/>
      <c r="F160" s="2934"/>
      <c r="G160" s="2934"/>
      <c r="H160" s="2934"/>
      <c r="I160" s="2934" t="s">
        <v>459</v>
      </c>
      <c r="J160" s="2934" t="s">
        <v>459</v>
      </c>
      <c r="K160" s="2934" t="s">
        <v>459</v>
      </c>
      <c r="L160" s="1396">
        <v>55.4</v>
      </c>
      <c r="M160" s="739">
        <v>42664</v>
      </c>
      <c r="N160" s="740" t="s">
        <v>467</v>
      </c>
      <c r="O160" s="739">
        <v>42665</v>
      </c>
      <c r="P160" s="739">
        <v>43394</v>
      </c>
    </row>
    <row r="161" spans="1:16">
      <c r="A161" s="2971"/>
      <c r="B161" s="2935"/>
      <c r="C161" s="2941"/>
      <c r="D161" s="2797"/>
      <c r="E161" s="2935"/>
      <c r="F161" s="2935"/>
      <c r="G161" s="2935"/>
      <c r="H161" s="2935"/>
      <c r="I161" s="2935"/>
      <c r="J161" s="2935"/>
      <c r="K161" s="2935"/>
      <c r="L161" s="1583" t="s">
        <v>2790</v>
      </c>
      <c r="M161" s="739" t="s">
        <v>2777</v>
      </c>
      <c r="N161" s="740" t="s">
        <v>2218</v>
      </c>
      <c r="O161" s="739"/>
      <c r="P161" s="739"/>
    </row>
    <row r="162" spans="1:16">
      <c r="A162" s="2971"/>
      <c r="B162" s="2935"/>
      <c r="C162" s="2944"/>
      <c r="D162" s="2792"/>
      <c r="E162" s="2943"/>
      <c r="F162" s="2943"/>
      <c r="G162" s="2943"/>
      <c r="H162" s="2943"/>
      <c r="I162" s="2943"/>
      <c r="J162" s="2943"/>
      <c r="K162" s="2943"/>
      <c r="L162" s="1652">
        <v>80.8</v>
      </c>
      <c r="M162" s="739">
        <v>43382</v>
      </c>
      <c r="N162" s="740" t="s">
        <v>1268</v>
      </c>
      <c r="O162" s="739"/>
      <c r="P162" s="739">
        <v>44490</v>
      </c>
    </row>
    <row r="163" spans="1:16">
      <c r="A163" s="2971"/>
      <c r="B163" s="2935"/>
      <c r="C163" s="1395" t="s">
        <v>2371</v>
      </c>
      <c r="D163" s="1395" t="s">
        <v>609</v>
      </c>
      <c r="E163" s="1396"/>
      <c r="F163" s="1396"/>
      <c r="G163" s="1396"/>
      <c r="H163" s="1396"/>
      <c r="I163" s="1396" t="s">
        <v>459</v>
      </c>
      <c r="J163" s="1396" t="s">
        <v>459</v>
      </c>
      <c r="K163" s="1396"/>
      <c r="L163" s="1396">
        <v>55.3</v>
      </c>
      <c r="M163" s="739">
        <v>42664</v>
      </c>
      <c r="N163" s="740" t="s">
        <v>467</v>
      </c>
      <c r="O163" s="739">
        <f>M163</f>
        <v>42664</v>
      </c>
      <c r="P163" s="739" t="s">
        <v>2167</v>
      </c>
    </row>
    <row r="164" spans="1:16">
      <c r="A164" s="2971"/>
      <c r="B164" s="2935"/>
      <c r="C164" s="1395" t="s">
        <v>2052</v>
      </c>
      <c r="D164" s="1395" t="s">
        <v>2041</v>
      </c>
      <c r="E164" s="1396"/>
      <c r="F164" s="1396"/>
      <c r="G164" s="1396"/>
      <c r="H164" s="1396"/>
      <c r="I164" s="1396"/>
      <c r="J164" s="1396" t="s">
        <v>459</v>
      </c>
      <c r="K164" s="1396"/>
      <c r="L164" s="1396">
        <v>60.4</v>
      </c>
      <c r="M164" s="739" t="s">
        <v>2050</v>
      </c>
      <c r="N164" s="740" t="s">
        <v>467</v>
      </c>
      <c r="O164" s="739" t="s">
        <v>2053</v>
      </c>
      <c r="P164" s="739" t="s">
        <v>2054</v>
      </c>
    </row>
    <row r="165" spans="1:16">
      <c r="A165" s="2971"/>
      <c r="B165" s="2935"/>
      <c r="C165" s="1395" t="s">
        <v>2064</v>
      </c>
      <c r="D165" s="1395" t="s">
        <v>2065</v>
      </c>
      <c r="E165" s="1396"/>
      <c r="F165" s="1396"/>
      <c r="G165" s="1396"/>
      <c r="H165" s="1396"/>
      <c r="I165" s="1396"/>
      <c r="J165" s="1396" t="s">
        <v>459</v>
      </c>
      <c r="K165" s="1396" t="s">
        <v>459</v>
      </c>
      <c r="L165" s="1396">
        <v>64.5</v>
      </c>
      <c r="M165" s="739">
        <v>42894</v>
      </c>
      <c r="N165" s="740" t="s">
        <v>467</v>
      </c>
      <c r="O165" s="739">
        <v>42895</v>
      </c>
      <c r="P165" s="739">
        <v>43991</v>
      </c>
    </row>
    <row r="166" spans="1:16" ht="57.6">
      <c r="A166" s="2971"/>
      <c r="B166" s="2935"/>
      <c r="C166" s="1395" t="s">
        <v>2372</v>
      </c>
      <c r="D166" s="1395" t="s">
        <v>2157</v>
      </c>
      <c r="E166" s="1396"/>
      <c r="F166" s="1396"/>
      <c r="G166" s="1396"/>
      <c r="H166" s="1396"/>
      <c r="I166" s="1396"/>
      <c r="J166" s="1396" t="s">
        <v>459</v>
      </c>
      <c r="K166" s="1396" t="s">
        <v>459</v>
      </c>
      <c r="L166" s="1396">
        <v>67.8</v>
      </c>
      <c r="M166" s="739">
        <v>43012</v>
      </c>
      <c r="N166" s="740" t="s">
        <v>467</v>
      </c>
      <c r="O166" s="739">
        <v>43013</v>
      </c>
      <c r="P166" s="739">
        <v>44108</v>
      </c>
    </row>
    <row r="167" spans="1:16">
      <c r="A167" s="2971"/>
      <c r="B167" s="2943"/>
      <c r="C167" s="1584" t="s">
        <v>2796</v>
      </c>
      <c r="D167" s="1584" t="s">
        <v>1197</v>
      </c>
      <c r="E167" s="1583"/>
      <c r="F167" s="1583"/>
      <c r="G167" s="1583"/>
      <c r="H167" s="1583"/>
      <c r="I167" s="1583"/>
      <c r="J167" s="1583"/>
      <c r="K167" s="1583" t="s">
        <v>459</v>
      </c>
      <c r="L167" s="1583">
        <v>77.400000000000006</v>
      </c>
      <c r="M167" s="739">
        <v>43263</v>
      </c>
      <c r="N167" s="740" t="s">
        <v>467</v>
      </c>
      <c r="O167" s="739">
        <v>43263</v>
      </c>
      <c r="P167" s="739">
        <v>43993</v>
      </c>
    </row>
    <row r="168" spans="1:16" ht="28.8">
      <c r="A168" s="2971"/>
      <c r="B168" s="2938" t="s">
        <v>267</v>
      </c>
      <c r="C168" s="1380" t="s">
        <v>585</v>
      </c>
      <c r="D168" s="1380" t="s">
        <v>586</v>
      </c>
      <c r="E168" s="1381"/>
      <c r="F168" s="1381"/>
      <c r="G168" s="1381"/>
      <c r="H168" s="1381" t="s">
        <v>459</v>
      </c>
      <c r="I168" s="1381" t="s">
        <v>459</v>
      </c>
      <c r="J168" s="1381" t="s">
        <v>459</v>
      </c>
      <c r="K168" s="1381"/>
      <c r="L168" s="1381">
        <v>36.03</v>
      </c>
      <c r="M168" s="1390">
        <v>42164</v>
      </c>
      <c r="N168" s="744" t="s">
        <v>467</v>
      </c>
      <c r="O168" s="1390">
        <v>42164</v>
      </c>
      <c r="P168" s="1390">
        <v>43259</v>
      </c>
    </row>
    <row r="169" spans="1:16" ht="45" customHeight="1">
      <c r="A169" s="2971"/>
      <c r="B169" s="2938"/>
      <c r="C169" s="2968" t="s">
        <v>587</v>
      </c>
      <c r="D169" s="2968" t="s">
        <v>588</v>
      </c>
      <c r="E169" s="2938"/>
      <c r="F169" s="2938"/>
      <c r="G169" s="2938"/>
      <c r="H169" s="2938" t="s">
        <v>459</v>
      </c>
      <c r="I169" s="2938" t="s">
        <v>459</v>
      </c>
      <c r="J169" s="2938" t="s">
        <v>459</v>
      </c>
      <c r="K169" s="2936"/>
      <c r="L169" s="1381" t="s">
        <v>589</v>
      </c>
      <c r="M169" s="1390">
        <v>42342</v>
      </c>
      <c r="N169" s="744" t="s">
        <v>467</v>
      </c>
      <c r="O169" s="1390">
        <v>42342</v>
      </c>
      <c r="P169" s="1390">
        <v>43437</v>
      </c>
    </row>
    <row r="170" spans="1:16" ht="28.8">
      <c r="A170" s="2971"/>
      <c r="B170" s="2938"/>
      <c r="C170" s="2968"/>
      <c r="D170" s="2791"/>
      <c r="E170" s="2938"/>
      <c r="F170" s="2938"/>
      <c r="G170" s="2938"/>
      <c r="H170" s="2938"/>
      <c r="I170" s="2938"/>
      <c r="J170" s="2938"/>
      <c r="K170" s="2937"/>
      <c r="L170" s="1381" t="s">
        <v>2225</v>
      </c>
      <c r="M170" s="1390">
        <v>42796</v>
      </c>
      <c r="N170" s="744" t="s">
        <v>2218</v>
      </c>
      <c r="O170" s="1390"/>
      <c r="P170" s="1390"/>
    </row>
    <row r="171" spans="1:16" ht="30" customHeight="1">
      <c r="A171" s="2971"/>
      <c r="B171" s="2938"/>
      <c r="C171" s="2951" t="s">
        <v>1300</v>
      </c>
      <c r="D171" s="2951" t="s">
        <v>1198</v>
      </c>
      <c r="E171" s="2951"/>
      <c r="F171" s="2951"/>
      <c r="G171" s="2951"/>
      <c r="H171" s="2951"/>
      <c r="I171" s="2936" t="s">
        <v>459</v>
      </c>
      <c r="J171" s="2936" t="s">
        <v>459</v>
      </c>
      <c r="K171" s="2936"/>
      <c r="L171" s="1381">
        <v>46.3</v>
      </c>
      <c r="M171" s="1390">
        <v>42466</v>
      </c>
      <c r="N171" s="744" t="s">
        <v>467</v>
      </c>
      <c r="O171" s="1390">
        <f>M171</f>
        <v>42466</v>
      </c>
      <c r="P171" s="1390">
        <v>43196</v>
      </c>
    </row>
    <row r="172" spans="1:16">
      <c r="A172" s="2971"/>
      <c r="B172" s="2938"/>
      <c r="C172" s="2973"/>
      <c r="D172" s="2792"/>
      <c r="E172" s="2792"/>
      <c r="F172" s="2792"/>
      <c r="G172" s="2792"/>
      <c r="H172" s="2792"/>
      <c r="I172" s="2801"/>
      <c r="J172" s="2801"/>
      <c r="K172" s="2801"/>
      <c r="L172" s="1579" t="s">
        <v>2795</v>
      </c>
      <c r="M172" s="1581">
        <v>43243</v>
      </c>
      <c r="N172" s="744" t="s">
        <v>2216</v>
      </c>
      <c r="O172" s="1581"/>
      <c r="P172" s="1581"/>
    </row>
    <row r="173" spans="1:16" ht="45" customHeight="1">
      <c r="A173" s="2971"/>
      <c r="B173" s="2938"/>
      <c r="C173" s="2968" t="s">
        <v>590</v>
      </c>
      <c r="D173" s="2968" t="s">
        <v>591</v>
      </c>
      <c r="E173" s="2938"/>
      <c r="F173" s="2938"/>
      <c r="G173" s="2938"/>
      <c r="H173" s="2938" t="s">
        <v>459</v>
      </c>
      <c r="I173" s="2938" t="s">
        <v>459</v>
      </c>
      <c r="J173" s="2938"/>
      <c r="K173" s="2936"/>
      <c r="L173" s="1381" t="s">
        <v>592</v>
      </c>
      <c r="M173" s="1390">
        <v>42342</v>
      </c>
      <c r="N173" s="744" t="s">
        <v>467</v>
      </c>
      <c r="O173" s="1390">
        <v>42342</v>
      </c>
      <c r="P173" s="1390">
        <v>42707</v>
      </c>
    </row>
    <row r="174" spans="1:16" ht="28.8">
      <c r="A174" s="2971"/>
      <c r="B174" s="2938"/>
      <c r="C174" s="2968"/>
      <c r="D174" s="2791"/>
      <c r="E174" s="2938"/>
      <c r="F174" s="2938"/>
      <c r="G174" s="2938"/>
      <c r="H174" s="2938"/>
      <c r="I174" s="2938"/>
      <c r="J174" s="2938"/>
      <c r="K174" s="2937"/>
      <c r="L174" s="1381" t="s">
        <v>2230</v>
      </c>
      <c r="M174" s="1390">
        <v>42935</v>
      </c>
      <c r="N174" s="744" t="s">
        <v>2231</v>
      </c>
      <c r="O174" s="1390"/>
      <c r="P174" s="1390"/>
    </row>
    <row r="175" spans="1:16" ht="45" customHeight="1">
      <c r="A175" s="2971"/>
      <c r="B175" s="2938"/>
      <c r="C175" s="2951" t="s">
        <v>593</v>
      </c>
      <c r="D175" s="2951" t="s">
        <v>594</v>
      </c>
      <c r="E175" s="2936"/>
      <c r="F175" s="2936"/>
      <c r="G175" s="2936"/>
      <c r="H175" s="2936" t="s">
        <v>459</v>
      </c>
      <c r="I175" s="2936" t="s">
        <v>459</v>
      </c>
      <c r="J175" s="2936" t="s">
        <v>459</v>
      </c>
      <c r="K175" s="2936"/>
      <c r="L175" s="1381">
        <v>41.05</v>
      </c>
      <c r="M175" s="1390">
        <v>42303</v>
      </c>
      <c r="N175" s="744" t="s">
        <v>467</v>
      </c>
      <c r="O175" s="1390">
        <v>42303</v>
      </c>
      <c r="P175" s="1390">
        <v>43398</v>
      </c>
    </row>
    <row r="176" spans="1:16" ht="45" customHeight="1">
      <c r="A176" s="2971"/>
      <c r="B176" s="2938"/>
      <c r="C176" s="2974"/>
      <c r="D176" s="2974"/>
      <c r="E176" s="2942"/>
      <c r="F176" s="2942"/>
      <c r="G176" s="2942"/>
      <c r="H176" s="2942"/>
      <c r="I176" s="2942"/>
      <c r="J176" s="2942"/>
      <c r="K176" s="2942"/>
      <c r="L176" s="1579" t="s">
        <v>2786</v>
      </c>
      <c r="M176" s="1581" t="s">
        <v>2777</v>
      </c>
      <c r="N176" s="744" t="s">
        <v>2787</v>
      </c>
      <c r="O176" s="1581"/>
      <c r="P176" s="1581"/>
    </row>
    <row r="177" spans="1:16">
      <c r="A177" s="2971"/>
      <c r="B177" s="2938"/>
      <c r="C177" s="2973"/>
      <c r="D177" s="2792"/>
      <c r="E177" s="2937"/>
      <c r="F177" s="2937"/>
      <c r="G177" s="2937"/>
      <c r="H177" s="2937"/>
      <c r="I177" s="2937"/>
      <c r="J177" s="2937"/>
      <c r="K177" s="2937"/>
      <c r="L177" s="1579">
        <v>71.8</v>
      </c>
      <c r="M177" s="1581" t="s">
        <v>2777</v>
      </c>
      <c r="N177" s="744" t="s">
        <v>1268</v>
      </c>
      <c r="O177" s="1581" t="s">
        <v>2777</v>
      </c>
      <c r="P177" s="1581">
        <v>43344</v>
      </c>
    </row>
    <row r="178" spans="1:16" ht="45" customHeight="1">
      <c r="A178" s="2971"/>
      <c r="B178" s="2938"/>
      <c r="C178" s="2951" t="s">
        <v>1301</v>
      </c>
      <c r="D178" s="2951" t="s">
        <v>1302</v>
      </c>
      <c r="E178" s="2951"/>
      <c r="F178" s="2951"/>
      <c r="G178" s="2951"/>
      <c r="H178" s="2951"/>
      <c r="I178" s="2936" t="s">
        <v>459</v>
      </c>
      <c r="J178" s="2936" t="s">
        <v>459</v>
      </c>
      <c r="K178" s="2936"/>
      <c r="L178" s="1381">
        <v>46.4</v>
      </c>
      <c r="M178" s="1390">
        <v>42466</v>
      </c>
      <c r="N178" s="744" t="s">
        <v>467</v>
      </c>
      <c r="O178" s="1390">
        <f>M178</f>
        <v>42466</v>
      </c>
      <c r="P178" s="1390">
        <v>43196</v>
      </c>
    </row>
    <row r="179" spans="1:16">
      <c r="A179" s="2971"/>
      <c r="B179" s="2938"/>
      <c r="C179" s="2973"/>
      <c r="D179" s="2792"/>
      <c r="E179" s="2792"/>
      <c r="F179" s="2792"/>
      <c r="G179" s="2792"/>
      <c r="H179" s="2792"/>
      <c r="I179" s="2801"/>
      <c r="J179" s="2801"/>
      <c r="K179" s="2801"/>
      <c r="L179" s="1579">
        <v>71.400000000000006</v>
      </c>
      <c r="M179" s="1581" t="s">
        <v>2777</v>
      </c>
      <c r="N179" s="744" t="s">
        <v>2218</v>
      </c>
      <c r="O179" s="1581"/>
      <c r="P179" s="1581"/>
    </row>
    <row r="180" spans="1:16">
      <c r="A180" s="2971"/>
      <c r="B180" s="2938"/>
      <c r="C180" s="1380" t="s">
        <v>1303</v>
      </c>
      <c r="D180" s="1380" t="s">
        <v>1192</v>
      </c>
      <c r="E180" s="1381"/>
      <c r="F180" s="1381"/>
      <c r="G180" s="1381"/>
      <c r="H180" s="1381"/>
      <c r="I180" s="1381" t="s">
        <v>459</v>
      </c>
      <c r="J180" s="1381" t="s">
        <v>459</v>
      </c>
      <c r="K180" s="1381"/>
      <c r="L180" s="1381">
        <v>46.5</v>
      </c>
      <c r="M180" s="1390">
        <v>42466</v>
      </c>
      <c r="N180" s="744" t="s">
        <v>467</v>
      </c>
      <c r="O180" s="1390">
        <f>M180</f>
        <v>42466</v>
      </c>
      <c r="P180" s="1390">
        <v>43196</v>
      </c>
    </row>
    <row r="181" spans="1:16" ht="30" customHeight="1">
      <c r="A181" s="2971"/>
      <c r="B181" s="2938"/>
      <c r="C181" s="2951" t="s">
        <v>1304</v>
      </c>
      <c r="D181" s="2951" t="s">
        <v>1305</v>
      </c>
      <c r="E181" s="2936"/>
      <c r="F181" s="2936"/>
      <c r="G181" s="2936"/>
      <c r="H181" s="2936"/>
      <c r="I181" s="2936" t="s">
        <v>459</v>
      </c>
      <c r="J181" s="2936" t="s">
        <v>459</v>
      </c>
      <c r="K181" s="2936"/>
      <c r="L181" s="1381">
        <v>44.6</v>
      </c>
      <c r="M181" s="1390">
        <v>42395</v>
      </c>
      <c r="N181" s="744" t="s">
        <v>467</v>
      </c>
      <c r="O181" s="1390">
        <f>M181</f>
        <v>42395</v>
      </c>
      <c r="P181" s="1390">
        <v>43126</v>
      </c>
    </row>
    <row r="182" spans="1:16" ht="28.8">
      <c r="A182" s="2971"/>
      <c r="B182" s="2938"/>
      <c r="C182" s="2974"/>
      <c r="D182" s="2974"/>
      <c r="E182" s="2942"/>
      <c r="F182" s="2942"/>
      <c r="G182" s="2942"/>
      <c r="H182" s="2942"/>
      <c r="I182" s="2942"/>
      <c r="J182" s="2942"/>
      <c r="K182" s="2942"/>
      <c r="L182" s="1381" t="s">
        <v>2219</v>
      </c>
      <c r="M182" s="1390">
        <v>42796</v>
      </c>
      <c r="N182" s="744" t="s">
        <v>2216</v>
      </c>
      <c r="O182" s="1390"/>
      <c r="P182" s="1390"/>
    </row>
    <row r="183" spans="1:16">
      <c r="A183" s="2971"/>
      <c r="B183" s="2938"/>
      <c r="C183" s="2973"/>
      <c r="D183" s="2792"/>
      <c r="E183" s="2937"/>
      <c r="F183" s="2937"/>
      <c r="G183" s="2937"/>
      <c r="H183" s="2937"/>
      <c r="I183" s="2937"/>
      <c r="J183" s="2937"/>
      <c r="K183" s="2937"/>
      <c r="L183" s="1579" t="s">
        <v>2788</v>
      </c>
      <c r="M183" s="1581" t="s">
        <v>2777</v>
      </c>
      <c r="N183" s="744" t="s">
        <v>2216</v>
      </c>
      <c r="O183" s="1581"/>
      <c r="P183" s="1581"/>
    </row>
    <row r="184" spans="1:16" ht="45" customHeight="1">
      <c r="A184" s="2971"/>
      <c r="B184" s="2938"/>
      <c r="C184" s="2968" t="s">
        <v>595</v>
      </c>
      <c r="D184" s="2968" t="s">
        <v>596</v>
      </c>
      <c r="E184" s="2938"/>
      <c r="F184" s="2938"/>
      <c r="G184" s="2938"/>
      <c r="H184" s="2938" t="s">
        <v>459</v>
      </c>
      <c r="I184" s="2938" t="s">
        <v>459</v>
      </c>
      <c r="J184" s="2938" t="s">
        <v>459</v>
      </c>
      <c r="K184" s="2936"/>
      <c r="L184" s="1381">
        <v>43.09</v>
      </c>
      <c r="M184" s="1390">
        <v>42342</v>
      </c>
      <c r="N184" s="744" t="s">
        <v>467</v>
      </c>
      <c r="O184" s="1390">
        <v>42342</v>
      </c>
      <c r="P184" s="1390">
        <v>43072</v>
      </c>
    </row>
    <row r="185" spans="1:16" ht="28.8">
      <c r="A185" s="2971"/>
      <c r="B185" s="2938"/>
      <c r="C185" s="2968"/>
      <c r="D185" s="2968"/>
      <c r="E185" s="2938"/>
      <c r="F185" s="2938"/>
      <c r="G185" s="2938"/>
      <c r="H185" s="2938"/>
      <c r="I185" s="2938"/>
      <c r="J185" s="2938"/>
      <c r="K185" s="2937"/>
      <c r="L185" s="1381" t="s">
        <v>2224</v>
      </c>
      <c r="M185" s="1390">
        <v>42796</v>
      </c>
      <c r="N185" s="744" t="s">
        <v>2218</v>
      </c>
      <c r="O185" s="1390"/>
      <c r="P185" s="1390"/>
    </row>
    <row r="186" spans="1:16">
      <c r="A186" s="2971"/>
      <c r="B186" s="2938"/>
      <c r="C186" s="1380" t="s">
        <v>600</v>
      </c>
      <c r="D186" s="1380" t="s">
        <v>601</v>
      </c>
      <c r="E186" s="1381"/>
      <c r="F186" s="1381"/>
      <c r="G186" s="1381"/>
      <c r="H186" s="1381" t="s">
        <v>459</v>
      </c>
      <c r="I186" s="1381" t="s">
        <v>459</v>
      </c>
      <c r="J186" s="1381"/>
      <c r="K186" s="1381"/>
      <c r="L186" s="1381" t="s">
        <v>602</v>
      </c>
      <c r="M186" s="1390">
        <v>42342</v>
      </c>
      <c r="N186" s="744" t="s">
        <v>467</v>
      </c>
      <c r="O186" s="1390">
        <v>42342</v>
      </c>
      <c r="P186" s="1390">
        <v>42707</v>
      </c>
    </row>
    <row r="187" spans="1:16" ht="30" customHeight="1">
      <c r="A187" s="2971"/>
      <c r="B187" s="2938"/>
      <c r="C187" s="2968" t="s">
        <v>1306</v>
      </c>
      <c r="D187" s="2938" t="s">
        <v>1307</v>
      </c>
      <c r="E187" s="2938"/>
      <c r="F187" s="2938"/>
      <c r="G187" s="2938"/>
      <c r="H187" s="2938"/>
      <c r="I187" s="2938" t="s">
        <v>459</v>
      </c>
      <c r="J187" s="2938"/>
      <c r="K187" s="2936"/>
      <c r="L187" s="1381">
        <v>45.3</v>
      </c>
      <c r="M187" s="1390" t="s">
        <v>1308</v>
      </c>
      <c r="N187" s="744" t="s">
        <v>467</v>
      </c>
      <c r="O187" s="1390" t="str">
        <f>M187</f>
        <v>02-mzo-16</v>
      </c>
      <c r="P187" s="1390" t="s">
        <v>1309</v>
      </c>
    </row>
    <row r="188" spans="1:16">
      <c r="A188" s="2971"/>
      <c r="B188" s="2938"/>
      <c r="C188" s="2968"/>
      <c r="D188" s="2938"/>
      <c r="E188" s="2938"/>
      <c r="F188" s="2938"/>
      <c r="G188" s="2938"/>
      <c r="H188" s="2938"/>
      <c r="I188" s="2938"/>
      <c r="J188" s="2938"/>
      <c r="K188" s="2937"/>
      <c r="L188" s="1381">
        <v>57.9</v>
      </c>
      <c r="M188" s="1390">
        <v>42699</v>
      </c>
      <c r="N188" s="744" t="s">
        <v>493</v>
      </c>
      <c r="O188" s="1390"/>
      <c r="P188" s="1390"/>
    </row>
    <row r="189" spans="1:16" ht="30" customHeight="1">
      <c r="A189" s="2971"/>
      <c r="B189" s="2938"/>
      <c r="C189" s="2951" t="s">
        <v>603</v>
      </c>
      <c r="D189" s="2951" t="s">
        <v>604</v>
      </c>
      <c r="E189" s="2936"/>
      <c r="F189" s="2936"/>
      <c r="G189" s="2936"/>
      <c r="H189" s="2936" t="s">
        <v>459</v>
      </c>
      <c r="I189" s="2936" t="s">
        <v>459</v>
      </c>
      <c r="J189" s="2936" t="s">
        <v>459</v>
      </c>
      <c r="K189" s="2936" t="s">
        <v>459</v>
      </c>
      <c r="L189" s="1381">
        <v>41.06</v>
      </c>
      <c r="M189" s="1390">
        <v>42303</v>
      </c>
      <c r="N189" s="744" t="s">
        <v>467</v>
      </c>
      <c r="O189" s="1390">
        <v>42303</v>
      </c>
      <c r="P189" s="1390">
        <v>43398</v>
      </c>
    </row>
    <row r="190" spans="1:16">
      <c r="A190" s="2971"/>
      <c r="B190" s="2938"/>
      <c r="C190" s="2973"/>
      <c r="D190" s="2792"/>
      <c r="E190" s="2937"/>
      <c r="F190" s="2937"/>
      <c r="G190" s="2937"/>
      <c r="H190" s="2937"/>
      <c r="I190" s="2937"/>
      <c r="J190" s="2937"/>
      <c r="K190" s="2937"/>
      <c r="L190" s="1650">
        <v>80.7</v>
      </c>
      <c r="M190" s="1651">
        <v>43382</v>
      </c>
      <c r="N190" s="744" t="s">
        <v>1268</v>
      </c>
      <c r="O190" s="1651"/>
      <c r="P190" s="1651">
        <v>44128</v>
      </c>
    </row>
    <row r="191" spans="1:16" ht="30" customHeight="1">
      <c r="A191" s="2971"/>
      <c r="B191" s="2938"/>
      <c r="C191" s="2951" t="s">
        <v>605</v>
      </c>
      <c r="D191" s="2951" t="s">
        <v>606</v>
      </c>
      <c r="E191" s="2936"/>
      <c r="F191" s="2936"/>
      <c r="G191" s="2936"/>
      <c r="H191" s="2936" t="s">
        <v>459</v>
      </c>
      <c r="I191" s="2936" t="s">
        <v>459</v>
      </c>
      <c r="J191" s="2936" t="s">
        <v>459</v>
      </c>
      <c r="K191" s="2936" t="s">
        <v>459</v>
      </c>
      <c r="L191" s="1381">
        <v>41.07</v>
      </c>
      <c r="M191" s="1390">
        <v>42303</v>
      </c>
      <c r="N191" s="744" t="s">
        <v>467</v>
      </c>
      <c r="O191" s="1390">
        <v>42303</v>
      </c>
      <c r="P191" s="1390">
        <v>43398</v>
      </c>
    </row>
    <row r="192" spans="1:16">
      <c r="A192" s="2971"/>
      <c r="B192" s="2938"/>
      <c r="C192" s="2973"/>
      <c r="D192" s="2792"/>
      <c r="E192" s="2937"/>
      <c r="F192" s="2937"/>
      <c r="G192" s="2937"/>
      <c r="H192" s="2937"/>
      <c r="I192" s="2937"/>
      <c r="J192" s="2937"/>
      <c r="K192" s="2937"/>
      <c r="L192" s="1650">
        <v>80.599999999999994</v>
      </c>
      <c r="M192" s="1651">
        <v>43382</v>
      </c>
      <c r="N192" s="744" t="s">
        <v>1268</v>
      </c>
      <c r="O192" s="1651"/>
      <c r="P192" s="1651">
        <v>44128</v>
      </c>
    </row>
    <row r="193" spans="1:16" ht="30" customHeight="1">
      <c r="A193" s="2971"/>
      <c r="B193" s="2938"/>
      <c r="C193" s="2968" t="s">
        <v>2161</v>
      </c>
      <c r="D193" s="2968" t="s">
        <v>2162</v>
      </c>
      <c r="E193" s="2938"/>
      <c r="F193" s="2938"/>
      <c r="G193" s="2938"/>
      <c r="H193" s="2938"/>
      <c r="I193" s="2938" t="s">
        <v>459</v>
      </c>
      <c r="J193" s="2938" t="s">
        <v>459</v>
      </c>
      <c r="K193" s="2936"/>
      <c r="L193" s="1381">
        <v>55.5</v>
      </c>
      <c r="M193" s="1390">
        <v>42664</v>
      </c>
      <c r="N193" s="744" t="s">
        <v>467</v>
      </c>
      <c r="O193" s="1390">
        <v>42665</v>
      </c>
      <c r="P193" s="1390">
        <v>43029</v>
      </c>
    </row>
    <row r="194" spans="1:16">
      <c r="A194" s="2971"/>
      <c r="B194" s="2938"/>
      <c r="C194" s="2968"/>
      <c r="D194" s="2968"/>
      <c r="E194" s="2938"/>
      <c r="F194" s="2938"/>
      <c r="G194" s="2938"/>
      <c r="H194" s="2938"/>
      <c r="I194" s="2938"/>
      <c r="J194" s="2938"/>
      <c r="K194" s="2937"/>
      <c r="L194" s="1381">
        <v>68.7</v>
      </c>
      <c r="M194" s="1390">
        <v>43042</v>
      </c>
      <c r="N194" s="744" t="s">
        <v>1352</v>
      </c>
      <c r="O194" s="1390">
        <v>43030</v>
      </c>
      <c r="P194" s="1390" t="s">
        <v>2000</v>
      </c>
    </row>
    <row r="195" spans="1:16" ht="28.8">
      <c r="A195" s="2971"/>
      <c r="B195" s="2938"/>
      <c r="C195" s="1380" t="s">
        <v>2163</v>
      </c>
      <c r="D195" s="1380" t="s">
        <v>2164</v>
      </c>
      <c r="E195" s="1381"/>
      <c r="F195" s="1381"/>
      <c r="G195" s="1381"/>
      <c r="H195" s="1381"/>
      <c r="I195" s="1381" t="s">
        <v>459</v>
      </c>
      <c r="J195" s="1381"/>
      <c r="K195" s="1381"/>
      <c r="L195" s="1381">
        <v>55.6</v>
      </c>
      <c r="M195" s="1390" t="s">
        <v>2165</v>
      </c>
      <c r="N195" s="744" t="s">
        <v>467</v>
      </c>
      <c r="O195" s="1390">
        <v>42665</v>
      </c>
      <c r="P195" s="1390">
        <v>43029</v>
      </c>
    </row>
    <row r="196" spans="1:16" ht="45" customHeight="1">
      <c r="A196" s="2971"/>
      <c r="B196" s="2938"/>
      <c r="C196" s="2968" t="s">
        <v>2166</v>
      </c>
      <c r="D196" s="2968" t="s">
        <v>2078</v>
      </c>
      <c r="E196" s="2968"/>
      <c r="F196" s="2968"/>
      <c r="G196" s="2968"/>
      <c r="H196" s="2968"/>
      <c r="I196" s="2938" t="s">
        <v>459</v>
      </c>
      <c r="J196" s="2938" t="s">
        <v>459</v>
      </c>
      <c r="K196" s="2936"/>
      <c r="L196" s="1381">
        <v>55.7</v>
      </c>
      <c r="M196" s="1390">
        <v>42664</v>
      </c>
      <c r="N196" s="744" t="s">
        <v>467</v>
      </c>
      <c r="O196" s="1390">
        <v>42665</v>
      </c>
      <c r="P196" s="1390">
        <v>43029</v>
      </c>
    </row>
    <row r="197" spans="1:16">
      <c r="A197" s="2971"/>
      <c r="B197" s="2938"/>
      <c r="C197" s="2968"/>
      <c r="D197" s="2968"/>
      <c r="E197" s="2791"/>
      <c r="F197" s="2791"/>
      <c r="G197" s="2791"/>
      <c r="H197" s="2791"/>
      <c r="I197" s="2800"/>
      <c r="J197" s="2800"/>
      <c r="K197" s="2937"/>
      <c r="L197" s="1381">
        <v>69.3</v>
      </c>
      <c r="M197" s="1390">
        <v>43077</v>
      </c>
      <c r="N197" s="744" t="s">
        <v>1268</v>
      </c>
      <c r="O197" s="1390">
        <v>43030</v>
      </c>
      <c r="P197" s="1390">
        <v>43121</v>
      </c>
    </row>
    <row r="198" spans="1:16" ht="45" customHeight="1">
      <c r="A198" s="2971"/>
      <c r="B198" s="2938"/>
      <c r="C198" s="2951" t="s">
        <v>2062</v>
      </c>
      <c r="D198" s="2951" t="s">
        <v>1307</v>
      </c>
      <c r="E198" s="2951"/>
      <c r="F198" s="2951"/>
      <c r="G198" s="2951"/>
      <c r="H198" s="2951"/>
      <c r="I198" s="2951"/>
      <c r="J198" s="2936" t="s">
        <v>459</v>
      </c>
      <c r="K198" s="2936" t="s">
        <v>459</v>
      </c>
      <c r="L198" s="1381">
        <v>63.4</v>
      </c>
      <c r="M198" s="1390">
        <v>42857</v>
      </c>
      <c r="N198" s="744" t="s">
        <v>467</v>
      </c>
      <c r="O198" s="1390">
        <v>42858</v>
      </c>
      <c r="P198" s="1390">
        <v>43954</v>
      </c>
    </row>
    <row r="199" spans="1:16">
      <c r="A199" s="2971"/>
      <c r="B199" s="2938"/>
      <c r="C199" s="2973"/>
      <c r="D199" s="2792"/>
      <c r="E199" s="2792"/>
      <c r="F199" s="2792"/>
      <c r="G199" s="2792"/>
      <c r="H199" s="2792"/>
      <c r="I199" s="2792"/>
      <c r="J199" s="2801"/>
      <c r="K199" s="2801"/>
      <c r="L199" s="1579" t="s">
        <v>2798</v>
      </c>
      <c r="M199" s="1581">
        <v>43263</v>
      </c>
      <c r="N199" s="744" t="s">
        <v>2216</v>
      </c>
      <c r="O199" s="1581"/>
      <c r="P199" s="1581"/>
    </row>
    <row r="200" spans="1:16" ht="28.8">
      <c r="A200" s="2971"/>
      <c r="B200" s="2938"/>
      <c r="C200" s="1380" t="s">
        <v>2080</v>
      </c>
      <c r="D200" s="1380" t="s">
        <v>2081</v>
      </c>
      <c r="E200" s="1381"/>
      <c r="F200" s="1381"/>
      <c r="G200" s="1381"/>
      <c r="H200" s="1381"/>
      <c r="I200" s="1381"/>
      <c r="J200" s="1381" t="s">
        <v>459</v>
      </c>
      <c r="K200" s="1381"/>
      <c r="L200" s="1381">
        <v>66.400000000000006</v>
      </c>
      <c r="M200" s="1390">
        <v>42935</v>
      </c>
      <c r="N200" s="744" t="s">
        <v>467</v>
      </c>
      <c r="O200" s="1390">
        <v>42936</v>
      </c>
      <c r="P200" s="1390">
        <v>43301</v>
      </c>
    </row>
    <row r="201" spans="1:16" ht="28.8">
      <c r="A201" s="2971"/>
      <c r="B201" s="2938"/>
      <c r="C201" s="1380" t="s">
        <v>2155</v>
      </c>
      <c r="D201" s="1380" t="s">
        <v>2156</v>
      </c>
      <c r="E201" s="1381"/>
      <c r="F201" s="1381"/>
      <c r="G201" s="1381"/>
      <c r="H201" s="1381"/>
      <c r="I201" s="1381"/>
      <c r="J201" s="1381" t="s">
        <v>459</v>
      </c>
      <c r="K201" s="1381" t="s">
        <v>459</v>
      </c>
      <c r="L201" s="1381">
        <v>67.7</v>
      </c>
      <c r="M201" s="1390">
        <v>43012</v>
      </c>
      <c r="N201" s="744" t="s">
        <v>467</v>
      </c>
      <c r="O201" s="1390">
        <v>43013</v>
      </c>
      <c r="P201" s="1390">
        <v>43830</v>
      </c>
    </row>
    <row r="202" spans="1:16">
      <c r="A202" s="2971"/>
      <c r="B202" s="2938"/>
      <c r="C202" s="1380" t="s">
        <v>2158</v>
      </c>
      <c r="D202" s="1380" t="s">
        <v>591</v>
      </c>
      <c r="E202" s="1381"/>
      <c r="F202" s="1381"/>
      <c r="G202" s="1381"/>
      <c r="H202" s="1381"/>
      <c r="I202" s="1381"/>
      <c r="J202" s="1381" t="s">
        <v>459</v>
      </c>
      <c r="K202" s="1381" t="s">
        <v>459</v>
      </c>
      <c r="L202" s="1381">
        <v>68.5</v>
      </c>
      <c r="M202" s="1390">
        <v>43042</v>
      </c>
      <c r="N202" s="744" t="s">
        <v>467</v>
      </c>
      <c r="O202" s="1390">
        <v>43043</v>
      </c>
      <c r="P202" s="1390">
        <v>44138</v>
      </c>
    </row>
    <row r="203" spans="1:16" ht="60" customHeight="1">
      <c r="A203" s="2971"/>
      <c r="B203" s="2953" t="s">
        <v>266</v>
      </c>
      <c r="C203" s="2970" t="s">
        <v>607</v>
      </c>
      <c r="D203" s="2970" t="s">
        <v>598</v>
      </c>
      <c r="E203" s="2953"/>
      <c r="F203" s="2953"/>
      <c r="G203" s="2953" t="s">
        <v>459</v>
      </c>
      <c r="H203" s="2953" t="s">
        <v>459</v>
      </c>
      <c r="I203" s="2953"/>
      <c r="J203" s="2953"/>
      <c r="K203" s="2930"/>
      <c r="L203" s="1387">
        <v>21.04</v>
      </c>
      <c r="M203" s="1394">
        <v>41960</v>
      </c>
      <c r="N203" s="733" t="s">
        <v>467</v>
      </c>
      <c r="O203" s="1394">
        <v>41960</v>
      </c>
      <c r="P203" s="1394"/>
    </row>
    <row r="204" spans="1:16" ht="28.8">
      <c r="A204" s="2971"/>
      <c r="B204" s="2953"/>
      <c r="C204" s="2970"/>
      <c r="D204" s="2970"/>
      <c r="E204" s="2953"/>
      <c r="F204" s="2953"/>
      <c r="G204" s="2953"/>
      <c r="H204" s="2953"/>
      <c r="I204" s="2953"/>
      <c r="J204" s="2953"/>
      <c r="K204" s="2950"/>
      <c r="L204" s="735" t="s">
        <v>1310</v>
      </c>
      <c r="M204" s="1394">
        <v>42503</v>
      </c>
      <c r="N204" s="733" t="s">
        <v>1287</v>
      </c>
      <c r="O204" s="1394"/>
      <c r="P204" s="1394">
        <f>M204</f>
        <v>42503</v>
      </c>
    </row>
    <row r="205" spans="1:16" ht="30.75" customHeight="1">
      <c r="A205" s="2971"/>
      <c r="B205" s="2953"/>
      <c r="C205" s="2970" t="s">
        <v>597</v>
      </c>
      <c r="D205" s="2970" t="s">
        <v>598</v>
      </c>
      <c r="E205" s="2953"/>
      <c r="F205" s="2953"/>
      <c r="G205" s="2953"/>
      <c r="H205" s="2953" t="s">
        <v>459</v>
      </c>
      <c r="I205" s="2953" t="s">
        <v>459</v>
      </c>
      <c r="J205" s="2953"/>
      <c r="K205" s="2930"/>
      <c r="L205" s="1387" t="s">
        <v>599</v>
      </c>
      <c r="M205" s="1394">
        <v>42342</v>
      </c>
      <c r="N205" s="733" t="s">
        <v>467</v>
      </c>
      <c r="O205" s="1394">
        <v>42342</v>
      </c>
      <c r="P205" s="1394"/>
    </row>
    <row r="206" spans="1:16">
      <c r="A206" s="2971"/>
      <c r="B206" s="2953"/>
      <c r="C206" s="2970"/>
      <c r="D206" s="2970"/>
      <c r="E206" s="2953"/>
      <c r="F206" s="2953"/>
      <c r="G206" s="2953"/>
      <c r="H206" s="2953"/>
      <c r="I206" s="2953"/>
      <c r="J206" s="2953"/>
      <c r="K206" s="2983"/>
      <c r="L206" s="1387">
        <v>44.5</v>
      </c>
      <c r="M206" s="1394">
        <v>42395</v>
      </c>
      <c r="N206" s="733" t="s">
        <v>467</v>
      </c>
      <c r="O206" s="1394"/>
      <c r="P206" s="1394">
        <v>42761</v>
      </c>
    </row>
    <row r="207" spans="1:16">
      <c r="A207" s="2971"/>
      <c r="B207" s="2953"/>
      <c r="C207" s="2970"/>
      <c r="D207" s="2970"/>
      <c r="E207" s="2953"/>
      <c r="F207" s="2953"/>
      <c r="G207" s="2953"/>
      <c r="H207" s="2953"/>
      <c r="I207" s="2953"/>
      <c r="J207" s="2953"/>
      <c r="K207" s="2983"/>
      <c r="L207" s="1387">
        <v>59.4</v>
      </c>
      <c r="M207" s="1394" t="s">
        <v>2044</v>
      </c>
      <c r="N207" s="733" t="s">
        <v>1268</v>
      </c>
      <c r="O207" s="1394"/>
      <c r="P207" s="1394">
        <v>42946</v>
      </c>
    </row>
    <row r="208" spans="1:16">
      <c r="A208" s="2971"/>
      <c r="B208" s="2953"/>
      <c r="C208" s="2970"/>
      <c r="D208" s="2970"/>
      <c r="E208" s="2953"/>
      <c r="F208" s="2953"/>
      <c r="G208" s="2953"/>
      <c r="H208" s="2953"/>
      <c r="I208" s="2953"/>
      <c r="J208" s="2953"/>
      <c r="K208" s="2950"/>
      <c r="L208" s="1387">
        <v>67.099999999999994</v>
      </c>
      <c r="M208" s="1387" t="s">
        <v>2154</v>
      </c>
      <c r="N208" s="1386" t="s">
        <v>1287</v>
      </c>
      <c r="O208" s="1387"/>
      <c r="P208" s="1387" t="s">
        <v>2154</v>
      </c>
    </row>
    <row r="209" spans="1:16" ht="75" customHeight="1">
      <c r="A209" s="2971"/>
      <c r="B209" s="2953"/>
      <c r="C209" s="2931" t="s">
        <v>1311</v>
      </c>
      <c r="D209" s="2931" t="s">
        <v>1195</v>
      </c>
      <c r="E209" s="2931"/>
      <c r="F209" s="2931"/>
      <c r="G209" s="2931"/>
      <c r="H209" s="2931"/>
      <c r="I209" s="2930" t="s">
        <v>459</v>
      </c>
      <c r="J209" s="2930"/>
      <c r="K209" s="2930"/>
      <c r="L209" s="1387">
        <v>49.9</v>
      </c>
      <c r="M209" s="1394">
        <v>42503</v>
      </c>
      <c r="N209" s="733" t="s">
        <v>467</v>
      </c>
      <c r="O209" s="1394">
        <f>M209</f>
        <v>42503</v>
      </c>
      <c r="P209" s="1394">
        <v>42868</v>
      </c>
    </row>
    <row r="210" spans="1:16">
      <c r="A210" s="2971"/>
      <c r="B210" s="2953"/>
      <c r="C210" s="2932"/>
      <c r="D210" s="2792"/>
      <c r="E210" s="2792"/>
      <c r="F210" s="2792"/>
      <c r="G210" s="2792"/>
      <c r="H210" s="2792"/>
      <c r="I210" s="2801"/>
      <c r="J210" s="2801"/>
      <c r="K210" s="2801"/>
      <c r="L210" s="1580" t="s">
        <v>2799</v>
      </c>
      <c r="M210" s="1582">
        <v>43263</v>
      </c>
      <c r="N210" s="733" t="s">
        <v>2216</v>
      </c>
      <c r="O210" s="1582"/>
      <c r="P210" s="1582"/>
    </row>
    <row r="211" spans="1:16" ht="30" customHeight="1">
      <c r="A211" s="2971"/>
      <c r="B211" s="2953"/>
      <c r="C211" s="2931" t="s">
        <v>2045</v>
      </c>
      <c r="D211" s="2931" t="s">
        <v>1176</v>
      </c>
      <c r="E211" s="2931"/>
      <c r="F211" s="2931"/>
      <c r="G211" s="2931"/>
      <c r="H211" s="2931"/>
      <c r="I211" s="2931"/>
      <c r="J211" s="2930" t="s">
        <v>459</v>
      </c>
      <c r="K211" s="2930" t="s">
        <v>459</v>
      </c>
      <c r="L211" s="1387">
        <v>59.5</v>
      </c>
      <c r="M211" s="1394" t="s">
        <v>2044</v>
      </c>
      <c r="N211" s="733" t="s">
        <v>467</v>
      </c>
      <c r="O211" s="1394" t="s">
        <v>2046</v>
      </c>
      <c r="P211" s="1394" t="s">
        <v>2047</v>
      </c>
    </row>
    <row r="212" spans="1:16">
      <c r="A212" s="2971"/>
      <c r="B212" s="2953"/>
      <c r="C212" s="2932"/>
      <c r="D212" s="2792"/>
      <c r="E212" s="2792"/>
      <c r="F212" s="2792"/>
      <c r="G212" s="2792"/>
      <c r="H212" s="2792"/>
      <c r="I212" s="2792"/>
      <c r="J212" s="2801"/>
      <c r="K212" s="2801"/>
      <c r="L212" s="1580" t="s">
        <v>2800</v>
      </c>
      <c r="M212" s="1582">
        <v>43263</v>
      </c>
      <c r="N212" s="733" t="s">
        <v>2218</v>
      </c>
      <c r="O212" s="1582"/>
      <c r="P212" s="1582"/>
    </row>
    <row r="213" spans="1:16" ht="43.2">
      <c r="A213" s="2971"/>
      <c r="B213" s="2953"/>
      <c r="C213" s="1386" t="s">
        <v>2066</v>
      </c>
      <c r="D213" s="1386" t="s">
        <v>2067</v>
      </c>
      <c r="E213" s="1387"/>
      <c r="F213" s="1387"/>
      <c r="G213" s="1387"/>
      <c r="H213" s="1387"/>
      <c r="I213" s="1387"/>
      <c r="J213" s="1387" t="s">
        <v>459</v>
      </c>
      <c r="K213" s="1387"/>
      <c r="L213" s="1387">
        <v>64.599999999999994</v>
      </c>
      <c r="M213" s="1394">
        <v>42894</v>
      </c>
      <c r="N213" s="733" t="s">
        <v>467</v>
      </c>
      <c r="O213" s="1394">
        <v>42895</v>
      </c>
      <c r="P213" s="1394">
        <v>43270</v>
      </c>
    </row>
    <row r="214" spans="1:16">
      <c r="A214" s="2971"/>
      <c r="B214" s="2953"/>
      <c r="C214" s="1386" t="s">
        <v>2159</v>
      </c>
      <c r="D214" s="1386" t="s">
        <v>2160</v>
      </c>
      <c r="E214" s="1387"/>
      <c r="F214" s="1387"/>
      <c r="G214" s="1387"/>
      <c r="H214" s="1387"/>
      <c r="I214" s="1387"/>
      <c r="J214" s="1387" t="s">
        <v>459</v>
      </c>
      <c r="K214" s="1387" t="s">
        <v>459</v>
      </c>
      <c r="L214" s="1387">
        <v>68.599999999999994</v>
      </c>
      <c r="M214" s="1394">
        <v>43043</v>
      </c>
      <c r="N214" s="733" t="s">
        <v>467</v>
      </c>
      <c r="O214" s="1394">
        <v>43044</v>
      </c>
      <c r="P214" s="1394">
        <v>43773</v>
      </c>
    </row>
    <row r="215" spans="1:16" ht="14.25" customHeight="1">
      <c r="A215" s="1526"/>
      <c r="B215" s="1527"/>
      <c r="C215" s="1528"/>
      <c r="D215" s="1528"/>
      <c r="E215" s="1529">
        <f>COUNTA(E130:E209)</f>
        <v>0</v>
      </c>
      <c r="F215" s="1529">
        <f>COUNTA(F130:F209)</f>
        <v>0</v>
      </c>
      <c r="G215" s="1529">
        <f>COUNTA(G130:G209)</f>
        <v>3</v>
      </c>
      <c r="H215" s="1529">
        <f>COUNTA(H130:H209)</f>
        <v>13</v>
      </c>
      <c r="I215" s="1529">
        <f>COUNTA(I130:I209)</f>
        <v>31</v>
      </c>
      <c r="J215" s="1529">
        <f>COUNTA(J130:J214)</f>
        <v>29</v>
      </c>
      <c r="K215" s="1529">
        <f>COUNTA(K130:K214)</f>
        <v>14</v>
      </c>
      <c r="L215" s="1526"/>
      <c r="M215" s="1526"/>
      <c r="N215" s="1527"/>
      <c r="O215" s="1530"/>
      <c r="P215" s="1526"/>
    </row>
    <row r="216" spans="1:16">
      <c r="A216" s="2988" t="s">
        <v>4156</v>
      </c>
      <c r="B216" s="2988"/>
      <c r="C216" s="2988"/>
      <c r="D216" s="2988"/>
    </row>
  </sheetData>
  <mergeCells count="672">
    <mergeCell ref="A216:D216"/>
    <mergeCell ref="K80:K82"/>
    <mergeCell ref="H100:H102"/>
    <mergeCell ref="I100:I102"/>
    <mergeCell ref="J100:J102"/>
    <mergeCell ref="K100:K102"/>
    <mergeCell ref="F100:F102"/>
    <mergeCell ref="G100:G102"/>
    <mergeCell ref="B69:B116"/>
    <mergeCell ref="C113:C114"/>
    <mergeCell ref="D113:D114"/>
    <mergeCell ref="E113:E114"/>
    <mergeCell ref="F113:F114"/>
    <mergeCell ref="G113:G114"/>
    <mergeCell ref="H113:H114"/>
    <mergeCell ref="I113:I114"/>
    <mergeCell ref="J113:J114"/>
    <mergeCell ref="C69:C70"/>
    <mergeCell ref="D69:D70"/>
    <mergeCell ref="E69:E70"/>
    <mergeCell ref="F69:F70"/>
    <mergeCell ref="G69:G70"/>
    <mergeCell ref="H69:H70"/>
    <mergeCell ref="I69:I70"/>
    <mergeCell ref="D80:D82"/>
    <mergeCell ref="E80:E82"/>
    <mergeCell ref="B16:B32"/>
    <mergeCell ref="B33:B40"/>
    <mergeCell ref="C37:C38"/>
    <mergeCell ref="D37:D38"/>
    <mergeCell ref="E37:E38"/>
    <mergeCell ref="F37:F38"/>
    <mergeCell ref="G37:G38"/>
    <mergeCell ref="C49:C50"/>
    <mergeCell ref="D49:D50"/>
    <mergeCell ref="E49:E50"/>
    <mergeCell ref="F49:F50"/>
    <mergeCell ref="C43:C44"/>
    <mergeCell ref="E43:E44"/>
    <mergeCell ref="E16:E17"/>
    <mergeCell ref="E20:E22"/>
    <mergeCell ref="F20:F22"/>
    <mergeCell ref="D20:D22"/>
    <mergeCell ref="D18:D19"/>
    <mergeCell ref="E18:E19"/>
    <mergeCell ref="F18:F19"/>
    <mergeCell ref="K203:K204"/>
    <mergeCell ref="K205:K208"/>
    <mergeCell ref="K125:K126"/>
    <mergeCell ref="K137:K138"/>
    <mergeCell ref="K153:K154"/>
    <mergeCell ref="K169:K170"/>
    <mergeCell ref="K130:K132"/>
    <mergeCell ref="K181:K183"/>
    <mergeCell ref="K155:K156"/>
    <mergeCell ref="K143:K145"/>
    <mergeCell ref="K175:K177"/>
    <mergeCell ref="K178:K179"/>
    <mergeCell ref="K198:K199"/>
    <mergeCell ref="K173:K174"/>
    <mergeCell ref="K184:K185"/>
    <mergeCell ref="K187:K188"/>
    <mergeCell ref="K193:K194"/>
    <mergeCell ref="K196:K197"/>
    <mergeCell ref="K171:K172"/>
    <mergeCell ref="K191:K192"/>
    <mergeCell ref="K160:K162"/>
    <mergeCell ref="K189:K190"/>
    <mergeCell ref="K150:K152"/>
    <mergeCell ref="K146:K148"/>
    <mergeCell ref="K110:K111"/>
    <mergeCell ref="K113:K114"/>
    <mergeCell ref="E64:E65"/>
    <mergeCell ref="F64:F65"/>
    <mergeCell ref="C122:C124"/>
    <mergeCell ref="D122:D124"/>
    <mergeCell ref="C125:C126"/>
    <mergeCell ref="E125:E126"/>
    <mergeCell ref="F125:F126"/>
    <mergeCell ref="C100:C102"/>
    <mergeCell ref="K88:K89"/>
    <mergeCell ref="I92:I95"/>
    <mergeCell ref="J92:J95"/>
    <mergeCell ref="K92:K95"/>
    <mergeCell ref="C74:C77"/>
    <mergeCell ref="D74:D77"/>
    <mergeCell ref="E74:E77"/>
    <mergeCell ref="F74:F77"/>
    <mergeCell ref="G74:G77"/>
    <mergeCell ref="H74:H77"/>
    <mergeCell ref="I74:I77"/>
    <mergeCell ref="C80:C82"/>
    <mergeCell ref="K120:K121"/>
    <mergeCell ref="K122:K124"/>
    <mergeCell ref="A55:A128"/>
    <mergeCell ref="B117:B128"/>
    <mergeCell ref="C120:C121"/>
    <mergeCell ref="D120:D121"/>
    <mergeCell ref="E120:E121"/>
    <mergeCell ref="F120:F121"/>
    <mergeCell ref="G120:G121"/>
    <mergeCell ref="H120:H121"/>
    <mergeCell ref="I120:I121"/>
    <mergeCell ref="D125:D126"/>
    <mergeCell ref="I98:I99"/>
    <mergeCell ref="G64:G65"/>
    <mergeCell ref="H64:H65"/>
    <mergeCell ref="I64:I65"/>
    <mergeCell ref="C64:C65"/>
    <mergeCell ref="D64:D65"/>
    <mergeCell ref="H122:H124"/>
    <mergeCell ref="I122:I124"/>
    <mergeCell ref="D100:D102"/>
    <mergeCell ref="E100:E102"/>
    <mergeCell ref="C78:C79"/>
    <mergeCell ref="D78:D79"/>
    <mergeCell ref="E78:E79"/>
    <mergeCell ref="H60:H62"/>
    <mergeCell ref="I9:I10"/>
    <mergeCell ref="I26:I27"/>
    <mergeCell ref="J26:J27"/>
    <mergeCell ref="I20:I22"/>
    <mergeCell ref="I23:I25"/>
    <mergeCell ref="I18:I19"/>
    <mergeCell ref="I11:I12"/>
    <mergeCell ref="I16:I17"/>
    <mergeCell ref="E9:E10"/>
    <mergeCell ref="J78:J79"/>
    <mergeCell ref="G18:G19"/>
    <mergeCell ref="H18:H19"/>
    <mergeCell ref="H20:H22"/>
    <mergeCell ref="J69:J70"/>
    <mergeCell ref="I37:I38"/>
    <mergeCell ref="F153:F154"/>
    <mergeCell ref="G153:G154"/>
    <mergeCell ref="H153:H154"/>
    <mergeCell ref="I153:I154"/>
    <mergeCell ref="J35:J36"/>
    <mergeCell ref="I49:I50"/>
    <mergeCell ref="H45:H46"/>
    <mergeCell ref="I45:I46"/>
    <mergeCell ref="J117:J119"/>
    <mergeCell ref="J122:J124"/>
    <mergeCell ref="J125:J126"/>
    <mergeCell ref="I125:I126"/>
    <mergeCell ref="I35:I36"/>
    <mergeCell ref="J55:J56"/>
    <mergeCell ref="J57:J59"/>
    <mergeCell ref="J60:J62"/>
    <mergeCell ref="J74:J77"/>
    <mergeCell ref="G80:G82"/>
    <mergeCell ref="H80:H82"/>
    <mergeCell ref="I80:I82"/>
    <mergeCell ref="J80:J82"/>
    <mergeCell ref="G108:G109"/>
    <mergeCell ref="H108:H109"/>
    <mergeCell ref="I108:I109"/>
    <mergeCell ref="B203:B214"/>
    <mergeCell ref="C193:C194"/>
    <mergeCell ref="D193:D194"/>
    <mergeCell ref="E193:E194"/>
    <mergeCell ref="F193:F194"/>
    <mergeCell ref="G193:G194"/>
    <mergeCell ref="H193:H194"/>
    <mergeCell ref="C196:C197"/>
    <mergeCell ref="D196:D197"/>
    <mergeCell ref="E196:E197"/>
    <mergeCell ref="F196:F197"/>
    <mergeCell ref="G196:G197"/>
    <mergeCell ref="H196:H197"/>
    <mergeCell ref="C203:C204"/>
    <mergeCell ref="D203:D204"/>
    <mergeCell ref="E203:E204"/>
    <mergeCell ref="F203:F204"/>
    <mergeCell ref="C205:C208"/>
    <mergeCell ref="B168:B202"/>
    <mergeCell ref="C171:C172"/>
    <mergeCell ref="D171:D172"/>
    <mergeCell ref="C198:C199"/>
    <mergeCell ref="C209:C210"/>
    <mergeCell ref="D209:D210"/>
    <mergeCell ref="J203:J204"/>
    <mergeCell ref="J205:J208"/>
    <mergeCell ref="J153:J154"/>
    <mergeCell ref="I205:I208"/>
    <mergeCell ref="H205:H208"/>
    <mergeCell ref="H169:H170"/>
    <mergeCell ref="I169:I170"/>
    <mergeCell ref="J169:J170"/>
    <mergeCell ref="J173:J174"/>
    <mergeCell ref="H173:H174"/>
    <mergeCell ref="I173:I174"/>
    <mergeCell ref="I196:I197"/>
    <mergeCell ref="J196:J197"/>
    <mergeCell ref="H184:H185"/>
    <mergeCell ref="I184:I185"/>
    <mergeCell ref="J184:J185"/>
    <mergeCell ref="J193:J194"/>
    <mergeCell ref="J178:J179"/>
    <mergeCell ref="J181:J183"/>
    <mergeCell ref="H178:H179"/>
    <mergeCell ref="I178:I179"/>
    <mergeCell ref="J198:J199"/>
    <mergeCell ref="J191:J192"/>
    <mergeCell ref="H175:H177"/>
    <mergeCell ref="G205:G208"/>
    <mergeCell ref="F205:F208"/>
    <mergeCell ref="E205:E208"/>
    <mergeCell ref="D205:D208"/>
    <mergeCell ref="G203:G204"/>
    <mergeCell ref="H203:H204"/>
    <mergeCell ref="I203:I204"/>
    <mergeCell ref="H181:H183"/>
    <mergeCell ref="I181:I183"/>
    <mergeCell ref="D198:D199"/>
    <mergeCell ref="E198:E199"/>
    <mergeCell ref="F198:F199"/>
    <mergeCell ref="G198:G199"/>
    <mergeCell ref="H198:H199"/>
    <mergeCell ref="I198:I199"/>
    <mergeCell ref="H187:H188"/>
    <mergeCell ref="I187:I188"/>
    <mergeCell ref="F181:F183"/>
    <mergeCell ref="G181:G183"/>
    <mergeCell ref="F178:F179"/>
    <mergeCell ref="G178:G179"/>
    <mergeCell ref="I193:I194"/>
    <mergeCell ref="C191:C192"/>
    <mergeCell ref="D191:D192"/>
    <mergeCell ref="E191:E192"/>
    <mergeCell ref="F191:F192"/>
    <mergeCell ref="G191:G192"/>
    <mergeCell ref="H191:H192"/>
    <mergeCell ref="I191:I192"/>
    <mergeCell ref="C184:C185"/>
    <mergeCell ref="D184:D185"/>
    <mergeCell ref="C181:C183"/>
    <mergeCell ref="D181:D183"/>
    <mergeCell ref="G189:G190"/>
    <mergeCell ref="H189:H190"/>
    <mergeCell ref="I189:I190"/>
    <mergeCell ref="E189:E190"/>
    <mergeCell ref="F189:F190"/>
    <mergeCell ref="C143:C145"/>
    <mergeCell ref="D143:D145"/>
    <mergeCell ref="E143:E145"/>
    <mergeCell ref="C137:C138"/>
    <mergeCell ref="D137:D138"/>
    <mergeCell ref="C153:C154"/>
    <mergeCell ref="D153:D154"/>
    <mergeCell ref="E153:E154"/>
    <mergeCell ref="C178:C179"/>
    <mergeCell ref="D178:D179"/>
    <mergeCell ref="E178:E179"/>
    <mergeCell ref="P106:P107"/>
    <mergeCell ref="C117:C119"/>
    <mergeCell ref="D117:D119"/>
    <mergeCell ref="E117:E119"/>
    <mergeCell ref="F117:F119"/>
    <mergeCell ref="G117:G119"/>
    <mergeCell ref="H117:H119"/>
    <mergeCell ref="I117:I119"/>
    <mergeCell ref="O117:O119"/>
    <mergeCell ref="K117:K119"/>
    <mergeCell ref="K106:K107"/>
    <mergeCell ref="P118:P119"/>
    <mergeCell ref="C110:C111"/>
    <mergeCell ref="D110:D111"/>
    <mergeCell ref="E110:E111"/>
    <mergeCell ref="F110:F111"/>
    <mergeCell ref="G110:G111"/>
    <mergeCell ref="H110:H111"/>
    <mergeCell ref="I110:I111"/>
    <mergeCell ref="J110:J111"/>
    <mergeCell ref="C108:C109"/>
    <mergeCell ref="D108:D109"/>
    <mergeCell ref="E108:E109"/>
    <mergeCell ref="F108:F109"/>
    <mergeCell ref="O103:O105"/>
    <mergeCell ref="C106:C107"/>
    <mergeCell ref="D106:D107"/>
    <mergeCell ref="E106:E107"/>
    <mergeCell ref="F106:F107"/>
    <mergeCell ref="G106:G107"/>
    <mergeCell ref="H106:H107"/>
    <mergeCell ref="I106:I107"/>
    <mergeCell ref="O106:O107"/>
    <mergeCell ref="C103:C105"/>
    <mergeCell ref="D103:D105"/>
    <mergeCell ref="E103:E105"/>
    <mergeCell ref="F103:F105"/>
    <mergeCell ref="G103:G105"/>
    <mergeCell ref="H103:H105"/>
    <mergeCell ref="J103:J105"/>
    <mergeCell ref="J106:J107"/>
    <mergeCell ref="K103:K105"/>
    <mergeCell ref="I103:I105"/>
    <mergeCell ref="P98:P99"/>
    <mergeCell ref="C98:C99"/>
    <mergeCell ref="D98:D99"/>
    <mergeCell ref="E98:E99"/>
    <mergeCell ref="F98:F99"/>
    <mergeCell ref="G98:G99"/>
    <mergeCell ref="H98:H99"/>
    <mergeCell ref="J98:J99"/>
    <mergeCell ref="K98:K99"/>
    <mergeCell ref="O98:O99"/>
    <mergeCell ref="O92:O93"/>
    <mergeCell ref="C96:C97"/>
    <mergeCell ref="D96:D97"/>
    <mergeCell ref="E96:E97"/>
    <mergeCell ref="F96:F97"/>
    <mergeCell ref="G96:G97"/>
    <mergeCell ref="H96:H97"/>
    <mergeCell ref="I96:I97"/>
    <mergeCell ref="J96:J97"/>
    <mergeCell ref="K96:K97"/>
    <mergeCell ref="C92:C95"/>
    <mergeCell ref="D92:D95"/>
    <mergeCell ref="E92:E95"/>
    <mergeCell ref="F92:F95"/>
    <mergeCell ref="G92:G95"/>
    <mergeCell ref="H92:H95"/>
    <mergeCell ref="P88:P89"/>
    <mergeCell ref="C90:C91"/>
    <mergeCell ref="D90:D91"/>
    <mergeCell ref="E90:E91"/>
    <mergeCell ref="F90:F91"/>
    <mergeCell ref="G90:G91"/>
    <mergeCell ref="H90:H91"/>
    <mergeCell ref="I90:I91"/>
    <mergeCell ref="O90:O91"/>
    <mergeCell ref="P90:P91"/>
    <mergeCell ref="J90:J91"/>
    <mergeCell ref="K90:K91"/>
    <mergeCell ref="J88:J89"/>
    <mergeCell ref="O83:O84"/>
    <mergeCell ref="C88:C89"/>
    <mergeCell ref="D88:D89"/>
    <mergeCell ref="E88:E89"/>
    <mergeCell ref="F88:F89"/>
    <mergeCell ref="G88:G89"/>
    <mergeCell ref="H88:H89"/>
    <mergeCell ref="I88:I89"/>
    <mergeCell ref="O88:O89"/>
    <mergeCell ref="C83:C87"/>
    <mergeCell ref="D83:D87"/>
    <mergeCell ref="E83:E87"/>
    <mergeCell ref="F83:F87"/>
    <mergeCell ref="G83:G87"/>
    <mergeCell ref="H83:H87"/>
    <mergeCell ref="I83:I87"/>
    <mergeCell ref="J83:J87"/>
    <mergeCell ref="K83:K87"/>
    <mergeCell ref="O72:O73"/>
    <mergeCell ref="C72:C73"/>
    <mergeCell ref="D72:D73"/>
    <mergeCell ref="E72:E73"/>
    <mergeCell ref="F72:F73"/>
    <mergeCell ref="G72:G73"/>
    <mergeCell ref="H72:H73"/>
    <mergeCell ref="I72:I73"/>
    <mergeCell ref="J72:J73"/>
    <mergeCell ref="O60:O62"/>
    <mergeCell ref="C57:C59"/>
    <mergeCell ref="D57:D59"/>
    <mergeCell ref="E57:E59"/>
    <mergeCell ref="F57:F59"/>
    <mergeCell ref="G57:G59"/>
    <mergeCell ref="H57:H59"/>
    <mergeCell ref="I57:I59"/>
    <mergeCell ref="G55:G56"/>
    <mergeCell ref="H55:H56"/>
    <mergeCell ref="I55:I56"/>
    <mergeCell ref="C55:C56"/>
    <mergeCell ref="D55:D56"/>
    <mergeCell ref="E55:E56"/>
    <mergeCell ref="F55:F56"/>
    <mergeCell ref="C60:C62"/>
    <mergeCell ref="D60:D62"/>
    <mergeCell ref="E60:E62"/>
    <mergeCell ref="F60:F62"/>
    <mergeCell ref="G60:G62"/>
    <mergeCell ref="O58:O59"/>
    <mergeCell ref="K55:K56"/>
    <mergeCell ref="K57:K59"/>
    <mergeCell ref="K60:K62"/>
    <mergeCell ref="P58:P59"/>
    <mergeCell ref="I43:I44"/>
    <mergeCell ref="B41:B53"/>
    <mergeCell ref="C41:C42"/>
    <mergeCell ref="D41:D42"/>
    <mergeCell ref="E41:E42"/>
    <mergeCell ref="F41:F42"/>
    <mergeCell ref="G41:G42"/>
    <mergeCell ref="C45:C46"/>
    <mergeCell ref="D45:D46"/>
    <mergeCell ref="E45:E46"/>
    <mergeCell ref="F45:F46"/>
    <mergeCell ref="G45:G46"/>
    <mergeCell ref="C47:C48"/>
    <mergeCell ref="D47:D48"/>
    <mergeCell ref="E47:E48"/>
    <mergeCell ref="F47:F48"/>
    <mergeCell ref="G47:G48"/>
    <mergeCell ref="C51:C52"/>
    <mergeCell ref="I47:I48"/>
    <mergeCell ref="H41:H42"/>
    <mergeCell ref="I41:I42"/>
    <mergeCell ref="D51:D52"/>
    <mergeCell ref="E51:E52"/>
    <mergeCell ref="A130:A214"/>
    <mergeCell ref="B55:B68"/>
    <mergeCell ref="A5:A53"/>
    <mergeCell ref="D43:D44"/>
    <mergeCell ref="C35:C36"/>
    <mergeCell ref="D35:D36"/>
    <mergeCell ref="F51:F52"/>
    <mergeCell ref="F133:F135"/>
    <mergeCell ref="B130:B167"/>
    <mergeCell ref="D155:D156"/>
    <mergeCell ref="C140:C141"/>
    <mergeCell ref="D140:D141"/>
    <mergeCell ref="E140:E141"/>
    <mergeCell ref="F140:F141"/>
    <mergeCell ref="C189:C190"/>
    <mergeCell ref="D189:D190"/>
    <mergeCell ref="C173:C174"/>
    <mergeCell ref="D173:D174"/>
    <mergeCell ref="E122:E124"/>
    <mergeCell ref="F122:F124"/>
    <mergeCell ref="E130:E132"/>
    <mergeCell ref="D175:D177"/>
    <mergeCell ref="C175:C177"/>
    <mergeCell ref="E175:E177"/>
    <mergeCell ref="H5:H6"/>
    <mergeCell ref="C33:C34"/>
    <mergeCell ref="D33:D34"/>
    <mergeCell ref="E33:E34"/>
    <mergeCell ref="F33:F34"/>
    <mergeCell ref="G33:G34"/>
    <mergeCell ref="H33:H34"/>
    <mergeCell ref="C26:C27"/>
    <mergeCell ref="D26:D27"/>
    <mergeCell ref="E26:E27"/>
    <mergeCell ref="F26:F27"/>
    <mergeCell ref="C20:C22"/>
    <mergeCell ref="F16:F17"/>
    <mergeCell ref="G16:G17"/>
    <mergeCell ref="H16:H17"/>
    <mergeCell ref="C18:C19"/>
    <mergeCell ref="C16:C17"/>
    <mergeCell ref="D16:D17"/>
    <mergeCell ref="G20:G22"/>
    <mergeCell ref="C5:C6"/>
    <mergeCell ref="D5:D6"/>
    <mergeCell ref="E5:E6"/>
    <mergeCell ref="C9:C10"/>
    <mergeCell ref="D9:D10"/>
    <mergeCell ref="C11:C12"/>
    <mergeCell ref="D11:D12"/>
    <mergeCell ref="G11:G12"/>
    <mergeCell ref="C7:C8"/>
    <mergeCell ref="E7:E8"/>
    <mergeCell ref="G5:G6"/>
    <mergeCell ref="C187:C188"/>
    <mergeCell ref="D187:D188"/>
    <mergeCell ref="E187:E188"/>
    <mergeCell ref="F187:F188"/>
    <mergeCell ref="G187:G188"/>
    <mergeCell ref="G125:G126"/>
    <mergeCell ref="G140:G141"/>
    <mergeCell ref="C130:C132"/>
    <mergeCell ref="D130:D132"/>
    <mergeCell ref="C169:C170"/>
    <mergeCell ref="D169:D170"/>
    <mergeCell ref="E173:E174"/>
    <mergeCell ref="E181:E183"/>
    <mergeCell ref="F175:F177"/>
    <mergeCell ref="C160:C162"/>
    <mergeCell ref="D160:D162"/>
    <mergeCell ref="E160:E162"/>
    <mergeCell ref="F80:F82"/>
    <mergeCell ref="J187:J188"/>
    <mergeCell ref="D7:D8"/>
    <mergeCell ref="F7:F8"/>
    <mergeCell ref="G7:G8"/>
    <mergeCell ref="H7:H8"/>
    <mergeCell ref="C23:C25"/>
    <mergeCell ref="D23:D25"/>
    <mergeCell ref="E23:E25"/>
    <mergeCell ref="H11:H12"/>
    <mergeCell ref="E169:E170"/>
    <mergeCell ref="C133:C135"/>
    <mergeCell ref="D133:D135"/>
    <mergeCell ref="C146:C148"/>
    <mergeCell ref="D146:D148"/>
    <mergeCell ref="E137:E138"/>
    <mergeCell ref="E146:E148"/>
    <mergeCell ref="E133:E135"/>
    <mergeCell ref="G122:G124"/>
    <mergeCell ref="F78:F79"/>
    <mergeCell ref="G130:G132"/>
    <mergeCell ref="H130:H132"/>
    <mergeCell ref="I130:I132"/>
    <mergeCell ref="J130:J132"/>
    <mergeCell ref="J64:J65"/>
    <mergeCell ref="E3:K3"/>
    <mergeCell ref="B5:B15"/>
    <mergeCell ref="K5:K6"/>
    <mergeCell ref="K7:K8"/>
    <mergeCell ref="K9:K10"/>
    <mergeCell ref="K11:K12"/>
    <mergeCell ref="K16:K17"/>
    <mergeCell ref="K18:K19"/>
    <mergeCell ref="K20:K22"/>
    <mergeCell ref="E11:E12"/>
    <mergeCell ref="F11:F12"/>
    <mergeCell ref="F5:F6"/>
    <mergeCell ref="J5:J6"/>
    <mergeCell ref="J7:J8"/>
    <mergeCell ref="J9:J10"/>
    <mergeCell ref="J11:J12"/>
    <mergeCell ref="J16:J17"/>
    <mergeCell ref="J18:J19"/>
    <mergeCell ref="J20:J22"/>
    <mergeCell ref="I5:I6"/>
    <mergeCell ref="I7:I8"/>
    <mergeCell ref="F9:F10"/>
    <mergeCell ref="G9:G10"/>
    <mergeCell ref="H9:H10"/>
    <mergeCell ref="K23:K25"/>
    <mergeCell ref="K26:K27"/>
    <mergeCell ref="I33:I34"/>
    <mergeCell ref="E35:E36"/>
    <mergeCell ref="F35:F36"/>
    <mergeCell ref="G35:G36"/>
    <mergeCell ref="H35:H36"/>
    <mergeCell ref="F43:F44"/>
    <mergeCell ref="G43:G44"/>
    <mergeCell ref="G26:G27"/>
    <mergeCell ref="H26:H27"/>
    <mergeCell ref="F23:F25"/>
    <mergeCell ref="G23:G25"/>
    <mergeCell ref="H23:H25"/>
    <mergeCell ref="H43:H44"/>
    <mergeCell ref="K33:K34"/>
    <mergeCell ref="K35:K36"/>
    <mergeCell ref="K41:K42"/>
    <mergeCell ref="K43:K44"/>
    <mergeCell ref="J23:J25"/>
    <mergeCell ref="J33:J34"/>
    <mergeCell ref="J41:J42"/>
    <mergeCell ref="J43:J44"/>
    <mergeCell ref="H37:H38"/>
    <mergeCell ref="J108:J109"/>
    <mergeCell ref="J45:J46"/>
    <mergeCell ref="J47:J48"/>
    <mergeCell ref="J49:J50"/>
    <mergeCell ref="J37:J38"/>
    <mergeCell ref="K37:K38"/>
    <mergeCell ref="G51:G52"/>
    <mergeCell ref="H125:H126"/>
    <mergeCell ref="J51:J52"/>
    <mergeCell ref="H47:H48"/>
    <mergeCell ref="I60:I62"/>
    <mergeCell ref="H51:H52"/>
    <mergeCell ref="I51:I52"/>
    <mergeCell ref="K45:K46"/>
    <mergeCell ref="K47:K48"/>
    <mergeCell ref="K49:K50"/>
    <mergeCell ref="K51:K52"/>
    <mergeCell ref="G49:G50"/>
    <mergeCell ref="H49:H50"/>
    <mergeCell ref="K74:K77"/>
    <mergeCell ref="K108:K109"/>
    <mergeCell ref="G78:G79"/>
    <mergeCell ref="H78:H79"/>
    <mergeCell ref="I78:I79"/>
    <mergeCell ref="K64:K65"/>
    <mergeCell ref="K72:K73"/>
    <mergeCell ref="J120:J121"/>
    <mergeCell ref="C155:C156"/>
    <mergeCell ref="I155:I156"/>
    <mergeCell ref="J155:J156"/>
    <mergeCell ref="I175:I177"/>
    <mergeCell ref="J175:J177"/>
    <mergeCell ref="F169:F170"/>
    <mergeCell ref="G169:G170"/>
    <mergeCell ref="E171:E172"/>
    <mergeCell ref="F171:F172"/>
    <mergeCell ref="G171:G172"/>
    <mergeCell ref="H171:H172"/>
    <mergeCell ref="I171:I172"/>
    <mergeCell ref="J171:J172"/>
    <mergeCell ref="F160:F162"/>
    <mergeCell ref="G160:G162"/>
    <mergeCell ref="H160:H162"/>
    <mergeCell ref="I160:I162"/>
    <mergeCell ref="F173:F174"/>
    <mergeCell ref="E155:E156"/>
    <mergeCell ref="K78:K79"/>
    <mergeCell ref="K69:K70"/>
    <mergeCell ref="H140:H141"/>
    <mergeCell ref="I140:I141"/>
    <mergeCell ref="I133:I135"/>
    <mergeCell ref="F130:F132"/>
    <mergeCell ref="F137:F138"/>
    <mergeCell ref="G137:G138"/>
    <mergeCell ref="H137:H138"/>
    <mergeCell ref="I137:I138"/>
    <mergeCell ref="H133:H135"/>
    <mergeCell ref="G133:G135"/>
    <mergeCell ref="K133:K135"/>
    <mergeCell ref="C157:C159"/>
    <mergeCell ref="D157:D159"/>
    <mergeCell ref="E157:E159"/>
    <mergeCell ref="F157:F159"/>
    <mergeCell ref="G157:G159"/>
    <mergeCell ref="H157:H159"/>
    <mergeCell ref="I157:I159"/>
    <mergeCell ref="J157:J159"/>
    <mergeCell ref="K157:K159"/>
    <mergeCell ref="J140:J141"/>
    <mergeCell ref="K140:K141"/>
    <mergeCell ref="C150:C152"/>
    <mergeCell ref="D150:D152"/>
    <mergeCell ref="E150:E152"/>
    <mergeCell ref="F150:F152"/>
    <mergeCell ref="G150:G152"/>
    <mergeCell ref="H150:H152"/>
    <mergeCell ref="F146:F148"/>
    <mergeCell ref="F155:F156"/>
    <mergeCell ref="F143:F145"/>
    <mergeCell ref="G143:G145"/>
    <mergeCell ref="H143:H145"/>
    <mergeCell ref="I143:I145"/>
    <mergeCell ref="J143:J145"/>
    <mergeCell ref="I146:I148"/>
    <mergeCell ref="J146:J148"/>
    <mergeCell ref="G146:G148"/>
    <mergeCell ref="H146:H148"/>
    <mergeCell ref="I150:I152"/>
    <mergeCell ref="J150:J152"/>
    <mergeCell ref="G175:G177"/>
    <mergeCell ref="G155:G156"/>
    <mergeCell ref="H155:H156"/>
    <mergeCell ref="J160:J162"/>
    <mergeCell ref="S3:Y3"/>
    <mergeCell ref="K209:K210"/>
    <mergeCell ref="C211:C212"/>
    <mergeCell ref="D211:D212"/>
    <mergeCell ref="E211:E212"/>
    <mergeCell ref="F211:F212"/>
    <mergeCell ref="G211:G212"/>
    <mergeCell ref="H211:H212"/>
    <mergeCell ref="I211:I212"/>
    <mergeCell ref="J211:J212"/>
    <mergeCell ref="K211:K212"/>
    <mergeCell ref="E209:E210"/>
    <mergeCell ref="F209:F210"/>
    <mergeCell ref="G209:G210"/>
    <mergeCell ref="H209:H210"/>
    <mergeCell ref="I209:I210"/>
    <mergeCell ref="J209:J210"/>
    <mergeCell ref="J137:J138"/>
    <mergeCell ref="J133:J135"/>
    <mergeCell ref="J189:J190"/>
    <mergeCell ref="G173:G174"/>
    <mergeCell ref="E184:E185"/>
    <mergeCell ref="F184:F185"/>
    <mergeCell ref="G184:G185"/>
  </mergeCells>
  <hyperlinks>
    <hyperlink ref="A1" location="Índice!A1" display="ÍNDICE" xr:uid="{00000000-0004-0000-3600-000000000000}"/>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D25A8"/>
  </sheetPr>
  <dimension ref="A1:BP38"/>
  <sheetViews>
    <sheetView showGridLines="0" zoomScaleNormal="100" workbookViewId="0">
      <selection activeCell="E22" sqref="E22:H22"/>
    </sheetView>
  </sheetViews>
  <sheetFormatPr baseColWidth="10" defaultColWidth="11.44140625" defaultRowHeight="14.4"/>
  <cols>
    <col min="1" max="1" width="20.5546875" style="145" customWidth="1"/>
    <col min="2" max="2" width="8.33203125" style="145" bestFit="1" customWidth="1"/>
    <col min="3" max="3" width="9" style="145" bestFit="1" customWidth="1"/>
    <col min="4" max="4" width="10.88671875" style="228" bestFit="1" customWidth="1"/>
    <col min="5" max="5" width="8.33203125" style="228" bestFit="1" customWidth="1"/>
    <col min="6" max="6" width="9" style="228" bestFit="1" customWidth="1"/>
    <col min="7" max="7" width="7.5546875" style="228" bestFit="1" customWidth="1"/>
    <col min="8" max="8" width="4.5546875" style="228" bestFit="1" customWidth="1"/>
    <col min="9" max="9" width="8.6640625" style="228" bestFit="1" customWidth="1"/>
    <col min="10" max="10" width="9" style="228" bestFit="1" customWidth="1"/>
    <col min="11" max="11" width="10.88671875" style="228" bestFit="1" customWidth="1"/>
    <col min="12" max="13" width="10.88671875" style="228" customWidth="1"/>
    <col min="14" max="14" width="7.5546875" style="228" bestFit="1" customWidth="1"/>
    <col min="15" max="15" width="4.5546875" style="228" bestFit="1" customWidth="1"/>
    <col min="16" max="16" width="8.33203125" style="228" bestFit="1" customWidth="1"/>
    <col min="17" max="17" width="9" style="228" bestFit="1" customWidth="1"/>
    <col min="18" max="18" width="10.88671875" style="228" bestFit="1" customWidth="1"/>
    <col min="19" max="20" width="10.88671875" style="228" customWidth="1"/>
    <col min="21" max="21" width="7.5546875" style="228" bestFit="1" customWidth="1"/>
    <col min="22" max="22" width="4.5546875" style="228" bestFit="1" customWidth="1"/>
    <col min="23" max="23" width="8.5546875" style="228" bestFit="1" customWidth="1"/>
    <col min="24" max="24" width="9" style="228" bestFit="1" customWidth="1"/>
    <col min="25" max="25" width="10.88671875" style="228" bestFit="1" customWidth="1"/>
    <col min="26" max="26" width="8.33203125" style="228" bestFit="1" customWidth="1"/>
    <col min="27" max="27" width="9" style="228" bestFit="1" customWidth="1"/>
    <col min="28" max="28" width="7.5546875" style="228" bestFit="1" customWidth="1"/>
    <col min="29" max="29" width="4.5546875" style="228" customWidth="1"/>
    <col min="30" max="30" width="8.33203125" style="228" bestFit="1" customWidth="1"/>
    <col min="31" max="31" width="9" style="228" bestFit="1" customWidth="1"/>
    <col min="32" max="32" width="9.109375" style="228" bestFit="1" customWidth="1"/>
    <col min="33" max="33" width="8.33203125" style="228" bestFit="1" customWidth="1"/>
    <col min="34" max="34" width="9" style="228" bestFit="1" customWidth="1"/>
    <col min="35" max="35" width="7.5546875" style="228" bestFit="1" customWidth="1"/>
    <col min="36" max="36" width="4.5546875" style="228" customWidth="1"/>
    <col min="37" max="37" width="8.33203125" style="228" bestFit="1" customWidth="1"/>
    <col min="38" max="38" width="9" style="228" bestFit="1" customWidth="1"/>
    <col min="39" max="39" width="10.5546875" style="228" bestFit="1" customWidth="1"/>
    <col min="40" max="40" width="8.33203125" style="228" bestFit="1" customWidth="1"/>
    <col min="41" max="42" width="9" style="228" bestFit="1" customWidth="1"/>
    <col min="43" max="43" width="4.5546875" style="228" customWidth="1"/>
    <col min="44" max="44" width="8.33203125" style="228" bestFit="1" customWidth="1"/>
    <col min="45" max="45" width="9" style="228" bestFit="1" customWidth="1"/>
    <col min="46" max="46" width="9.109375" style="228" bestFit="1" customWidth="1"/>
    <col min="47" max="47" width="8.33203125" style="228" bestFit="1" customWidth="1"/>
    <col min="48" max="48" width="9" style="228" bestFit="1" customWidth="1"/>
    <col min="49" max="49" width="7.5546875" style="228" bestFit="1" customWidth="1"/>
    <col min="50" max="50" width="4.5546875" style="228" customWidth="1"/>
    <col min="51" max="51" width="5.33203125" style="145" customWidth="1"/>
    <col min="52" max="52" width="21.5546875" style="159" customWidth="1"/>
    <col min="53" max="57" width="9.6640625" style="228" bestFit="1" customWidth="1"/>
    <col min="58" max="59" width="9.6640625" style="228" customWidth="1"/>
    <col min="60" max="60" width="6.33203125" style="228" customWidth="1"/>
    <col min="61" max="61" width="20.109375" style="145" customWidth="1"/>
    <col min="62" max="65" width="9.6640625" style="228" bestFit="1" customWidth="1"/>
    <col min="66" max="66" width="9.6640625" style="145" bestFit="1" customWidth="1"/>
    <col min="67" max="16384" width="11.44140625" style="145"/>
  </cols>
  <sheetData>
    <row r="1" spans="1:68">
      <c r="A1" s="265" t="s">
        <v>41</v>
      </c>
      <c r="B1" s="265"/>
      <c r="C1" s="265"/>
      <c r="D1" s="1132"/>
      <c r="E1" s="1132"/>
      <c r="F1" s="1132"/>
      <c r="G1" s="1134"/>
      <c r="H1" s="1134"/>
      <c r="I1" s="1134"/>
      <c r="J1" s="1134"/>
      <c r="K1" s="1134"/>
      <c r="L1" s="1134"/>
      <c r="M1" s="1134"/>
    </row>
    <row r="2" spans="1:68" ht="18">
      <c r="A2" s="964" t="s">
        <v>1079</v>
      </c>
      <c r="B2" s="964"/>
      <c r="C2" s="964"/>
      <c r="AZ2" s="146"/>
      <c r="BI2" s="147"/>
      <c r="BJ2" s="148"/>
      <c r="BK2" s="148"/>
      <c r="BL2" s="148"/>
      <c r="BM2" s="148"/>
    </row>
    <row r="3" spans="1:68" ht="15" customHeight="1">
      <c r="AZ3" s="149"/>
      <c r="BA3" s="227"/>
      <c r="BB3" s="227"/>
      <c r="BC3" s="227"/>
      <c r="BD3" s="229"/>
      <c r="BE3" s="229"/>
      <c r="BF3" s="229"/>
      <c r="BG3" s="229"/>
      <c r="BH3" s="151"/>
      <c r="BI3" s="151"/>
      <c r="BJ3" s="150"/>
      <c r="BK3" s="150"/>
      <c r="BL3" s="150"/>
      <c r="BM3" s="151"/>
    </row>
    <row r="4" spans="1:68" ht="15.75" customHeight="1">
      <c r="A4" s="152"/>
      <c r="B4" s="2579" t="s">
        <v>814</v>
      </c>
      <c r="C4" s="2579"/>
      <c r="D4" s="2579"/>
      <c r="E4" s="2579"/>
      <c r="F4" s="2579"/>
      <c r="G4" s="2579"/>
      <c r="H4" s="2579"/>
      <c r="I4" s="2579"/>
      <c r="J4" s="2579"/>
      <c r="K4" s="2579"/>
      <c r="L4" s="2579"/>
      <c r="M4" s="2579"/>
      <c r="N4" s="2579"/>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c r="AR4" s="2579"/>
      <c r="AS4" s="2579"/>
      <c r="AT4" s="2579"/>
      <c r="AU4" s="2579"/>
      <c r="AV4" s="2579"/>
      <c r="AW4" s="2579"/>
      <c r="AX4" s="2579"/>
      <c r="AZ4" s="149"/>
      <c r="BA4" s="2579" t="s">
        <v>815</v>
      </c>
      <c r="BB4" s="2579"/>
      <c r="BC4" s="2579"/>
      <c r="BD4" s="2579"/>
      <c r="BE4" s="2579"/>
      <c r="BF4" s="2579"/>
      <c r="BG4" s="2579"/>
      <c r="BH4" s="151"/>
      <c r="BI4" s="149"/>
      <c r="BJ4" s="2579" t="s">
        <v>816</v>
      </c>
      <c r="BK4" s="2579"/>
      <c r="BL4" s="2579"/>
      <c r="BM4" s="2579"/>
      <c r="BN4" s="2579"/>
      <c r="BO4" s="2579"/>
      <c r="BP4" s="2579"/>
    </row>
    <row r="5" spans="1:68" ht="15" customHeight="1">
      <c r="A5" s="152"/>
      <c r="B5" s="2578" t="s">
        <v>817</v>
      </c>
      <c r="C5" s="2578"/>
      <c r="D5" s="2578"/>
      <c r="E5" s="2578"/>
      <c r="F5" s="2578"/>
      <c r="G5" s="2578"/>
      <c r="H5" s="2578"/>
      <c r="I5" s="2585" t="s">
        <v>818</v>
      </c>
      <c r="J5" s="2590"/>
      <c r="K5" s="2590"/>
      <c r="L5" s="2590"/>
      <c r="M5" s="2590"/>
      <c r="N5" s="2590"/>
      <c r="O5" s="2591"/>
      <c r="P5" s="2585" t="s">
        <v>819</v>
      </c>
      <c r="Q5" s="2590"/>
      <c r="R5" s="2590"/>
      <c r="S5" s="2590"/>
      <c r="T5" s="2590"/>
      <c r="U5" s="2590"/>
      <c r="V5" s="2591"/>
      <c r="W5" s="2585" t="s">
        <v>270</v>
      </c>
      <c r="X5" s="2590"/>
      <c r="Y5" s="2590"/>
      <c r="Z5" s="2590"/>
      <c r="AA5" s="2590"/>
      <c r="AB5" s="2590"/>
      <c r="AC5" s="2591"/>
      <c r="AD5" s="2585" t="s">
        <v>271</v>
      </c>
      <c r="AE5" s="2590"/>
      <c r="AF5" s="2590"/>
      <c r="AG5" s="2590"/>
      <c r="AH5" s="2590"/>
      <c r="AI5" s="2590"/>
      <c r="AJ5" s="2591"/>
      <c r="AK5" s="2585" t="s">
        <v>1985</v>
      </c>
      <c r="AL5" s="2590"/>
      <c r="AM5" s="2590"/>
      <c r="AN5" s="2590"/>
      <c r="AO5" s="2590"/>
      <c r="AP5" s="2590"/>
      <c r="AQ5" s="2591"/>
      <c r="AR5" s="2585" t="s">
        <v>1954</v>
      </c>
      <c r="AS5" s="2590"/>
      <c r="AT5" s="2590"/>
      <c r="AU5" s="2590"/>
      <c r="AV5" s="2590"/>
      <c r="AW5" s="2590"/>
      <c r="AX5" s="2591"/>
      <c r="AZ5" s="149"/>
      <c r="BA5" s="1191" t="s">
        <v>817</v>
      </c>
      <c r="BB5" s="1191" t="s">
        <v>818</v>
      </c>
      <c r="BC5" s="1191" t="s">
        <v>819</v>
      </c>
      <c r="BD5" s="1191" t="s">
        <v>270</v>
      </c>
      <c r="BE5" s="1191" t="s">
        <v>271</v>
      </c>
      <c r="BF5" s="1191" t="s">
        <v>1985</v>
      </c>
      <c r="BG5" s="1191" t="s">
        <v>1954</v>
      </c>
      <c r="BH5" s="151"/>
      <c r="BI5" s="149"/>
      <c r="BJ5" s="1191" t="s">
        <v>817</v>
      </c>
      <c r="BK5" s="1191" t="s">
        <v>818</v>
      </c>
      <c r="BL5" s="1191" t="s">
        <v>819</v>
      </c>
      <c r="BM5" s="1191" t="s">
        <v>270</v>
      </c>
      <c r="BN5" s="1191" t="s">
        <v>271</v>
      </c>
      <c r="BO5" s="1216" t="str">
        <f>AK5</f>
        <v>2016-2017</v>
      </c>
      <c r="BP5" s="1216" t="s">
        <v>1954</v>
      </c>
    </row>
    <row r="6" spans="1:68" ht="15" customHeight="1">
      <c r="A6" s="152"/>
      <c r="B6" s="2586" t="s">
        <v>820</v>
      </c>
      <c r="C6" s="2586"/>
      <c r="D6" s="2586"/>
      <c r="E6" s="2586" t="s">
        <v>821</v>
      </c>
      <c r="F6" s="2586"/>
      <c r="G6" s="2586"/>
      <c r="H6" s="2586"/>
      <c r="I6" s="2587" t="s">
        <v>820</v>
      </c>
      <c r="J6" s="2588"/>
      <c r="K6" s="2589"/>
      <c r="L6" s="2587" t="s">
        <v>821</v>
      </c>
      <c r="M6" s="2588"/>
      <c r="N6" s="2588"/>
      <c r="O6" s="2589"/>
      <c r="P6" s="2587" t="s">
        <v>820</v>
      </c>
      <c r="Q6" s="2588"/>
      <c r="R6" s="2589"/>
      <c r="S6" s="2587" t="s">
        <v>821</v>
      </c>
      <c r="T6" s="2588"/>
      <c r="U6" s="2588"/>
      <c r="V6" s="2589"/>
      <c r="W6" s="2587" t="s">
        <v>820</v>
      </c>
      <c r="X6" s="2588"/>
      <c r="Y6" s="2589"/>
      <c r="Z6" s="2587" t="s">
        <v>821</v>
      </c>
      <c r="AA6" s="2588"/>
      <c r="AB6" s="2588"/>
      <c r="AC6" s="2589"/>
      <c r="AD6" s="2587" t="s">
        <v>820</v>
      </c>
      <c r="AE6" s="2588"/>
      <c r="AF6" s="2589"/>
      <c r="AG6" s="2587" t="s">
        <v>821</v>
      </c>
      <c r="AH6" s="2588"/>
      <c r="AI6" s="2588"/>
      <c r="AJ6" s="2589"/>
      <c r="AK6" s="2587" t="s">
        <v>820</v>
      </c>
      <c r="AL6" s="2588"/>
      <c r="AM6" s="2589"/>
      <c r="AN6" s="2587" t="s">
        <v>821</v>
      </c>
      <c r="AO6" s="2588"/>
      <c r="AP6" s="2588"/>
      <c r="AQ6" s="2589"/>
      <c r="AR6" s="2592" t="s">
        <v>820</v>
      </c>
      <c r="AS6" s="2593"/>
      <c r="AT6" s="2594"/>
      <c r="AU6" s="2592" t="s">
        <v>821</v>
      </c>
      <c r="AV6" s="2593"/>
      <c r="AW6" s="2593"/>
      <c r="AX6" s="2594"/>
      <c r="AZ6" s="1211" t="s">
        <v>822</v>
      </c>
      <c r="BA6" s="1175">
        <v>0.47555251952350602</v>
      </c>
      <c r="BB6" s="1175">
        <v>0.48745111619479364</v>
      </c>
      <c r="BC6" s="1182">
        <v>0.52518378058142257</v>
      </c>
      <c r="BD6" s="1208">
        <f>AC8</f>
        <v>0.48664253932506901</v>
      </c>
      <c r="BE6" s="1209">
        <f>AJ8</f>
        <v>0.48320030259240221</v>
      </c>
      <c r="BF6" s="1212">
        <f>AQ8</f>
        <v>0.48221194141518414</v>
      </c>
      <c r="BG6" s="1210">
        <f>AX8</f>
        <v>0.46905701790010812</v>
      </c>
      <c r="BH6" s="151"/>
      <c r="BI6" s="1211" t="s">
        <v>822</v>
      </c>
      <c r="BJ6" s="1175">
        <f>D8/D24</f>
        <v>0.74452065233958242</v>
      </c>
      <c r="BK6" s="1175">
        <f>K8/K24</f>
        <v>0.75206246125101828</v>
      </c>
      <c r="BL6" s="1182">
        <f>R8/R24</f>
        <v>0.72533626149731478</v>
      </c>
      <c r="BM6" s="1208">
        <f>Y8/Y24</f>
        <v>0.73984466482018529</v>
      </c>
      <c r="BN6" s="1209">
        <f>AF8/AF24</f>
        <v>0.73959811264724318</v>
      </c>
      <c r="BO6" s="1212">
        <f>AM8/AM24</f>
        <v>0.73759612838959754</v>
      </c>
      <c r="BP6" s="1210">
        <f>AT8/AT24</f>
        <v>0.73115428673990279</v>
      </c>
    </row>
    <row r="7" spans="1:68">
      <c r="A7" s="152"/>
      <c r="B7" s="1192" t="s">
        <v>48</v>
      </c>
      <c r="C7" s="1192" t="s">
        <v>49</v>
      </c>
      <c r="D7" s="1189" t="s">
        <v>8</v>
      </c>
      <c r="E7" s="1192" t="s">
        <v>48</v>
      </c>
      <c r="F7" s="1192" t="s">
        <v>49</v>
      </c>
      <c r="G7" s="1189" t="s">
        <v>8</v>
      </c>
      <c r="H7" s="1189" t="s">
        <v>2233</v>
      </c>
      <c r="I7" s="1192" t="s">
        <v>48</v>
      </c>
      <c r="J7" s="1192" t="s">
        <v>49</v>
      </c>
      <c r="K7" s="1189" t="s">
        <v>8</v>
      </c>
      <c r="L7" s="1192" t="s">
        <v>48</v>
      </c>
      <c r="M7" s="1192" t="s">
        <v>49</v>
      </c>
      <c r="N7" s="1189" t="s">
        <v>8</v>
      </c>
      <c r="O7" s="1189" t="s">
        <v>2233</v>
      </c>
      <c r="P7" s="1192" t="s">
        <v>48</v>
      </c>
      <c r="Q7" s="1192" t="s">
        <v>49</v>
      </c>
      <c r="R7" s="1189" t="s">
        <v>8</v>
      </c>
      <c r="S7" s="1192" t="s">
        <v>48</v>
      </c>
      <c r="T7" s="1192" t="s">
        <v>49</v>
      </c>
      <c r="U7" s="1189" t="s">
        <v>8</v>
      </c>
      <c r="V7" s="1189" t="s">
        <v>2233</v>
      </c>
      <c r="W7" s="1192" t="s">
        <v>48</v>
      </c>
      <c r="X7" s="1192" t="s">
        <v>49</v>
      </c>
      <c r="Y7" s="1189" t="s">
        <v>8</v>
      </c>
      <c r="Z7" s="1192" t="s">
        <v>48</v>
      </c>
      <c r="AA7" s="1192" t="s">
        <v>49</v>
      </c>
      <c r="AB7" s="1189" t="s">
        <v>8</v>
      </c>
      <c r="AC7" s="1189" t="s">
        <v>2233</v>
      </c>
      <c r="AD7" s="1192" t="s">
        <v>48</v>
      </c>
      <c r="AE7" s="1192" t="s">
        <v>49</v>
      </c>
      <c r="AF7" s="1189" t="s">
        <v>8</v>
      </c>
      <c r="AG7" s="1192" t="s">
        <v>48</v>
      </c>
      <c r="AH7" s="1192" t="s">
        <v>49</v>
      </c>
      <c r="AI7" s="1189" t="s">
        <v>8</v>
      </c>
      <c r="AJ7" s="1189" t="s">
        <v>2233</v>
      </c>
      <c r="AK7" s="1192" t="s">
        <v>48</v>
      </c>
      <c r="AL7" s="1192" t="s">
        <v>49</v>
      </c>
      <c r="AM7" s="1189" t="s">
        <v>8</v>
      </c>
      <c r="AN7" s="1192" t="s">
        <v>48</v>
      </c>
      <c r="AO7" s="1192" t="s">
        <v>49</v>
      </c>
      <c r="AP7" s="1189" t="s">
        <v>8</v>
      </c>
      <c r="AQ7" s="1189" t="s">
        <v>2233</v>
      </c>
      <c r="AR7" s="1213" t="s">
        <v>48</v>
      </c>
      <c r="AS7" s="1213" t="s">
        <v>49</v>
      </c>
      <c r="AT7" s="1201" t="s">
        <v>8</v>
      </c>
      <c r="AU7" s="1213" t="s">
        <v>48</v>
      </c>
      <c r="AV7" s="1213" t="s">
        <v>49</v>
      </c>
      <c r="AW7" s="1201" t="s">
        <v>8</v>
      </c>
      <c r="AX7" s="1201" t="s">
        <v>2233</v>
      </c>
      <c r="AZ7" s="1211" t="s">
        <v>823</v>
      </c>
      <c r="BA7" s="1175">
        <v>0.47908068566437384</v>
      </c>
      <c r="BB7" s="1175">
        <v>0.43254038926345251</v>
      </c>
      <c r="BC7" s="1182">
        <v>0.45605316832025444</v>
      </c>
      <c r="BD7" s="1208">
        <f>AC9</f>
        <v>0.45725295367168162</v>
      </c>
      <c r="BE7" s="1209">
        <f>AJ9</f>
        <v>0.45059826257990493</v>
      </c>
      <c r="BF7" s="1212">
        <f>AQ9</f>
        <v>0.44707567174098806</v>
      </c>
      <c r="BG7" s="1210">
        <f t="shared" ref="BG7:BG8" si="0">AX9</f>
        <v>0.42442711778740738</v>
      </c>
      <c r="BH7" s="151"/>
      <c r="BI7" s="1211" t="s">
        <v>823</v>
      </c>
      <c r="BJ7" s="1175">
        <f>D9/D25</f>
        <v>0.69126093420983115</v>
      </c>
      <c r="BK7" s="1175">
        <f>K9/K25</f>
        <v>0.71730142904619476</v>
      </c>
      <c r="BL7" s="1182">
        <f>R9/R25</f>
        <v>0.70888062523635442</v>
      </c>
      <c r="BM7" s="1208">
        <f>Y9/Y25</f>
        <v>0.68757695000362118</v>
      </c>
      <c r="BN7" s="1209">
        <f>AF9/AF25</f>
        <v>0.69073658945270933</v>
      </c>
      <c r="BO7" s="1212">
        <f>AM9/AM25</f>
        <v>0.68447703480657895</v>
      </c>
      <c r="BP7" s="1210">
        <f t="shared" ref="BP7:BP8" si="1">AT9/AT25</f>
        <v>0.66146660439047178</v>
      </c>
    </row>
    <row r="8" spans="1:68">
      <c r="A8" s="1173" t="s">
        <v>822</v>
      </c>
      <c r="B8" s="1176">
        <f>B24-B16</f>
        <v>462573</v>
      </c>
      <c r="C8" s="1176">
        <f t="shared" ref="C8" si="2">C24-C16</f>
        <v>465539</v>
      </c>
      <c r="D8" s="1176">
        <f>D24-D16</f>
        <v>928112</v>
      </c>
      <c r="E8" s="1174">
        <f>E24-E16</f>
        <v>203659</v>
      </c>
      <c r="F8" s="1174">
        <f t="shared" ref="F8:G8" si="3">F24-F16</f>
        <v>237707</v>
      </c>
      <c r="G8" s="1174">
        <f t="shared" si="3"/>
        <v>441366</v>
      </c>
      <c r="H8" s="1175">
        <f>G8/D8</f>
        <v>0.4755525195235058</v>
      </c>
      <c r="I8" s="1195">
        <f>I24-I16</f>
        <v>483718</v>
      </c>
      <c r="J8" s="1195">
        <f t="shared" ref="J8:N8" si="4">J24-J16</f>
        <v>497628</v>
      </c>
      <c r="K8" s="1195">
        <f t="shared" si="4"/>
        <v>981346</v>
      </c>
      <c r="L8" s="1195">
        <f t="shared" si="4"/>
        <v>211929</v>
      </c>
      <c r="M8" s="1195">
        <f t="shared" si="4"/>
        <v>248220</v>
      </c>
      <c r="N8" s="1195">
        <f t="shared" si="4"/>
        <v>460149</v>
      </c>
      <c r="O8" s="1175">
        <f>N8/K8</f>
        <v>0.4688957819158584</v>
      </c>
      <c r="P8" s="1195">
        <f>P24-P16</f>
        <v>451072</v>
      </c>
      <c r="Q8" s="1195">
        <f t="shared" ref="Q8:U8" si="5">Q24-Q16</f>
        <v>463144</v>
      </c>
      <c r="R8" s="1195">
        <f t="shared" si="5"/>
        <v>914216</v>
      </c>
      <c r="S8" s="1195">
        <f t="shared" si="5"/>
        <v>213399</v>
      </c>
      <c r="T8" s="1195">
        <f t="shared" si="5"/>
        <v>246509</v>
      </c>
      <c r="U8" s="1195">
        <f t="shared" si="5"/>
        <v>459908</v>
      </c>
      <c r="V8" s="1182">
        <f>U8/R8</f>
        <v>0.50306273353343189</v>
      </c>
      <c r="W8" s="1197">
        <f>W24-W16</f>
        <v>491511</v>
      </c>
      <c r="X8" s="1197">
        <f t="shared" ref="X8:AB8" si="6">X24-X16</f>
        <v>496027</v>
      </c>
      <c r="Y8" s="1197">
        <f t="shared" si="6"/>
        <v>987538</v>
      </c>
      <c r="Z8" s="1197">
        <f t="shared" si="6"/>
        <v>224413</v>
      </c>
      <c r="AA8" s="1197">
        <f t="shared" si="6"/>
        <v>256165</v>
      </c>
      <c r="AB8" s="1197">
        <f t="shared" si="6"/>
        <v>480578</v>
      </c>
      <c r="AC8" s="1183">
        <f>AB8/Y8</f>
        <v>0.48664253932506901</v>
      </c>
      <c r="AD8" s="1199">
        <f>AD24-AD16</f>
        <v>514410</v>
      </c>
      <c r="AE8" s="1199">
        <f t="shared" ref="AE8:AI8" si="7">AE24-AE16</f>
        <v>516680</v>
      </c>
      <c r="AF8" s="1199">
        <f t="shared" si="7"/>
        <v>1031090</v>
      </c>
      <c r="AG8" s="1199">
        <f t="shared" si="7"/>
        <v>234133</v>
      </c>
      <c r="AH8" s="1199">
        <f t="shared" si="7"/>
        <v>264090</v>
      </c>
      <c r="AI8" s="1199">
        <f t="shared" si="7"/>
        <v>498223</v>
      </c>
      <c r="AJ8" s="1184">
        <f>AI8/AF8</f>
        <v>0.48320030259240221</v>
      </c>
      <c r="AK8" s="1206">
        <f>AK24-AK16</f>
        <v>531264</v>
      </c>
      <c r="AL8" s="1206">
        <f t="shared" ref="AL8:AP8" si="8">AL24-AL16</f>
        <v>524641</v>
      </c>
      <c r="AM8" s="1206">
        <f t="shared" si="8"/>
        <v>1055905</v>
      </c>
      <c r="AN8" s="1206">
        <f t="shared" si="8"/>
        <v>241622</v>
      </c>
      <c r="AO8" s="1206">
        <f t="shared" si="8"/>
        <v>267548</v>
      </c>
      <c r="AP8" s="1206">
        <f t="shared" si="8"/>
        <v>509170</v>
      </c>
      <c r="AQ8" s="1202">
        <f>AP8/AM8</f>
        <v>0.48221194141518414</v>
      </c>
      <c r="AR8" s="1214">
        <f>AR24-AR16</f>
        <v>556430</v>
      </c>
      <c r="AS8" s="1214">
        <f t="shared" ref="AS8:AW8" si="9">AS24-AS16</f>
        <v>551608</v>
      </c>
      <c r="AT8" s="1214">
        <f t="shared" si="9"/>
        <v>1108038</v>
      </c>
      <c r="AU8" s="1214">
        <f t="shared" si="9"/>
        <v>248532</v>
      </c>
      <c r="AV8" s="1214">
        <f t="shared" si="9"/>
        <v>271201</v>
      </c>
      <c r="AW8" s="1214">
        <f t="shared" si="9"/>
        <v>519733</v>
      </c>
      <c r="AX8" s="1203">
        <f>AW8/AT8</f>
        <v>0.46905701790010812</v>
      </c>
      <c r="AZ8" s="1211" t="s">
        <v>824</v>
      </c>
      <c r="BA8" s="1175">
        <v>0.24430785566968205</v>
      </c>
      <c r="BB8" s="1175">
        <v>0.26652526031623602</v>
      </c>
      <c r="BC8" s="1182">
        <v>0.25609706856173786</v>
      </c>
      <c r="BD8" s="1208">
        <f>AC10</f>
        <v>0.26491925567669483</v>
      </c>
      <c r="BE8" s="1209">
        <f>AJ10</f>
        <v>0.26710193518028352</v>
      </c>
      <c r="BF8" s="1212">
        <f>AQ10</f>
        <v>0.23670154785262698</v>
      </c>
      <c r="BG8" s="1210">
        <f t="shared" si="0"/>
        <v>0.23305799495696025</v>
      </c>
      <c r="BH8" s="151"/>
      <c r="BI8" s="1211" t="s">
        <v>824</v>
      </c>
      <c r="BJ8" s="1175">
        <f>D10/D26</f>
        <v>0.80541758494786353</v>
      </c>
      <c r="BK8" s="1175">
        <f>K10/K26</f>
        <v>0.79828508779106866</v>
      </c>
      <c r="BL8" s="1182">
        <f>R10/R26</f>
        <v>0.77352656401286812</v>
      </c>
      <c r="BM8" s="1208">
        <f>Y10/Y26</f>
        <v>0.75932899691886335</v>
      </c>
      <c r="BN8" s="1209">
        <f>AF10/AF26</f>
        <v>0.77205915744539133</v>
      </c>
      <c r="BO8" s="1212">
        <f>AM10/AM26</f>
        <v>0.76226613673817012</v>
      </c>
      <c r="BP8" s="1210">
        <f t="shared" si="1"/>
        <v>0.75368948072033348</v>
      </c>
    </row>
    <row r="9" spans="1:68">
      <c r="A9" s="1173" t="s">
        <v>823</v>
      </c>
      <c r="B9" s="1176">
        <f t="shared" ref="B9:G9" si="10">B25-B17</f>
        <v>47508</v>
      </c>
      <c r="C9" s="1176">
        <f t="shared" si="10"/>
        <v>44082</v>
      </c>
      <c r="D9" s="1176">
        <f t="shared" si="10"/>
        <v>91590</v>
      </c>
      <c r="E9" s="1174">
        <f t="shared" si="10"/>
        <v>21167</v>
      </c>
      <c r="F9" s="1174">
        <f t="shared" si="10"/>
        <v>22712</v>
      </c>
      <c r="G9" s="1174">
        <f t="shared" si="10"/>
        <v>43879</v>
      </c>
      <c r="H9" s="1175">
        <f>G9/D9</f>
        <v>0.47908068566437384</v>
      </c>
      <c r="I9" s="1195">
        <f t="shared" ref="I9:N9" si="11">I25-I17</f>
        <v>55542</v>
      </c>
      <c r="J9" s="1195">
        <f t="shared" si="11"/>
        <v>52376</v>
      </c>
      <c r="K9" s="1195">
        <f t="shared" si="11"/>
        <v>107918</v>
      </c>
      <c r="L9" s="1195">
        <f t="shared" si="11"/>
        <v>22348</v>
      </c>
      <c r="M9" s="1195">
        <f t="shared" si="11"/>
        <v>24687</v>
      </c>
      <c r="N9" s="1195">
        <f t="shared" si="11"/>
        <v>47035</v>
      </c>
      <c r="O9" s="1175">
        <f>N9/K9</f>
        <v>0.43584017494764543</v>
      </c>
      <c r="P9" s="1195">
        <f t="shared" ref="P9:U9" si="12">P25-P17</f>
        <v>57893</v>
      </c>
      <c r="Q9" s="1195">
        <f t="shared" si="12"/>
        <v>54578</v>
      </c>
      <c r="R9" s="1195">
        <f t="shared" si="12"/>
        <v>112471</v>
      </c>
      <c r="S9" s="1195">
        <f t="shared" si="12"/>
        <v>24280</v>
      </c>
      <c r="T9" s="1195">
        <f t="shared" si="12"/>
        <v>26522</v>
      </c>
      <c r="U9" s="1195">
        <f t="shared" si="12"/>
        <v>50802</v>
      </c>
      <c r="V9" s="1182">
        <f>U9/R9</f>
        <v>0.45168976891821006</v>
      </c>
      <c r="W9" s="1197">
        <f t="shared" ref="W9:AB9" si="13">W25-W17</f>
        <v>58699</v>
      </c>
      <c r="X9" s="1197">
        <f t="shared" si="13"/>
        <v>55227</v>
      </c>
      <c r="Y9" s="1197">
        <f t="shared" si="13"/>
        <v>113926</v>
      </c>
      <c r="Z9" s="1197">
        <f t="shared" si="13"/>
        <v>25066</v>
      </c>
      <c r="AA9" s="1197">
        <f t="shared" si="13"/>
        <v>27027</v>
      </c>
      <c r="AB9" s="1197">
        <f t="shared" si="13"/>
        <v>52093</v>
      </c>
      <c r="AC9" s="1183">
        <f>AB9/Y9</f>
        <v>0.45725295367168162</v>
      </c>
      <c r="AD9" s="1199">
        <f t="shared" ref="AD9:AI10" si="14">AD25-AD17</f>
        <v>63022</v>
      </c>
      <c r="AE9" s="1199">
        <f t="shared" si="14"/>
        <v>58998</v>
      </c>
      <c r="AF9" s="1199">
        <f t="shared" si="14"/>
        <v>122020</v>
      </c>
      <c r="AG9" s="1199">
        <f t="shared" si="14"/>
        <v>26708</v>
      </c>
      <c r="AH9" s="1199">
        <f t="shared" si="14"/>
        <v>28274</v>
      </c>
      <c r="AI9" s="1199">
        <f t="shared" si="14"/>
        <v>54982</v>
      </c>
      <c r="AJ9" s="1184">
        <f>AI9/AF9</f>
        <v>0.45059826257990493</v>
      </c>
      <c r="AK9" s="1206">
        <f t="shared" ref="AK9:AP9" si="15">AK25-AK17</f>
        <v>65738</v>
      </c>
      <c r="AL9" s="1206">
        <f t="shared" si="15"/>
        <v>60650</v>
      </c>
      <c r="AM9" s="1206">
        <f t="shared" si="15"/>
        <v>126388</v>
      </c>
      <c r="AN9" s="1206">
        <f t="shared" si="15"/>
        <v>27157</v>
      </c>
      <c r="AO9" s="1206">
        <f t="shared" si="15"/>
        <v>29348</v>
      </c>
      <c r="AP9" s="1206">
        <f t="shared" si="15"/>
        <v>56505</v>
      </c>
      <c r="AQ9" s="1202">
        <f>AP9/AM9</f>
        <v>0.44707567174098806</v>
      </c>
      <c r="AR9" s="1214">
        <f t="shared" ref="AR9:AW9" si="16">AR25-AR17</f>
        <v>68540</v>
      </c>
      <c r="AS9" s="1214">
        <f t="shared" si="16"/>
        <v>65999</v>
      </c>
      <c r="AT9" s="1214">
        <f t="shared" si="16"/>
        <v>134539</v>
      </c>
      <c r="AU9" s="1214">
        <f t="shared" si="16"/>
        <v>27826</v>
      </c>
      <c r="AV9" s="1214">
        <f t="shared" si="16"/>
        <v>29276</v>
      </c>
      <c r="AW9" s="1214">
        <f t="shared" si="16"/>
        <v>57102</v>
      </c>
      <c r="AX9" s="1203">
        <f>AW9/AT9</f>
        <v>0.42442711778740738</v>
      </c>
      <c r="AZ9" s="153"/>
      <c r="BA9" s="154"/>
      <c r="BB9" s="154"/>
      <c r="BC9" s="155"/>
      <c r="BD9" s="229"/>
      <c r="BE9" s="229"/>
      <c r="BF9" s="229"/>
      <c r="BG9" s="229"/>
      <c r="BH9" s="151"/>
      <c r="BI9" s="153"/>
      <c r="BJ9" s="154"/>
      <c r="BK9" s="154"/>
      <c r="BL9" s="155"/>
      <c r="BM9" s="229"/>
      <c r="BN9" s="229"/>
    </row>
    <row r="10" spans="1:68" ht="15.75" customHeight="1">
      <c r="A10" s="1173" t="s">
        <v>824</v>
      </c>
      <c r="B10" s="1176">
        <f>B26-B18</f>
        <v>26974</v>
      </c>
      <c r="C10" s="1176">
        <f t="shared" ref="C10:G10" si="17">C26-C18</f>
        <v>21997</v>
      </c>
      <c r="D10" s="1176">
        <f t="shared" si="17"/>
        <v>48971</v>
      </c>
      <c r="E10" s="1174">
        <f t="shared" si="17"/>
        <v>6264</v>
      </c>
      <c r="F10" s="1174">
        <f t="shared" si="17"/>
        <v>5700</v>
      </c>
      <c r="G10" s="1174">
        <f t="shared" si="17"/>
        <v>11964</v>
      </c>
      <c r="H10" s="1175">
        <f>G10/D10</f>
        <v>0.24430785566968205</v>
      </c>
      <c r="I10" s="1195">
        <f t="shared" ref="I10:N10" si="18">I26-I18</f>
        <v>26602</v>
      </c>
      <c r="J10" s="1195">
        <f t="shared" si="18"/>
        <v>22182</v>
      </c>
      <c r="K10" s="1195">
        <f t="shared" si="18"/>
        <v>48784</v>
      </c>
      <c r="L10" s="1195">
        <f t="shared" si="18"/>
        <v>6389</v>
      </c>
      <c r="M10" s="1195">
        <f t="shared" si="18"/>
        <v>6010</v>
      </c>
      <c r="N10" s="1195">
        <f t="shared" si="18"/>
        <v>12399</v>
      </c>
      <c r="O10" s="1175">
        <f>N10/K10</f>
        <v>0.25416120039357165</v>
      </c>
      <c r="P10" s="1195">
        <f t="shared" ref="P10:U10" si="19">P26-P18</f>
        <v>26582</v>
      </c>
      <c r="Q10" s="1195">
        <f t="shared" si="19"/>
        <v>22950</v>
      </c>
      <c r="R10" s="1195">
        <f t="shared" si="19"/>
        <v>49532</v>
      </c>
      <c r="S10" s="1195">
        <f t="shared" si="19"/>
        <v>6584</v>
      </c>
      <c r="T10" s="1195">
        <f t="shared" si="19"/>
        <v>6101</v>
      </c>
      <c r="U10" s="1195">
        <f t="shared" si="19"/>
        <v>12685</v>
      </c>
      <c r="V10" s="1182">
        <f>U10/R10</f>
        <v>0.25609706856173786</v>
      </c>
      <c r="W10" s="1197">
        <f t="shared" ref="W10:AB10" si="20">W26-W18</f>
        <v>25960</v>
      </c>
      <c r="X10" s="1197">
        <f t="shared" si="20"/>
        <v>22836</v>
      </c>
      <c r="Y10" s="1197">
        <f t="shared" si="20"/>
        <v>48796</v>
      </c>
      <c r="Z10" s="1197">
        <f t="shared" si="20"/>
        <v>6827</v>
      </c>
      <c r="AA10" s="1197">
        <f t="shared" si="20"/>
        <v>6100</v>
      </c>
      <c r="AB10" s="1197">
        <f t="shared" si="20"/>
        <v>12927</v>
      </c>
      <c r="AC10" s="1183">
        <f>AB10/Y10</f>
        <v>0.26491925567669483</v>
      </c>
      <c r="AD10" s="1199">
        <f t="shared" si="14"/>
        <v>27722</v>
      </c>
      <c r="AE10" s="1199">
        <f t="shared" si="14"/>
        <v>23281</v>
      </c>
      <c r="AF10" s="1199">
        <f t="shared" si="14"/>
        <v>51003</v>
      </c>
      <c r="AG10" s="1199">
        <f t="shared" si="14"/>
        <v>7326</v>
      </c>
      <c r="AH10" s="1199">
        <f t="shared" si="14"/>
        <v>6297</v>
      </c>
      <c r="AI10" s="1199">
        <f t="shared" si="14"/>
        <v>13623</v>
      </c>
      <c r="AJ10" s="1184">
        <f>AI10/AF10</f>
        <v>0.26710193518028352</v>
      </c>
      <c r="AK10" s="1206">
        <f t="shared" ref="AK10:AP10" si="21">AK26-AK18</f>
        <v>30225</v>
      </c>
      <c r="AL10" s="1206">
        <f t="shared" si="21"/>
        <v>24819</v>
      </c>
      <c r="AM10" s="1206">
        <f t="shared" si="21"/>
        <v>55044</v>
      </c>
      <c r="AN10" s="1206">
        <f t="shared" si="21"/>
        <v>6838</v>
      </c>
      <c r="AO10" s="1206">
        <f t="shared" si="21"/>
        <v>6191</v>
      </c>
      <c r="AP10" s="1206">
        <f t="shared" si="21"/>
        <v>13029</v>
      </c>
      <c r="AQ10" s="1202">
        <f>AP10/AM10</f>
        <v>0.23670154785262698</v>
      </c>
      <c r="AR10" s="1214">
        <f t="shared" ref="AR10:AW10" si="22">AR26-AR18</f>
        <v>30917</v>
      </c>
      <c r="AS10" s="1214">
        <f t="shared" si="22"/>
        <v>26588</v>
      </c>
      <c r="AT10" s="1214">
        <f t="shared" si="22"/>
        <v>57505</v>
      </c>
      <c r="AU10" s="1214">
        <f t="shared" si="22"/>
        <v>7053</v>
      </c>
      <c r="AV10" s="1214">
        <f t="shared" si="22"/>
        <v>6349</v>
      </c>
      <c r="AW10" s="1214">
        <f t="shared" si="22"/>
        <v>13402</v>
      </c>
      <c r="AX10" s="1203">
        <f>AW10/AT10</f>
        <v>0.23305799495696025</v>
      </c>
      <c r="AZ10" s="149"/>
      <c r="BA10" s="2579" t="s">
        <v>826</v>
      </c>
      <c r="BB10" s="2579"/>
      <c r="BC10" s="2579"/>
      <c r="BD10" s="2579"/>
      <c r="BE10" s="2579"/>
      <c r="BF10" s="2579"/>
      <c r="BG10" s="2579"/>
      <c r="BH10" s="151"/>
      <c r="BI10" s="149"/>
      <c r="BJ10" s="2579" t="s">
        <v>827</v>
      </c>
      <c r="BK10" s="2579"/>
      <c r="BL10" s="2579"/>
      <c r="BM10" s="2579"/>
      <c r="BN10" s="2579"/>
      <c r="BO10" s="2579"/>
      <c r="BP10" s="2579"/>
    </row>
    <row r="11" spans="1:68" ht="15.75" customHeight="1">
      <c r="D11" s="157"/>
      <c r="E11" s="157"/>
      <c r="F11" s="157"/>
      <c r="G11" s="157"/>
      <c r="K11" s="157"/>
      <c r="L11" s="157"/>
      <c r="M11" s="157"/>
      <c r="N11" s="157"/>
      <c r="R11" s="157"/>
      <c r="S11" s="157"/>
      <c r="T11" s="157"/>
      <c r="U11" s="157"/>
      <c r="AZ11" s="149"/>
      <c r="BA11" s="1191" t="s">
        <v>817</v>
      </c>
      <c r="BB11" s="1191" t="s">
        <v>818</v>
      </c>
      <c r="BC11" s="1191" t="s">
        <v>819</v>
      </c>
      <c r="BD11" s="1191" t="s">
        <v>270</v>
      </c>
      <c r="BE11" s="1191" t="s">
        <v>271</v>
      </c>
      <c r="BF11" s="1191" t="s">
        <v>1985</v>
      </c>
      <c r="BG11" s="1191" t="s">
        <v>1954</v>
      </c>
      <c r="BH11" s="151"/>
      <c r="BI11" s="149"/>
      <c r="BJ11" s="1191" t="s">
        <v>817</v>
      </c>
      <c r="BK11" s="1191" t="s">
        <v>818</v>
      </c>
      <c r="BL11" s="1191" t="s">
        <v>819</v>
      </c>
      <c r="BM11" s="1191" t="s">
        <v>270</v>
      </c>
      <c r="BN11" s="1191" t="s">
        <v>271</v>
      </c>
      <c r="BO11" s="1216" t="s">
        <v>1985</v>
      </c>
      <c r="BP11" s="1216" t="s">
        <v>1954</v>
      </c>
    </row>
    <row r="12" spans="1:68" ht="15.75" customHeight="1">
      <c r="A12" s="152"/>
      <c r="B12" s="2579" t="s">
        <v>829</v>
      </c>
      <c r="C12" s="2579"/>
      <c r="D12" s="2579"/>
      <c r="E12" s="2579"/>
      <c r="F12" s="2579"/>
      <c r="G12" s="2579"/>
      <c r="H12" s="2579"/>
      <c r="I12" s="2579"/>
      <c r="J12" s="2579"/>
      <c r="K12" s="2579"/>
      <c r="L12" s="2579"/>
      <c r="M12" s="2579"/>
      <c r="N12" s="2579"/>
      <c r="O12" s="2579"/>
      <c r="P12" s="2579"/>
      <c r="Q12" s="2579"/>
      <c r="R12" s="2579"/>
      <c r="S12" s="2579"/>
      <c r="T12" s="2579"/>
      <c r="U12" s="2579"/>
      <c r="V12" s="2579"/>
      <c r="W12" s="2579"/>
      <c r="X12" s="2579"/>
      <c r="Y12" s="2579"/>
      <c r="Z12" s="2579"/>
      <c r="AA12" s="2579"/>
      <c r="AB12" s="2579"/>
      <c r="AC12" s="2579"/>
      <c r="AD12" s="2579"/>
      <c r="AE12" s="2579"/>
      <c r="AF12" s="2579"/>
      <c r="AG12" s="2579"/>
      <c r="AH12" s="2579"/>
      <c r="AI12" s="2579"/>
      <c r="AJ12" s="2579"/>
      <c r="AK12" s="2579"/>
      <c r="AL12" s="2579"/>
      <c r="AM12" s="2579"/>
      <c r="AN12" s="2579"/>
      <c r="AO12" s="2579"/>
      <c r="AP12" s="2579"/>
      <c r="AQ12" s="2579"/>
      <c r="AR12" s="2579"/>
      <c r="AS12" s="2579"/>
      <c r="AT12" s="2579"/>
      <c r="AU12" s="2579"/>
      <c r="AV12" s="2579"/>
      <c r="AW12" s="2579"/>
      <c r="AX12" s="2579"/>
      <c r="AZ12" s="1211" t="s">
        <v>822</v>
      </c>
      <c r="BA12" s="1175">
        <v>0.7811465784135796</v>
      </c>
      <c r="BB12" s="1175">
        <v>0.80441437411091732</v>
      </c>
      <c r="BC12" s="1182">
        <v>0.77272683243410789</v>
      </c>
      <c r="BD12" s="1208">
        <f>AC16</f>
        <v>0.74556303329272888</v>
      </c>
      <c r="BE12" s="1209">
        <f>AJ16</f>
        <v>0.77071718195641159</v>
      </c>
      <c r="BF12" s="1212">
        <f>AQ16</f>
        <v>0.76432207089691306</v>
      </c>
      <c r="BG12" s="1210">
        <f>AX16</f>
        <v>0.73491137040836862</v>
      </c>
      <c r="BH12" s="151"/>
      <c r="BI12" s="1211" t="s">
        <v>822</v>
      </c>
      <c r="BJ12" s="1175">
        <f>G8/G24</f>
        <v>0.63952740297677002</v>
      </c>
      <c r="BK12" s="1175">
        <f>N8/N24</f>
        <v>0.64278200960787624</v>
      </c>
      <c r="BL12" s="1182">
        <f>U8/U24</f>
        <v>0.63960592393564275</v>
      </c>
      <c r="BM12" s="1208">
        <f>AB8/AB24</f>
        <v>0.64988904320215501</v>
      </c>
      <c r="BN12" s="1209">
        <f>AI8/AI24</f>
        <v>0.64037464428843549</v>
      </c>
      <c r="BO12" s="1212">
        <f>AP8/AP24</f>
        <v>0.63943346774953125</v>
      </c>
      <c r="BP12" s="1210">
        <f>AW8/AW24</f>
        <v>0.63447454999359099</v>
      </c>
    </row>
    <row r="13" spans="1:68" ht="15.75" customHeight="1">
      <c r="A13" s="152"/>
      <c r="B13" s="2578" t="s">
        <v>817</v>
      </c>
      <c r="C13" s="2578"/>
      <c r="D13" s="2578"/>
      <c r="E13" s="2578"/>
      <c r="F13" s="2578"/>
      <c r="G13" s="2578"/>
      <c r="H13" s="2585"/>
      <c r="I13" s="2585" t="s">
        <v>818</v>
      </c>
      <c r="J13" s="2590"/>
      <c r="K13" s="2590"/>
      <c r="L13" s="2590"/>
      <c r="M13" s="2590"/>
      <c r="N13" s="2590"/>
      <c r="O13" s="2591"/>
      <c r="P13" s="2585" t="s">
        <v>819</v>
      </c>
      <c r="Q13" s="2590"/>
      <c r="R13" s="2590"/>
      <c r="S13" s="2590"/>
      <c r="T13" s="2590"/>
      <c r="U13" s="2590"/>
      <c r="V13" s="2591"/>
      <c r="W13" s="2585" t="s">
        <v>270</v>
      </c>
      <c r="X13" s="2590"/>
      <c r="Y13" s="2590"/>
      <c r="Z13" s="2590"/>
      <c r="AA13" s="2590"/>
      <c r="AB13" s="2590"/>
      <c r="AC13" s="2591"/>
      <c r="AD13" s="2585" t="s">
        <v>271</v>
      </c>
      <c r="AE13" s="2590"/>
      <c r="AF13" s="2590"/>
      <c r="AG13" s="2590"/>
      <c r="AH13" s="2590"/>
      <c r="AI13" s="2590"/>
      <c r="AJ13" s="2591"/>
      <c r="AK13" s="2585" t="s">
        <v>1985</v>
      </c>
      <c r="AL13" s="2590"/>
      <c r="AM13" s="2590"/>
      <c r="AN13" s="2590"/>
      <c r="AO13" s="2590"/>
      <c r="AP13" s="2590"/>
      <c r="AQ13" s="2591"/>
      <c r="AR13" s="2585" t="s">
        <v>1954</v>
      </c>
      <c r="AS13" s="2590"/>
      <c r="AT13" s="2590"/>
      <c r="AU13" s="2590"/>
      <c r="AV13" s="2590"/>
      <c r="AW13" s="2590"/>
      <c r="AX13" s="2591"/>
      <c r="AZ13" s="1211" t="s">
        <v>823</v>
      </c>
      <c r="BA13" s="1175">
        <v>0.93277434179969199</v>
      </c>
      <c r="BB13" s="1175">
        <v>0.94421858555007532</v>
      </c>
      <c r="BC13" s="1182">
        <v>0.93455070745981184</v>
      </c>
      <c r="BD13" s="1208">
        <f>AC17</f>
        <v>0.82096356681992044</v>
      </c>
      <c r="BE13" s="1209">
        <f>AJ17</f>
        <v>0.8278298433152731</v>
      </c>
      <c r="BF13" s="1212">
        <f>AQ17</f>
        <v>0.83671752973687374</v>
      </c>
      <c r="BG13" s="1210">
        <f t="shared" ref="BG13:BG14" si="23">AX17</f>
        <v>0.78229929127454401</v>
      </c>
      <c r="BH13" s="151"/>
      <c r="BI13" s="1211" t="s">
        <v>823</v>
      </c>
      <c r="BJ13" s="1175">
        <f>G9/G25</f>
        <v>0.53487493295626309</v>
      </c>
      <c r="BK13" s="1175">
        <f>N9/N25</f>
        <v>0.53613970294885382</v>
      </c>
      <c r="BL13" s="1182">
        <f>U9/U25</f>
        <v>0.5395055435198165</v>
      </c>
      <c r="BM13" s="1208">
        <f>AB9/AB25</f>
        <v>0.55071835586895157</v>
      </c>
      <c r="BN13" s="1209">
        <f>AI9/AI25</f>
        <v>0.54867874820373619</v>
      </c>
      <c r="BO13" s="1212">
        <f>AP9/AP25</f>
        <v>0.53684930595802494</v>
      </c>
      <c r="BP13" s="1210">
        <f t="shared" ref="BP13:BP14" si="24">AW9/AW25</f>
        <v>0.51458078004469754</v>
      </c>
    </row>
    <row r="14" spans="1:68" ht="15" customHeight="1">
      <c r="A14" s="152"/>
      <c r="B14" s="2586" t="s">
        <v>820</v>
      </c>
      <c r="C14" s="2586"/>
      <c r="D14" s="2586"/>
      <c r="E14" s="2586" t="s">
        <v>821</v>
      </c>
      <c r="F14" s="2586"/>
      <c r="G14" s="2586"/>
      <c r="H14" s="2587"/>
      <c r="I14" s="2587" t="s">
        <v>820</v>
      </c>
      <c r="J14" s="2588"/>
      <c r="K14" s="2589"/>
      <c r="L14" s="2587" t="s">
        <v>821</v>
      </c>
      <c r="M14" s="2588"/>
      <c r="N14" s="2588"/>
      <c r="O14" s="2589"/>
      <c r="P14" s="2587" t="s">
        <v>820</v>
      </c>
      <c r="Q14" s="2588"/>
      <c r="R14" s="2589"/>
      <c r="S14" s="2587" t="s">
        <v>821</v>
      </c>
      <c r="T14" s="2588"/>
      <c r="U14" s="2588"/>
      <c r="V14" s="2589"/>
      <c r="W14" s="2587" t="s">
        <v>820</v>
      </c>
      <c r="X14" s="2588"/>
      <c r="Y14" s="2589"/>
      <c r="Z14" s="2587" t="s">
        <v>821</v>
      </c>
      <c r="AA14" s="2588"/>
      <c r="AB14" s="2588"/>
      <c r="AC14" s="2589"/>
      <c r="AD14" s="2587" t="s">
        <v>820</v>
      </c>
      <c r="AE14" s="2588"/>
      <c r="AF14" s="2589"/>
      <c r="AG14" s="2587" t="s">
        <v>821</v>
      </c>
      <c r="AH14" s="2588"/>
      <c r="AI14" s="2588"/>
      <c r="AJ14" s="2589"/>
      <c r="AK14" s="2587" t="s">
        <v>820</v>
      </c>
      <c r="AL14" s="2588"/>
      <c r="AM14" s="2589"/>
      <c r="AN14" s="2587" t="s">
        <v>821</v>
      </c>
      <c r="AO14" s="2588"/>
      <c r="AP14" s="2588"/>
      <c r="AQ14" s="2589"/>
      <c r="AR14" s="2592" t="s">
        <v>820</v>
      </c>
      <c r="AS14" s="2593"/>
      <c r="AT14" s="2594"/>
      <c r="AU14" s="2592" t="s">
        <v>821</v>
      </c>
      <c r="AV14" s="2593"/>
      <c r="AW14" s="2593"/>
      <c r="AX14" s="2594"/>
      <c r="AZ14" s="1211" t="s">
        <v>824</v>
      </c>
      <c r="BA14" s="1175">
        <v>0.7367931704843208</v>
      </c>
      <c r="BB14" s="1175">
        <v>0.84545389410331728</v>
      </c>
      <c r="BC14" s="1182">
        <v>0.77127292787201762</v>
      </c>
      <c r="BD14" s="1208">
        <f>AC18</f>
        <v>0.75274796327427906</v>
      </c>
      <c r="BE14" s="1209">
        <f>AJ18</f>
        <v>0.79253552928675786</v>
      </c>
      <c r="BF14" s="1212">
        <f>AQ18</f>
        <v>0.81452787324517972</v>
      </c>
      <c r="BG14" s="1210">
        <f t="shared" si="23"/>
        <v>0.83994040334166975</v>
      </c>
      <c r="BH14" s="151"/>
      <c r="BI14" s="1211" t="s">
        <v>824</v>
      </c>
      <c r="BJ14" s="1175">
        <f>G10/G26</f>
        <v>0.5785020066727915</v>
      </c>
      <c r="BK14" s="1175">
        <f>N10/N26</f>
        <v>0.54498703353698741</v>
      </c>
      <c r="BL14" s="1182">
        <f>U10/U26</f>
        <v>0.53142019271051533</v>
      </c>
      <c r="BM14" s="1208">
        <f>AB10/AB26</f>
        <v>0.52615084049004845</v>
      </c>
      <c r="BN14" s="1209">
        <f>AI10/AI26</f>
        <v>0.53304378448174672</v>
      </c>
      <c r="BO14" s="1212">
        <f>AP10/AP26</f>
        <v>0.48234118169702356</v>
      </c>
      <c r="BP14" s="1210">
        <f t="shared" si="24"/>
        <v>0.45917703086990785</v>
      </c>
    </row>
    <row r="15" spans="1:68">
      <c r="A15" s="152"/>
      <c r="B15" s="1193" t="s">
        <v>48</v>
      </c>
      <c r="C15" s="1193" t="s">
        <v>49</v>
      </c>
      <c r="D15" s="1180" t="s">
        <v>8</v>
      </c>
      <c r="E15" s="1192" t="s">
        <v>48</v>
      </c>
      <c r="F15" s="1192" t="s">
        <v>49</v>
      </c>
      <c r="G15" s="1189" t="s">
        <v>8</v>
      </c>
      <c r="H15" s="1190" t="s">
        <v>2233</v>
      </c>
      <c r="I15" s="1192" t="s">
        <v>48</v>
      </c>
      <c r="J15" s="1192" t="s">
        <v>49</v>
      </c>
      <c r="K15" s="1189" t="s">
        <v>8</v>
      </c>
      <c r="L15" s="1192" t="s">
        <v>48</v>
      </c>
      <c r="M15" s="1192" t="s">
        <v>49</v>
      </c>
      <c r="N15" s="1189" t="s">
        <v>8</v>
      </c>
      <c r="O15" s="1189" t="s">
        <v>2233</v>
      </c>
      <c r="P15" s="1192" t="s">
        <v>48</v>
      </c>
      <c r="Q15" s="1192" t="s">
        <v>49</v>
      </c>
      <c r="R15" s="1189" t="s">
        <v>8</v>
      </c>
      <c r="S15" s="1192" t="s">
        <v>48</v>
      </c>
      <c r="T15" s="1192" t="s">
        <v>49</v>
      </c>
      <c r="U15" s="1189" t="s">
        <v>8</v>
      </c>
      <c r="V15" s="1189" t="s">
        <v>2233</v>
      </c>
      <c r="W15" s="1192" t="s">
        <v>48</v>
      </c>
      <c r="X15" s="1192" t="s">
        <v>49</v>
      </c>
      <c r="Y15" s="1189" t="s">
        <v>8</v>
      </c>
      <c r="Z15" s="1192" t="s">
        <v>48</v>
      </c>
      <c r="AA15" s="1192" t="s">
        <v>49</v>
      </c>
      <c r="AB15" s="1189" t="s">
        <v>8</v>
      </c>
      <c r="AC15" s="1189" t="s">
        <v>2233</v>
      </c>
      <c r="AD15" s="1192" t="s">
        <v>48</v>
      </c>
      <c r="AE15" s="1192" t="s">
        <v>49</v>
      </c>
      <c r="AF15" s="1189" t="s">
        <v>8</v>
      </c>
      <c r="AG15" s="1192" t="s">
        <v>48</v>
      </c>
      <c r="AH15" s="1192" t="s">
        <v>49</v>
      </c>
      <c r="AI15" s="1189" t="s">
        <v>8</v>
      </c>
      <c r="AJ15" s="1189" t="s">
        <v>2233</v>
      </c>
      <c r="AK15" s="1192" t="s">
        <v>48</v>
      </c>
      <c r="AL15" s="1192" t="s">
        <v>49</v>
      </c>
      <c r="AM15" s="1189" t="s">
        <v>8</v>
      </c>
      <c r="AN15" s="1192" t="s">
        <v>48</v>
      </c>
      <c r="AO15" s="1192" t="s">
        <v>49</v>
      </c>
      <c r="AP15" s="1189" t="s">
        <v>8</v>
      </c>
      <c r="AQ15" s="1189" t="s">
        <v>2233</v>
      </c>
      <c r="AR15" s="1213" t="s">
        <v>48</v>
      </c>
      <c r="AS15" s="1213" t="s">
        <v>49</v>
      </c>
      <c r="AT15" s="1201" t="s">
        <v>8</v>
      </c>
      <c r="AU15" s="1213" t="s">
        <v>48</v>
      </c>
      <c r="AV15" s="1213" t="s">
        <v>49</v>
      </c>
      <c r="AW15" s="1201" t="s">
        <v>8</v>
      </c>
      <c r="AX15" s="1201" t="s">
        <v>2233</v>
      </c>
      <c r="AZ15" s="153"/>
      <c r="BA15" s="154"/>
      <c r="BB15" s="154"/>
      <c r="BC15" s="155"/>
      <c r="BD15" s="229"/>
      <c r="BE15" s="229"/>
      <c r="BF15" s="229"/>
      <c r="BG15" s="229"/>
      <c r="BH15" s="151"/>
      <c r="BI15" s="153"/>
      <c r="BJ15" s="154"/>
      <c r="BK15" s="154"/>
      <c r="BL15" s="155"/>
      <c r="BM15" s="229"/>
      <c r="BN15" s="229"/>
    </row>
    <row r="16" spans="1:68" ht="15.75" customHeight="1">
      <c r="A16" s="1173" t="s">
        <v>822</v>
      </c>
      <c r="B16" s="1176">
        <v>171463</v>
      </c>
      <c r="C16" s="1176">
        <v>147015</v>
      </c>
      <c r="D16" s="1174">
        <f>B16+C16</f>
        <v>318478</v>
      </c>
      <c r="E16" s="1174">
        <v>133824</v>
      </c>
      <c r="F16" s="1174">
        <v>114954</v>
      </c>
      <c r="G16" s="1174">
        <f>E16+F16</f>
        <v>248778</v>
      </c>
      <c r="H16" s="1185">
        <f>G16/D16</f>
        <v>0.7811465784135796</v>
      </c>
      <c r="I16" s="1196">
        <v>172907</v>
      </c>
      <c r="J16" s="1196">
        <v>150620</v>
      </c>
      <c r="K16" s="1174">
        <f>I16+J16</f>
        <v>323527</v>
      </c>
      <c r="L16" s="1174">
        <v>137812</v>
      </c>
      <c r="M16" s="1174">
        <v>117910</v>
      </c>
      <c r="N16" s="1174">
        <f>L16+M16</f>
        <v>255722</v>
      </c>
      <c r="O16" s="1175">
        <f>N16/K16</f>
        <v>0.79041934676240311</v>
      </c>
      <c r="P16" s="1195">
        <v>186687</v>
      </c>
      <c r="Q16" s="1195">
        <v>159500</v>
      </c>
      <c r="R16" s="1174">
        <f>P16+Q16</f>
        <v>346187</v>
      </c>
      <c r="S16" s="1174">
        <v>140322</v>
      </c>
      <c r="T16" s="1174">
        <v>118819</v>
      </c>
      <c r="U16" s="1177">
        <f>S16+T16</f>
        <v>259141</v>
      </c>
      <c r="V16" s="1175">
        <f>U16/R16</f>
        <v>0.74855786034715344</v>
      </c>
      <c r="W16" s="1197">
        <v>186762</v>
      </c>
      <c r="X16" s="1197">
        <v>160491</v>
      </c>
      <c r="Y16" s="1174">
        <f>W16+X16</f>
        <v>347253</v>
      </c>
      <c r="Z16" s="1174">
        <v>139600</v>
      </c>
      <c r="AA16" s="1174">
        <v>119299</v>
      </c>
      <c r="AB16" s="1177">
        <f>Z16+AA16</f>
        <v>258899</v>
      </c>
      <c r="AC16" s="1183">
        <f>AB16/Y16</f>
        <v>0.74556303329272888</v>
      </c>
      <c r="AD16" s="1199">
        <v>195968</v>
      </c>
      <c r="AE16" s="1199">
        <v>167064</v>
      </c>
      <c r="AF16" s="1186">
        <f>AD16+AE16</f>
        <v>363032</v>
      </c>
      <c r="AG16" s="1186">
        <v>151411</v>
      </c>
      <c r="AH16" s="1186">
        <v>128384</v>
      </c>
      <c r="AI16" s="1186">
        <f>AG16+AH16</f>
        <v>279795</v>
      </c>
      <c r="AJ16" s="1184">
        <f>AI16/AF16</f>
        <v>0.77071718195641159</v>
      </c>
      <c r="AK16" s="1206">
        <v>203438</v>
      </c>
      <c r="AL16" s="1206">
        <v>172206</v>
      </c>
      <c r="AM16" s="1207">
        <f>AK16+AL16</f>
        <v>375644</v>
      </c>
      <c r="AN16" s="1207">
        <v>155904</v>
      </c>
      <c r="AO16" s="1207">
        <v>131209</v>
      </c>
      <c r="AP16" s="1207">
        <f>AO16+AN16</f>
        <v>287113</v>
      </c>
      <c r="AQ16" s="1202">
        <f>AP16/AM16</f>
        <v>0.76432207089691306</v>
      </c>
      <c r="AR16" s="1214">
        <v>221678</v>
      </c>
      <c r="AS16" s="1214">
        <v>185748</v>
      </c>
      <c r="AT16" s="1215">
        <f>AR16+AS16</f>
        <v>407426</v>
      </c>
      <c r="AU16" s="1215">
        <v>163701</v>
      </c>
      <c r="AV16" s="1215">
        <v>135721</v>
      </c>
      <c r="AW16" s="1215">
        <f>AV16+AU16</f>
        <v>299422</v>
      </c>
      <c r="AX16" s="1203">
        <f>AW16/AT16</f>
        <v>0.73491137040836862</v>
      </c>
      <c r="AZ16" s="149"/>
      <c r="BA16" s="2579" t="s">
        <v>830</v>
      </c>
      <c r="BB16" s="2579"/>
      <c r="BC16" s="2579"/>
      <c r="BD16" s="2579"/>
      <c r="BE16" s="2579"/>
      <c r="BF16" s="2579"/>
      <c r="BG16" s="2579"/>
      <c r="BH16" s="151"/>
    </row>
    <row r="17" spans="1:60">
      <c r="A17" s="1173" t="s">
        <v>823</v>
      </c>
      <c r="B17" s="1176">
        <v>22447</v>
      </c>
      <c r="C17" s="1176">
        <v>18460</v>
      </c>
      <c r="D17" s="1174">
        <f>B17+C17</f>
        <v>40907</v>
      </c>
      <c r="E17" s="1174">
        <v>20987</v>
      </c>
      <c r="F17" s="1174">
        <v>17170</v>
      </c>
      <c r="G17" s="1174">
        <f>E17+F17</f>
        <v>38157</v>
      </c>
      <c r="H17" s="1185">
        <f>G17/D17</f>
        <v>0.93277434179969199</v>
      </c>
      <c r="I17" s="1196">
        <v>22616</v>
      </c>
      <c r="J17" s="1196">
        <v>19916</v>
      </c>
      <c r="K17" s="1174">
        <f t="shared" ref="K17:K18" si="25">I17+J17</f>
        <v>42532</v>
      </c>
      <c r="L17" s="1174">
        <v>21982</v>
      </c>
      <c r="M17" s="1174">
        <v>18712</v>
      </c>
      <c r="N17" s="1174">
        <f t="shared" ref="N17:N18" si="26">L17+M17</f>
        <v>40694</v>
      </c>
      <c r="O17" s="1175">
        <f>N17/K17</f>
        <v>0.956785479168626</v>
      </c>
      <c r="P17" s="1195">
        <v>25253</v>
      </c>
      <c r="Q17" s="1195">
        <v>20936</v>
      </c>
      <c r="R17" s="1174">
        <f t="shared" ref="R17:R18" si="27">P17+Q17</f>
        <v>46189</v>
      </c>
      <c r="S17" s="1174">
        <v>23727</v>
      </c>
      <c r="T17" s="1174">
        <v>19635</v>
      </c>
      <c r="U17" s="1177">
        <f t="shared" ref="U17:U18" si="28">S17+T17</f>
        <v>43362</v>
      </c>
      <c r="V17" s="1175">
        <f>U17/R17</f>
        <v>0.93879495117885214</v>
      </c>
      <c r="W17" s="1197">
        <v>27837</v>
      </c>
      <c r="X17" s="1197">
        <v>23929</v>
      </c>
      <c r="Y17" s="1174">
        <f t="shared" ref="Y17:Y18" si="29">W17+X17</f>
        <v>51766</v>
      </c>
      <c r="Z17" s="1174">
        <v>22803</v>
      </c>
      <c r="AA17" s="1174">
        <v>19695</v>
      </c>
      <c r="AB17" s="1177">
        <f t="shared" ref="AB17:AB18" si="30">Z17+AA17</f>
        <v>42498</v>
      </c>
      <c r="AC17" s="1183">
        <f>AB17/Y17</f>
        <v>0.82096356681992044</v>
      </c>
      <c r="AD17" s="1199">
        <v>28953</v>
      </c>
      <c r="AE17" s="1199">
        <v>25679</v>
      </c>
      <c r="AF17" s="1186">
        <f t="shared" ref="AF17:AF18" si="31">AD17+AE17</f>
        <v>54632</v>
      </c>
      <c r="AG17" s="1186">
        <v>24039</v>
      </c>
      <c r="AH17" s="1186">
        <v>21187</v>
      </c>
      <c r="AI17" s="1186">
        <f t="shared" ref="AI17:AI18" si="32">AG17+AH17</f>
        <v>45226</v>
      </c>
      <c r="AJ17" s="1184">
        <f>AI17/AF17</f>
        <v>0.8278298433152731</v>
      </c>
      <c r="AK17" s="1206">
        <v>30473</v>
      </c>
      <c r="AL17" s="1206">
        <v>27788</v>
      </c>
      <c r="AM17" s="1207">
        <f t="shared" ref="AM17:AM18" si="33">AK17+AL17</f>
        <v>58261</v>
      </c>
      <c r="AN17" s="1207">
        <v>25911</v>
      </c>
      <c r="AO17" s="1207">
        <v>22837</v>
      </c>
      <c r="AP17" s="1207">
        <f t="shared" ref="AP17:AP18" si="34">AO17+AN17</f>
        <v>48748</v>
      </c>
      <c r="AQ17" s="1202">
        <f>AP17/AM17</f>
        <v>0.83671752973687374</v>
      </c>
      <c r="AR17" s="1214">
        <v>37477</v>
      </c>
      <c r="AS17" s="1214">
        <v>31379</v>
      </c>
      <c r="AT17" s="1215">
        <f t="shared" ref="AT17:AT18" si="35">AR17+AS17</f>
        <v>68856</v>
      </c>
      <c r="AU17" s="1215">
        <v>29579</v>
      </c>
      <c r="AV17" s="1215">
        <v>24287</v>
      </c>
      <c r="AW17" s="1215">
        <f t="shared" ref="AW17:AW18" si="36">AV17+AU17</f>
        <v>53866</v>
      </c>
      <c r="AX17" s="1203">
        <f>AW17/AT17</f>
        <v>0.78229929127454401</v>
      </c>
      <c r="AZ17" s="149"/>
      <c r="BA17" s="1191" t="s">
        <v>817</v>
      </c>
      <c r="BB17" s="1191" t="s">
        <v>818</v>
      </c>
      <c r="BC17" s="1191" t="s">
        <v>819</v>
      </c>
      <c r="BD17" s="1191" t="s">
        <v>270</v>
      </c>
      <c r="BE17" s="1191" t="s">
        <v>271</v>
      </c>
      <c r="BF17" s="1191" t="s">
        <v>1985</v>
      </c>
      <c r="BG17" s="1191" t="s">
        <v>1954</v>
      </c>
      <c r="BH17" s="151"/>
    </row>
    <row r="18" spans="1:60">
      <c r="A18" s="1173" t="s">
        <v>824</v>
      </c>
      <c r="B18" s="1176">
        <v>6483</v>
      </c>
      <c r="C18" s="1176">
        <v>5348</v>
      </c>
      <c r="D18" s="1174">
        <f>B18+C18</f>
        <v>11831</v>
      </c>
      <c r="E18" s="1174">
        <v>4673</v>
      </c>
      <c r="F18" s="1174">
        <v>4044</v>
      </c>
      <c r="G18" s="1174">
        <f>E18+F18</f>
        <v>8717</v>
      </c>
      <c r="H18" s="1185">
        <f>G18/D18</f>
        <v>0.7367931704843208</v>
      </c>
      <c r="I18" s="1196">
        <v>6433</v>
      </c>
      <c r="J18" s="1196">
        <v>5894</v>
      </c>
      <c r="K18" s="1174">
        <f t="shared" si="25"/>
        <v>12327</v>
      </c>
      <c r="L18" s="1174">
        <v>5359</v>
      </c>
      <c r="M18" s="1174">
        <v>4993</v>
      </c>
      <c r="N18" s="1174">
        <f t="shared" si="26"/>
        <v>10352</v>
      </c>
      <c r="O18" s="1175">
        <f>N18/K18</f>
        <v>0.8397825910602742</v>
      </c>
      <c r="P18" s="1195">
        <v>7646</v>
      </c>
      <c r="Q18" s="1195">
        <v>6856</v>
      </c>
      <c r="R18" s="1174">
        <f t="shared" si="27"/>
        <v>14502</v>
      </c>
      <c r="S18" s="1174">
        <v>5905</v>
      </c>
      <c r="T18" s="1174">
        <v>5280</v>
      </c>
      <c r="U18" s="1177">
        <f t="shared" si="28"/>
        <v>11185</v>
      </c>
      <c r="V18" s="1175">
        <f>U18/R18</f>
        <v>0.77127292787201762</v>
      </c>
      <c r="W18" s="1197">
        <v>8059</v>
      </c>
      <c r="X18" s="1197">
        <v>7407</v>
      </c>
      <c r="Y18" s="1174">
        <f t="shared" si="29"/>
        <v>15466</v>
      </c>
      <c r="Z18" s="1174">
        <v>6040</v>
      </c>
      <c r="AA18" s="1174">
        <v>5602</v>
      </c>
      <c r="AB18" s="1177">
        <f t="shared" si="30"/>
        <v>11642</v>
      </c>
      <c r="AC18" s="1183">
        <f>AB18/Y18</f>
        <v>0.75274796327427906</v>
      </c>
      <c r="AD18" s="1199">
        <v>7960</v>
      </c>
      <c r="AE18" s="1199">
        <v>7098</v>
      </c>
      <c r="AF18" s="1186">
        <f t="shared" si="31"/>
        <v>15058</v>
      </c>
      <c r="AG18" s="1186">
        <v>6173</v>
      </c>
      <c r="AH18" s="1186">
        <v>5761</v>
      </c>
      <c r="AI18" s="1186">
        <f t="shared" si="32"/>
        <v>11934</v>
      </c>
      <c r="AJ18" s="1184">
        <f>AI18/AF18</f>
        <v>0.79253552928675786</v>
      </c>
      <c r="AK18" s="1206">
        <v>8602</v>
      </c>
      <c r="AL18" s="1206">
        <v>8565</v>
      </c>
      <c r="AM18" s="1207">
        <f t="shared" si="33"/>
        <v>17167</v>
      </c>
      <c r="AN18" s="1207">
        <v>7053</v>
      </c>
      <c r="AO18" s="1207">
        <v>6930</v>
      </c>
      <c r="AP18" s="1207">
        <f t="shared" si="34"/>
        <v>13983</v>
      </c>
      <c r="AQ18" s="1202">
        <f>AP18/AM18</f>
        <v>0.81452787324517972</v>
      </c>
      <c r="AR18" s="1214">
        <v>10213</v>
      </c>
      <c r="AS18" s="1214">
        <v>8580</v>
      </c>
      <c r="AT18" s="1215">
        <f t="shared" si="35"/>
        <v>18793</v>
      </c>
      <c r="AU18" s="1215">
        <v>8491</v>
      </c>
      <c r="AV18" s="1215">
        <v>7294</v>
      </c>
      <c r="AW18" s="1215">
        <f t="shared" si="36"/>
        <v>15785</v>
      </c>
      <c r="AX18" s="1203">
        <f>AW18/AT18</f>
        <v>0.83994040334166975</v>
      </c>
      <c r="AZ18" s="1211" t="s">
        <v>822</v>
      </c>
      <c r="BA18" s="1175">
        <v>0.55362549033764108</v>
      </c>
      <c r="BB18" s="1175">
        <v>0.56926839711692545</v>
      </c>
      <c r="BC18" s="1182">
        <v>0.59970620398046215</v>
      </c>
      <c r="BD18" s="1208">
        <f>AC24</f>
        <v>0.55400208721814881</v>
      </c>
      <c r="BE18" s="1209">
        <f>AJ24</f>
        <v>0.55807024062456512</v>
      </c>
      <c r="BF18" s="1212">
        <f>AQ24</f>
        <v>0.55623873161170168</v>
      </c>
      <c r="BG18" s="1210">
        <f>AX24</f>
        <v>0.54053082092349269</v>
      </c>
      <c r="BH18" s="151"/>
    </row>
    <row r="19" spans="1:60" ht="15.75" customHeight="1">
      <c r="A19" s="172"/>
      <c r="B19" s="172"/>
      <c r="C19" s="172"/>
      <c r="D19" s="157"/>
      <c r="E19" s="157"/>
      <c r="F19" s="157"/>
      <c r="G19" s="157"/>
      <c r="K19" s="157"/>
      <c r="L19" s="157"/>
      <c r="M19" s="157"/>
      <c r="N19" s="157"/>
      <c r="R19" s="157"/>
      <c r="S19" s="157"/>
      <c r="T19" s="157"/>
      <c r="U19" s="157"/>
      <c r="AZ19" s="1211" t="s">
        <v>823</v>
      </c>
      <c r="BA19" s="1175">
        <v>0.6191536412145181</v>
      </c>
      <c r="BB19" s="1175">
        <v>0.58157021614213933</v>
      </c>
      <c r="BC19" s="1182">
        <v>0.60830033470041955</v>
      </c>
      <c r="BD19" s="1208">
        <f>AC25</f>
        <v>0.57088453274750739</v>
      </c>
      <c r="BE19" s="1209">
        <f>AJ25</f>
        <v>0.56726218780427051</v>
      </c>
      <c r="BF19" s="1212">
        <f>AQ25</f>
        <v>0.5700166261393238</v>
      </c>
      <c r="BG19" s="1210">
        <f t="shared" ref="BG19:BG20" si="37">AX25</f>
        <v>0.54557879987216995</v>
      </c>
      <c r="BH19" s="151"/>
    </row>
    <row r="20" spans="1:60" ht="15.75" customHeight="1">
      <c r="A20" s="152"/>
      <c r="B20" s="2579" t="s">
        <v>831</v>
      </c>
      <c r="C20" s="2579"/>
      <c r="D20" s="2579"/>
      <c r="E20" s="2579"/>
      <c r="F20" s="2579"/>
      <c r="G20" s="2579"/>
      <c r="H20" s="2579"/>
      <c r="I20" s="2579"/>
      <c r="J20" s="2579"/>
      <c r="K20" s="2579"/>
      <c r="L20" s="2579"/>
      <c r="M20" s="2579"/>
      <c r="N20" s="2579"/>
      <c r="O20" s="2579"/>
      <c r="P20" s="2579"/>
      <c r="Q20" s="2579"/>
      <c r="R20" s="2579"/>
      <c r="S20" s="2579"/>
      <c r="T20" s="2579"/>
      <c r="U20" s="2579"/>
      <c r="V20" s="2579"/>
      <c r="W20" s="2579"/>
      <c r="X20" s="2579"/>
      <c r="Y20" s="2579"/>
      <c r="Z20" s="2579"/>
      <c r="AA20" s="2579"/>
      <c r="AB20" s="2579"/>
      <c r="AC20" s="2579"/>
      <c r="AD20" s="2579"/>
      <c r="AE20" s="2579"/>
      <c r="AF20" s="2579"/>
      <c r="AG20" s="2579"/>
      <c r="AH20" s="2579"/>
      <c r="AI20" s="2579"/>
      <c r="AJ20" s="2579"/>
      <c r="AK20" s="2579"/>
      <c r="AL20" s="2579"/>
      <c r="AM20" s="2579"/>
      <c r="AN20" s="2579"/>
      <c r="AO20" s="2579"/>
      <c r="AP20" s="2579"/>
      <c r="AQ20" s="2579"/>
      <c r="AR20" s="2579"/>
      <c r="AS20" s="2579"/>
      <c r="AT20" s="2579"/>
      <c r="AU20" s="2579"/>
      <c r="AV20" s="2579"/>
      <c r="AW20" s="2579"/>
      <c r="AX20" s="2579"/>
      <c r="AZ20" s="1211" t="s">
        <v>824</v>
      </c>
      <c r="BA20" s="1175">
        <v>0.34013683760402619</v>
      </c>
      <c r="BB20" s="1175">
        <v>0.38929152042785298</v>
      </c>
      <c r="BC20" s="1182">
        <v>0.37277071555736002</v>
      </c>
      <c r="BD20" s="1208">
        <f>AC26</f>
        <v>0.38232548006597988</v>
      </c>
      <c r="BE20" s="1209">
        <f>AJ26</f>
        <v>0.38686971132740949</v>
      </c>
      <c r="BF20" s="1212">
        <f>AQ26</f>
        <v>0.37407043248258576</v>
      </c>
      <c r="BG20" s="1210">
        <f t="shared" si="37"/>
        <v>0.38253951610789272</v>
      </c>
      <c r="BH20" s="151"/>
    </row>
    <row r="21" spans="1:60">
      <c r="A21" s="152"/>
      <c r="B21" s="2578" t="s">
        <v>817</v>
      </c>
      <c r="C21" s="2578"/>
      <c r="D21" s="2578"/>
      <c r="E21" s="2578"/>
      <c r="F21" s="2578"/>
      <c r="G21" s="2578"/>
      <c r="H21" s="2578"/>
      <c r="I21" s="2585" t="s">
        <v>818</v>
      </c>
      <c r="J21" s="2590"/>
      <c r="K21" s="2590"/>
      <c r="L21" s="2590"/>
      <c r="M21" s="2590"/>
      <c r="N21" s="2590"/>
      <c r="O21" s="2591"/>
      <c r="P21" s="2585" t="s">
        <v>819</v>
      </c>
      <c r="Q21" s="2590"/>
      <c r="R21" s="2590"/>
      <c r="S21" s="2590"/>
      <c r="T21" s="2590"/>
      <c r="U21" s="2590"/>
      <c r="V21" s="2591"/>
      <c r="W21" s="2585" t="s">
        <v>270</v>
      </c>
      <c r="X21" s="2590"/>
      <c r="Y21" s="2590"/>
      <c r="Z21" s="2590"/>
      <c r="AA21" s="2590"/>
      <c r="AB21" s="2590"/>
      <c r="AC21" s="2591"/>
      <c r="AD21" s="2585" t="s">
        <v>271</v>
      </c>
      <c r="AE21" s="2590"/>
      <c r="AF21" s="2590"/>
      <c r="AG21" s="2590"/>
      <c r="AH21" s="2590"/>
      <c r="AI21" s="2590"/>
      <c r="AJ21" s="2591"/>
      <c r="AK21" s="2585" t="s">
        <v>1985</v>
      </c>
      <c r="AL21" s="2590"/>
      <c r="AM21" s="2590"/>
      <c r="AN21" s="2590"/>
      <c r="AO21" s="2590"/>
      <c r="AP21" s="2590"/>
      <c r="AQ21" s="2591"/>
      <c r="AR21" s="2585" t="s">
        <v>1954</v>
      </c>
      <c r="AS21" s="2590"/>
      <c r="AT21" s="2590"/>
      <c r="AU21" s="2590"/>
      <c r="AV21" s="2590"/>
      <c r="AW21" s="2590"/>
      <c r="AX21" s="2591"/>
      <c r="AZ21" s="153"/>
      <c r="BA21" s="154"/>
      <c r="BB21" s="154"/>
      <c r="BC21" s="155"/>
      <c r="BD21" s="229"/>
      <c r="BE21" s="229"/>
      <c r="BF21" s="229"/>
      <c r="BG21" s="229"/>
      <c r="BH21" s="151"/>
    </row>
    <row r="22" spans="1:60" ht="15.75" customHeight="1">
      <c r="A22" s="152"/>
      <c r="B22" s="2586" t="s">
        <v>820</v>
      </c>
      <c r="C22" s="2586"/>
      <c r="D22" s="2586"/>
      <c r="E22" s="2586" t="s">
        <v>821</v>
      </c>
      <c r="F22" s="2586"/>
      <c r="G22" s="2586"/>
      <c r="H22" s="2586"/>
      <c r="I22" s="2587" t="s">
        <v>820</v>
      </c>
      <c r="J22" s="2588"/>
      <c r="K22" s="2589"/>
      <c r="L22" s="2587" t="s">
        <v>821</v>
      </c>
      <c r="M22" s="2588"/>
      <c r="N22" s="2588"/>
      <c r="O22" s="2589"/>
      <c r="P22" s="2587" t="s">
        <v>820</v>
      </c>
      <c r="Q22" s="2588"/>
      <c r="R22" s="2589"/>
      <c r="S22" s="2587" t="s">
        <v>821</v>
      </c>
      <c r="T22" s="2588"/>
      <c r="U22" s="2588"/>
      <c r="V22" s="2589"/>
      <c r="W22" s="2587" t="s">
        <v>820</v>
      </c>
      <c r="X22" s="2588"/>
      <c r="Y22" s="2589"/>
      <c r="Z22" s="2587" t="s">
        <v>821</v>
      </c>
      <c r="AA22" s="2588"/>
      <c r="AB22" s="2588"/>
      <c r="AC22" s="2589"/>
      <c r="AD22" s="2587" t="s">
        <v>820</v>
      </c>
      <c r="AE22" s="2588"/>
      <c r="AF22" s="2589"/>
      <c r="AG22" s="2587" t="s">
        <v>821</v>
      </c>
      <c r="AH22" s="2588"/>
      <c r="AI22" s="2588"/>
      <c r="AJ22" s="2589"/>
      <c r="AK22" s="2587" t="s">
        <v>820</v>
      </c>
      <c r="AL22" s="2588"/>
      <c r="AM22" s="2589"/>
      <c r="AN22" s="2587" t="s">
        <v>821</v>
      </c>
      <c r="AO22" s="2588"/>
      <c r="AP22" s="2588"/>
      <c r="AQ22" s="2589"/>
      <c r="AR22" s="2592" t="s">
        <v>820</v>
      </c>
      <c r="AS22" s="2593"/>
      <c r="AT22" s="2594"/>
      <c r="AU22" s="2592" t="s">
        <v>821</v>
      </c>
      <c r="AV22" s="2593"/>
      <c r="AW22" s="2593"/>
      <c r="AX22" s="2594"/>
      <c r="AZ22" s="158"/>
      <c r="BA22" s="156"/>
      <c r="BB22" s="156"/>
      <c r="BC22" s="156"/>
      <c r="BD22" s="156"/>
      <c r="BE22" s="156"/>
      <c r="BF22" s="156"/>
      <c r="BG22" s="156"/>
      <c r="BH22" s="151"/>
    </row>
    <row r="23" spans="1:60">
      <c r="A23" s="152"/>
      <c r="B23" s="1192" t="s">
        <v>48</v>
      </c>
      <c r="C23" s="1192" t="s">
        <v>49</v>
      </c>
      <c r="D23" s="1194" t="s">
        <v>8</v>
      </c>
      <c r="E23" s="1192" t="s">
        <v>48</v>
      </c>
      <c r="F23" s="1192" t="s">
        <v>49</v>
      </c>
      <c r="G23" s="1194" t="s">
        <v>8</v>
      </c>
      <c r="H23" s="1194" t="s">
        <v>2233</v>
      </c>
      <c r="I23" s="1192" t="s">
        <v>48</v>
      </c>
      <c r="J23" s="1192" t="s">
        <v>49</v>
      </c>
      <c r="K23" s="1189" t="s">
        <v>8</v>
      </c>
      <c r="L23" s="1192" t="s">
        <v>48</v>
      </c>
      <c r="M23" s="1192" t="s">
        <v>49</v>
      </c>
      <c r="N23" s="1189" t="s">
        <v>8</v>
      </c>
      <c r="O23" s="1189" t="s">
        <v>2233</v>
      </c>
      <c r="P23" s="1192" t="s">
        <v>48</v>
      </c>
      <c r="Q23" s="1192" t="s">
        <v>49</v>
      </c>
      <c r="R23" s="1189" t="s">
        <v>8</v>
      </c>
      <c r="S23" s="1192" t="s">
        <v>48</v>
      </c>
      <c r="T23" s="1192" t="s">
        <v>49</v>
      </c>
      <c r="U23" s="1189" t="s">
        <v>8</v>
      </c>
      <c r="V23" s="1189" t="s">
        <v>2233</v>
      </c>
      <c r="W23" s="1192" t="s">
        <v>48</v>
      </c>
      <c r="X23" s="1192" t="s">
        <v>49</v>
      </c>
      <c r="Y23" s="1189" t="s">
        <v>8</v>
      </c>
      <c r="Z23" s="1192" t="s">
        <v>48</v>
      </c>
      <c r="AA23" s="1192" t="s">
        <v>49</v>
      </c>
      <c r="AB23" s="1189" t="s">
        <v>8</v>
      </c>
      <c r="AC23" s="1189" t="s">
        <v>2233</v>
      </c>
      <c r="AD23" s="1192" t="s">
        <v>48</v>
      </c>
      <c r="AE23" s="1192" t="s">
        <v>49</v>
      </c>
      <c r="AF23" s="1189" t="s">
        <v>8</v>
      </c>
      <c r="AG23" s="1192" t="s">
        <v>48</v>
      </c>
      <c r="AH23" s="1192" t="s">
        <v>49</v>
      </c>
      <c r="AI23" s="1189" t="s">
        <v>8</v>
      </c>
      <c r="AJ23" s="1189" t="s">
        <v>2233</v>
      </c>
      <c r="AK23" s="1192" t="s">
        <v>48</v>
      </c>
      <c r="AL23" s="1192" t="s">
        <v>49</v>
      </c>
      <c r="AM23" s="1189" t="s">
        <v>8</v>
      </c>
      <c r="AN23" s="1192" t="s">
        <v>48</v>
      </c>
      <c r="AO23" s="1192" t="s">
        <v>49</v>
      </c>
      <c r="AP23" s="1189" t="s">
        <v>8</v>
      </c>
      <c r="AQ23" s="1189" t="s">
        <v>2233</v>
      </c>
      <c r="AR23" s="1213" t="s">
        <v>48</v>
      </c>
      <c r="AS23" s="1213" t="s">
        <v>49</v>
      </c>
      <c r="AT23" s="1201" t="s">
        <v>8</v>
      </c>
      <c r="AU23" s="1213" t="s">
        <v>48</v>
      </c>
      <c r="AV23" s="1213" t="s">
        <v>49</v>
      </c>
      <c r="AW23" s="1201" t="s">
        <v>8</v>
      </c>
      <c r="AX23" s="1201" t="s">
        <v>2233</v>
      </c>
      <c r="BH23" s="156"/>
    </row>
    <row r="24" spans="1:60">
      <c r="A24" s="1173" t="s">
        <v>822</v>
      </c>
      <c r="B24" s="1176">
        <v>634036</v>
      </c>
      <c r="C24" s="1176">
        <v>612554</v>
      </c>
      <c r="D24" s="1177">
        <f>B24+C24</f>
        <v>1246590</v>
      </c>
      <c r="E24" s="1177">
        <v>337483</v>
      </c>
      <c r="F24" s="1177">
        <v>352661</v>
      </c>
      <c r="G24" s="1174">
        <f>E24+F24</f>
        <v>690144</v>
      </c>
      <c r="H24" s="1175">
        <f>G24/D24</f>
        <v>0.55362549033764108</v>
      </c>
      <c r="I24" s="1195">
        <v>656625</v>
      </c>
      <c r="J24" s="1195">
        <v>648248</v>
      </c>
      <c r="K24" s="1174">
        <f>I24+J24</f>
        <v>1304873</v>
      </c>
      <c r="L24" s="1174">
        <v>349741</v>
      </c>
      <c r="M24" s="1174">
        <v>366130</v>
      </c>
      <c r="N24" s="1174">
        <f>L24+M24</f>
        <v>715871</v>
      </c>
      <c r="O24" s="1175">
        <f>N24/K24</f>
        <v>0.54861354323370937</v>
      </c>
      <c r="P24" s="1195">
        <v>637759</v>
      </c>
      <c r="Q24" s="1195">
        <v>622644</v>
      </c>
      <c r="R24" s="1174">
        <f>P24+Q24</f>
        <v>1260403</v>
      </c>
      <c r="S24" s="1174">
        <v>353721</v>
      </c>
      <c r="T24" s="1174">
        <v>365328</v>
      </c>
      <c r="U24" s="1177">
        <f>S24+T24</f>
        <v>719049</v>
      </c>
      <c r="V24" s="1182">
        <f>U24/R24</f>
        <v>0.57049134284827951</v>
      </c>
      <c r="W24" s="1197">
        <v>678273</v>
      </c>
      <c r="X24" s="1197">
        <v>656518</v>
      </c>
      <c r="Y24" s="1174">
        <f>W24+X24</f>
        <v>1334791</v>
      </c>
      <c r="Z24" s="1174">
        <v>364013</v>
      </c>
      <c r="AA24" s="1174">
        <v>375464</v>
      </c>
      <c r="AB24" s="1177">
        <f>Z24+AA24</f>
        <v>739477</v>
      </c>
      <c r="AC24" s="1183">
        <f>AB24/Y24</f>
        <v>0.55400208721814881</v>
      </c>
      <c r="AD24" s="1199">
        <v>710378</v>
      </c>
      <c r="AE24" s="1199">
        <v>683744</v>
      </c>
      <c r="AF24" s="1186">
        <f>AD24+AE24</f>
        <v>1394122</v>
      </c>
      <c r="AG24" s="1186">
        <v>385544</v>
      </c>
      <c r="AH24" s="1186">
        <v>392474</v>
      </c>
      <c r="AI24" s="1186">
        <f>AG24+AH24</f>
        <v>778018</v>
      </c>
      <c r="AJ24" s="1200">
        <f>AI24/AF24</f>
        <v>0.55807024062456512</v>
      </c>
      <c r="AK24" s="1206">
        <v>734702</v>
      </c>
      <c r="AL24" s="1206">
        <v>696847</v>
      </c>
      <c r="AM24" s="1207">
        <f>AK24+AL24</f>
        <v>1431549</v>
      </c>
      <c r="AN24" s="1207">
        <v>397526</v>
      </c>
      <c r="AO24" s="1207">
        <v>398757</v>
      </c>
      <c r="AP24" s="1207">
        <f>AN24+AO24</f>
        <v>796283</v>
      </c>
      <c r="AQ24" s="1202">
        <f>AP24/AM24</f>
        <v>0.55623873161170168</v>
      </c>
      <c r="AR24" s="1214">
        <v>778108</v>
      </c>
      <c r="AS24" s="1214">
        <v>737356</v>
      </c>
      <c r="AT24" s="1215">
        <f>AR24+AS24</f>
        <v>1515464</v>
      </c>
      <c r="AU24" s="1215">
        <v>412233</v>
      </c>
      <c r="AV24" s="1215">
        <v>406922</v>
      </c>
      <c r="AW24" s="1215">
        <f>AU24+AV24</f>
        <v>819155</v>
      </c>
      <c r="AX24" s="1203">
        <f>AW24/AT24</f>
        <v>0.54053082092349269</v>
      </c>
      <c r="BH24" s="156"/>
    </row>
    <row r="25" spans="1:60">
      <c r="A25" s="1173" t="s">
        <v>823</v>
      </c>
      <c r="B25" s="1176">
        <v>69955</v>
      </c>
      <c r="C25" s="1176">
        <v>62542</v>
      </c>
      <c r="D25" s="1177">
        <f>B25+C25</f>
        <v>132497</v>
      </c>
      <c r="E25" s="1177">
        <v>42154</v>
      </c>
      <c r="F25" s="1177">
        <v>39882</v>
      </c>
      <c r="G25" s="1174">
        <f>E25+F25</f>
        <v>82036</v>
      </c>
      <c r="H25" s="1175">
        <f>G25/D25</f>
        <v>0.6191536412145181</v>
      </c>
      <c r="I25" s="1195">
        <v>78158</v>
      </c>
      <c r="J25" s="1195">
        <v>72292</v>
      </c>
      <c r="K25" s="1174">
        <f t="shared" ref="K25:K26" si="38">I25+J25</f>
        <v>150450</v>
      </c>
      <c r="L25" s="1174">
        <v>44330</v>
      </c>
      <c r="M25" s="1174">
        <v>43399</v>
      </c>
      <c r="N25" s="1174">
        <f t="shared" ref="N25:N26" si="39">L25+M25</f>
        <v>87729</v>
      </c>
      <c r="O25" s="1175">
        <f>N25/K25</f>
        <v>0.58311066799601197</v>
      </c>
      <c r="P25" s="1195">
        <v>83146</v>
      </c>
      <c r="Q25" s="1195">
        <v>75514</v>
      </c>
      <c r="R25" s="1174">
        <f t="shared" ref="R25:R26" si="40">P25+Q25</f>
        <v>158660</v>
      </c>
      <c r="S25" s="1174">
        <v>48007</v>
      </c>
      <c r="T25" s="1174">
        <v>46157</v>
      </c>
      <c r="U25" s="1177">
        <f t="shared" ref="U25:U26" si="41">S25+T25</f>
        <v>94164</v>
      </c>
      <c r="V25" s="1182">
        <f>U25/R25</f>
        <v>0.59349552502205971</v>
      </c>
      <c r="W25" s="1197">
        <v>86536</v>
      </c>
      <c r="X25" s="1197">
        <v>79156</v>
      </c>
      <c r="Y25" s="1174">
        <f t="shared" ref="Y25:Y26" si="42">W25+X25</f>
        <v>165692</v>
      </c>
      <c r="Z25" s="1174">
        <v>47869</v>
      </c>
      <c r="AA25" s="1174">
        <v>46722</v>
      </c>
      <c r="AB25" s="1177">
        <f t="shared" ref="AB25:AB26" si="43">Z25+AA25</f>
        <v>94591</v>
      </c>
      <c r="AC25" s="1183">
        <f>AB25/Y25</f>
        <v>0.57088453274750739</v>
      </c>
      <c r="AD25" s="1199">
        <v>91975</v>
      </c>
      <c r="AE25" s="1199">
        <v>84677</v>
      </c>
      <c r="AF25" s="1186">
        <f t="shared" ref="AF25:AF26" si="44">AD25+AE25</f>
        <v>176652</v>
      </c>
      <c r="AG25" s="1186">
        <v>50747</v>
      </c>
      <c r="AH25" s="1186">
        <v>49461</v>
      </c>
      <c r="AI25" s="1186">
        <f t="shared" ref="AI25:AI26" si="45">AG25+AH25</f>
        <v>100208</v>
      </c>
      <c r="AJ25" s="1200">
        <f t="shared" ref="AJ25:AJ26" si="46">AI25/AF25</f>
        <v>0.56726218780427051</v>
      </c>
      <c r="AK25" s="1206">
        <v>96211</v>
      </c>
      <c r="AL25" s="1206">
        <v>88438</v>
      </c>
      <c r="AM25" s="1207">
        <f t="shared" ref="AM25:AM26" si="47">AK25+AL25</f>
        <v>184649</v>
      </c>
      <c r="AN25" s="1207">
        <v>53068</v>
      </c>
      <c r="AO25" s="1207">
        <v>52185</v>
      </c>
      <c r="AP25" s="1207">
        <f t="shared" ref="AP25:AP26" si="48">AN25+AO25</f>
        <v>105253</v>
      </c>
      <c r="AQ25" s="1202">
        <f>AP25/AM25</f>
        <v>0.5700166261393238</v>
      </c>
      <c r="AR25" s="1214">
        <v>106017</v>
      </c>
      <c r="AS25" s="1214">
        <v>97378</v>
      </c>
      <c r="AT25" s="1215">
        <f t="shared" ref="AT25:AT26" si="49">AR25+AS25</f>
        <v>203395</v>
      </c>
      <c r="AU25" s="1215">
        <v>57405</v>
      </c>
      <c r="AV25" s="1215">
        <v>53563</v>
      </c>
      <c r="AW25" s="1215">
        <f t="shared" ref="AW25:AW26" si="50">AU25+AV25</f>
        <v>110968</v>
      </c>
      <c r="AX25" s="1203">
        <f>AW25/AT25</f>
        <v>0.54557879987216995</v>
      </c>
    </row>
    <row r="26" spans="1:60">
      <c r="A26" s="1173" t="s">
        <v>824</v>
      </c>
      <c r="B26" s="1176">
        <v>33457</v>
      </c>
      <c r="C26" s="1176">
        <v>27345</v>
      </c>
      <c r="D26" s="1177">
        <f>B26+C26</f>
        <v>60802</v>
      </c>
      <c r="E26" s="1177">
        <v>10937</v>
      </c>
      <c r="F26" s="1177">
        <v>9744</v>
      </c>
      <c r="G26" s="1174">
        <f>E26+F26</f>
        <v>20681</v>
      </c>
      <c r="H26" s="1175">
        <f>G26/D26</f>
        <v>0.34013683760402619</v>
      </c>
      <c r="I26" s="1195">
        <v>33035</v>
      </c>
      <c r="J26" s="1195">
        <v>28076</v>
      </c>
      <c r="K26" s="1174">
        <f t="shared" si="38"/>
        <v>61111</v>
      </c>
      <c r="L26" s="1174">
        <v>11748</v>
      </c>
      <c r="M26" s="1174">
        <v>11003</v>
      </c>
      <c r="N26" s="1174">
        <f t="shared" si="39"/>
        <v>22751</v>
      </c>
      <c r="O26" s="1175">
        <f>N26/K26</f>
        <v>0.37228976779957784</v>
      </c>
      <c r="P26" s="1195">
        <v>34228</v>
      </c>
      <c r="Q26" s="1195">
        <v>29806</v>
      </c>
      <c r="R26" s="1174">
        <f t="shared" si="40"/>
        <v>64034</v>
      </c>
      <c r="S26" s="1174">
        <v>12489</v>
      </c>
      <c r="T26" s="1174">
        <v>11381</v>
      </c>
      <c r="U26" s="1177">
        <f t="shared" si="41"/>
        <v>23870</v>
      </c>
      <c r="V26" s="1182">
        <f>U26/R26</f>
        <v>0.37277071555736013</v>
      </c>
      <c r="W26" s="1197">
        <v>34019</v>
      </c>
      <c r="X26" s="1197">
        <v>30243</v>
      </c>
      <c r="Y26" s="1174">
        <f t="shared" si="42"/>
        <v>64262</v>
      </c>
      <c r="Z26" s="1174">
        <v>12867</v>
      </c>
      <c r="AA26" s="1174">
        <v>11702</v>
      </c>
      <c r="AB26" s="1177">
        <f t="shared" si="43"/>
        <v>24569</v>
      </c>
      <c r="AC26" s="1183">
        <f>AB26/Y26</f>
        <v>0.38232548006597988</v>
      </c>
      <c r="AD26" s="1199">
        <v>35682</v>
      </c>
      <c r="AE26" s="1199">
        <v>30379</v>
      </c>
      <c r="AF26" s="1186">
        <f t="shared" si="44"/>
        <v>66061</v>
      </c>
      <c r="AG26" s="1186">
        <v>13499</v>
      </c>
      <c r="AH26" s="1186">
        <v>12058</v>
      </c>
      <c r="AI26" s="1186">
        <f t="shared" si="45"/>
        <v>25557</v>
      </c>
      <c r="AJ26" s="1200">
        <f t="shared" si="46"/>
        <v>0.38686971132740949</v>
      </c>
      <c r="AK26" s="1206">
        <v>38827</v>
      </c>
      <c r="AL26" s="1206">
        <v>33384</v>
      </c>
      <c r="AM26" s="1207">
        <f t="shared" si="47"/>
        <v>72211</v>
      </c>
      <c r="AN26" s="1207">
        <v>13891</v>
      </c>
      <c r="AO26" s="1207">
        <v>13121</v>
      </c>
      <c r="AP26" s="1207">
        <f t="shared" si="48"/>
        <v>27012</v>
      </c>
      <c r="AQ26" s="1202">
        <f>AP26/AM26</f>
        <v>0.37407043248258576</v>
      </c>
      <c r="AR26" s="1214">
        <v>41130</v>
      </c>
      <c r="AS26" s="1214">
        <v>35168</v>
      </c>
      <c r="AT26" s="1215">
        <f t="shared" si="49"/>
        <v>76298</v>
      </c>
      <c r="AU26" s="1215">
        <v>15544</v>
      </c>
      <c r="AV26" s="1215">
        <v>13643</v>
      </c>
      <c r="AW26" s="1215">
        <f t="shared" si="50"/>
        <v>29187</v>
      </c>
      <c r="AX26" s="1203">
        <f>AW26/AT26</f>
        <v>0.38253951610789272</v>
      </c>
    </row>
    <row r="27" spans="1:60" ht="15.75" customHeight="1">
      <c r="A27" s="172"/>
      <c r="B27" s="172"/>
      <c r="C27" s="172"/>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row>
    <row r="28" spans="1:60" ht="15.75" customHeight="1">
      <c r="A28" s="152"/>
      <c r="B28" s="2579" t="s">
        <v>832</v>
      </c>
      <c r="C28" s="2579"/>
      <c r="D28" s="2579"/>
      <c r="E28" s="2579"/>
      <c r="F28" s="2579"/>
      <c r="G28" s="2579"/>
      <c r="H28" s="2579"/>
      <c r="I28" s="2579"/>
      <c r="J28" s="2579"/>
      <c r="K28" s="2579"/>
      <c r="L28" s="2579"/>
      <c r="M28" s="2579"/>
      <c r="N28" s="2579"/>
      <c r="O28" s="2579"/>
      <c r="P28" s="2579"/>
      <c r="Q28" s="2579"/>
      <c r="R28" s="2579"/>
      <c r="S28" s="2579"/>
      <c r="T28" s="2579"/>
      <c r="U28" s="2579"/>
      <c r="V28" s="2579"/>
      <c r="W28" s="2579"/>
      <c r="X28" s="2579"/>
      <c r="Y28" s="2579"/>
      <c r="Z28" s="2579"/>
      <c r="AA28" s="2579"/>
      <c r="AB28" s="2579"/>
      <c r="AC28" s="2579"/>
      <c r="AD28" s="2579"/>
      <c r="AE28" s="2579"/>
      <c r="AF28" s="2579"/>
      <c r="AG28" s="2579"/>
      <c r="AH28" s="2579"/>
      <c r="AI28" s="2579"/>
      <c r="AJ28" s="2579"/>
      <c r="AK28" s="2579"/>
      <c r="AL28" s="2579"/>
      <c r="AM28" s="2579"/>
      <c r="AN28" s="2579"/>
      <c r="AO28" s="2579"/>
      <c r="AP28" s="2579"/>
      <c r="AQ28" s="2579"/>
      <c r="AR28" s="2579"/>
      <c r="AS28" s="2579"/>
      <c r="AT28" s="2579"/>
      <c r="AU28" s="2579"/>
      <c r="AV28" s="2579"/>
      <c r="AW28" s="2579"/>
      <c r="AX28" s="2579"/>
    </row>
    <row r="29" spans="1:60" ht="15.75" customHeight="1">
      <c r="A29" s="152"/>
      <c r="B29" s="2578" t="s">
        <v>817</v>
      </c>
      <c r="C29" s="2578"/>
      <c r="D29" s="2578"/>
      <c r="E29" s="2578"/>
      <c r="F29" s="2578"/>
      <c r="G29" s="2578"/>
      <c r="H29" s="2578"/>
      <c r="I29" s="2585" t="s">
        <v>818</v>
      </c>
      <c r="J29" s="2590"/>
      <c r="K29" s="2590"/>
      <c r="L29" s="2590"/>
      <c r="M29" s="2590"/>
      <c r="N29" s="2590"/>
      <c r="O29" s="2591"/>
      <c r="P29" s="2585" t="s">
        <v>819</v>
      </c>
      <c r="Q29" s="2590"/>
      <c r="R29" s="2590"/>
      <c r="S29" s="2590"/>
      <c r="T29" s="2590"/>
      <c r="U29" s="2590"/>
      <c r="V29" s="2591"/>
      <c r="W29" s="2585" t="s">
        <v>270</v>
      </c>
      <c r="X29" s="2590"/>
      <c r="Y29" s="2590"/>
      <c r="Z29" s="2590"/>
      <c r="AA29" s="2590"/>
      <c r="AB29" s="2590"/>
      <c r="AC29" s="2591"/>
      <c r="AD29" s="2585" t="s">
        <v>271</v>
      </c>
      <c r="AE29" s="2590"/>
      <c r="AF29" s="2590"/>
      <c r="AG29" s="2590"/>
      <c r="AH29" s="2590"/>
      <c r="AI29" s="2590"/>
      <c r="AJ29" s="2591"/>
      <c r="AK29" s="2585" t="s">
        <v>1985</v>
      </c>
      <c r="AL29" s="2590"/>
      <c r="AM29" s="2590"/>
      <c r="AN29" s="2590"/>
      <c r="AO29" s="2590"/>
      <c r="AP29" s="2590"/>
      <c r="AQ29" s="2591"/>
      <c r="AR29" s="2585" t="s">
        <v>1954</v>
      </c>
      <c r="AS29" s="2590"/>
      <c r="AT29" s="2590"/>
      <c r="AU29" s="2590"/>
      <c r="AV29" s="2590"/>
      <c r="AW29" s="2590"/>
      <c r="AX29" s="2591"/>
    </row>
    <row r="30" spans="1:60" ht="15" customHeight="1">
      <c r="A30" s="152"/>
      <c r="B30" s="2586" t="s">
        <v>820</v>
      </c>
      <c r="C30" s="2586"/>
      <c r="D30" s="2586"/>
      <c r="E30" s="2586" t="s">
        <v>821</v>
      </c>
      <c r="F30" s="2586"/>
      <c r="G30" s="2586"/>
      <c r="H30" s="2586"/>
      <c r="I30" s="2586" t="s">
        <v>820</v>
      </c>
      <c r="J30" s="2586"/>
      <c r="K30" s="2586"/>
      <c r="L30" s="2586" t="s">
        <v>821</v>
      </c>
      <c r="M30" s="2586"/>
      <c r="N30" s="2586"/>
      <c r="O30" s="2586"/>
      <c r="P30" s="2586" t="s">
        <v>820</v>
      </c>
      <c r="Q30" s="2586"/>
      <c r="R30" s="2586"/>
      <c r="S30" s="2586" t="s">
        <v>821</v>
      </c>
      <c r="T30" s="2586"/>
      <c r="U30" s="2586"/>
      <c r="V30" s="2586"/>
      <c r="W30" s="2586" t="s">
        <v>820</v>
      </c>
      <c r="X30" s="2586"/>
      <c r="Y30" s="2586"/>
      <c r="Z30" s="2586" t="s">
        <v>821</v>
      </c>
      <c r="AA30" s="2586"/>
      <c r="AB30" s="2586"/>
      <c r="AC30" s="2586"/>
      <c r="AD30" s="2586" t="s">
        <v>820</v>
      </c>
      <c r="AE30" s="2586"/>
      <c r="AF30" s="2586"/>
      <c r="AG30" s="2586" t="s">
        <v>821</v>
      </c>
      <c r="AH30" s="2586"/>
      <c r="AI30" s="2586"/>
      <c r="AJ30" s="2586"/>
      <c r="AK30" s="2586" t="s">
        <v>820</v>
      </c>
      <c r="AL30" s="2586"/>
      <c r="AM30" s="2586"/>
      <c r="AN30" s="2586" t="s">
        <v>821</v>
      </c>
      <c r="AO30" s="2586"/>
      <c r="AP30" s="2586"/>
      <c r="AQ30" s="2586"/>
      <c r="AR30" s="2596" t="s">
        <v>820</v>
      </c>
      <c r="AS30" s="2596"/>
      <c r="AT30" s="2596"/>
      <c r="AU30" s="2596" t="s">
        <v>821</v>
      </c>
      <c r="AV30" s="2596"/>
      <c r="AW30" s="2596"/>
      <c r="AX30" s="2596"/>
    </row>
    <row r="31" spans="1:60">
      <c r="B31" s="1192" t="s">
        <v>48</v>
      </c>
      <c r="C31" s="1192" t="s">
        <v>49</v>
      </c>
      <c r="D31" s="1189" t="s">
        <v>8</v>
      </c>
      <c r="E31" s="1192" t="s">
        <v>48</v>
      </c>
      <c r="F31" s="1192" t="s">
        <v>49</v>
      </c>
      <c r="G31" s="2586" t="s">
        <v>8</v>
      </c>
      <c r="H31" s="2586"/>
      <c r="I31" s="1192" t="s">
        <v>48</v>
      </c>
      <c r="J31" s="1192" t="s">
        <v>49</v>
      </c>
      <c r="K31" s="1189" t="s">
        <v>8</v>
      </c>
      <c r="L31" s="1192" t="s">
        <v>48</v>
      </c>
      <c r="M31" s="1192" t="s">
        <v>49</v>
      </c>
      <c r="N31" s="2586" t="s">
        <v>8</v>
      </c>
      <c r="O31" s="2586"/>
      <c r="P31" s="1192" t="s">
        <v>48</v>
      </c>
      <c r="Q31" s="1192" t="s">
        <v>49</v>
      </c>
      <c r="R31" s="1189" t="s">
        <v>8</v>
      </c>
      <c r="S31" s="1192" t="s">
        <v>48</v>
      </c>
      <c r="T31" s="1192" t="s">
        <v>49</v>
      </c>
      <c r="U31" s="2586" t="s">
        <v>8</v>
      </c>
      <c r="V31" s="2586"/>
      <c r="W31" s="1192" t="s">
        <v>48</v>
      </c>
      <c r="X31" s="1192" t="s">
        <v>49</v>
      </c>
      <c r="Y31" s="1189" t="s">
        <v>8</v>
      </c>
      <c r="Z31" s="1192" t="s">
        <v>48</v>
      </c>
      <c r="AA31" s="1192" t="s">
        <v>49</v>
      </c>
      <c r="AB31" s="2586" t="s">
        <v>8</v>
      </c>
      <c r="AC31" s="2586"/>
      <c r="AD31" s="1192" t="s">
        <v>48</v>
      </c>
      <c r="AE31" s="1192" t="s">
        <v>49</v>
      </c>
      <c r="AF31" s="1189" t="s">
        <v>8</v>
      </c>
      <c r="AG31" s="1192" t="s">
        <v>48</v>
      </c>
      <c r="AH31" s="1192" t="s">
        <v>49</v>
      </c>
      <c r="AI31" s="2586" t="s">
        <v>8</v>
      </c>
      <c r="AJ31" s="2586"/>
      <c r="AK31" s="1192" t="s">
        <v>48</v>
      </c>
      <c r="AL31" s="1192" t="s">
        <v>49</v>
      </c>
      <c r="AM31" s="1189" t="s">
        <v>8</v>
      </c>
      <c r="AN31" s="1192" t="s">
        <v>48</v>
      </c>
      <c r="AO31" s="1192" t="s">
        <v>49</v>
      </c>
      <c r="AP31" s="2586" t="s">
        <v>8</v>
      </c>
      <c r="AQ31" s="2586"/>
      <c r="AR31" s="1213" t="s">
        <v>48</v>
      </c>
      <c r="AS31" s="1213" t="s">
        <v>49</v>
      </c>
      <c r="AT31" s="1201" t="s">
        <v>8</v>
      </c>
      <c r="AU31" s="1213" t="s">
        <v>48</v>
      </c>
      <c r="AV31" s="1213" t="s">
        <v>49</v>
      </c>
      <c r="AW31" s="2596" t="s">
        <v>8</v>
      </c>
      <c r="AX31" s="2596"/>
    </row>
    <row r="32" spans="1:60" ht="15.75" customHeight="1">
      <c r="A32" s="1173" t="s">
        <v>822</v>
      </c>
      <c r="B32" s="1179">
        <f>B8/B24</f>
        <v>0.72956898346466126</v>
      </c>
      <c r="C32" s="1179">
        <f t="shared" ref="C32:D32" si="51">C8/C24</f>
        <v>0.75999666968136692</v>
      </c>
      <c r="D32" s="1179">
        <f t="shared" si="51"/>
        <v>0.74452065233958242</v>
      </c>
      <c r="E32" s="1178">
        <f>E8/E24</f>
        <v>0.60346447080297383</v>
      </c>
      <c r="F32" s="1178">
        <f>F8/F24</f>
        <v>0.67403824069006779</v>
      </c>
      <c r="G32" s="2580">
        <f>G8/G24</f>
        <v>0.63952740297677002</v>
      </c>
      <c r="H32" s="2580"/>
      <c r="I32" s="1181">
        <f t="shared" ref="I32:N32" si="52">I8/I24</f>
        <v>0.73667313915857602</v>
      </c>
      <c r="J32" s="1181">
        <f t="shared" si="52"/>
        <v>0.76765065221952089</v>
      </c>
      <c r="K32" s="1181">
        <f t="shared" si="52"/>
        <v>0.75206246125101828</v>
      </c>
      <c r="L32" s="1181">
        <f t="shared" si="52"/>
        <v>0.60595983885217919</v>
      </c>
      <c r="M32" s="1181">
        <f t="shared" si="52"/>
        <v>0.67795591729713489</v>
      </c>
      <c r="N32" s="2580">
        <f t="shared" si="52"/>
        <v>0.64278200960787624</v>
      </c>
      <c r="O32" s="2580"/>
      <c r="P32" s="1181">
        <f>P8/P24</f>
        <v>0.70727657312558501</v>
      </c>
      <c r="Q32" s="1181">
        <f>Q8/Q24</f>
        <v>0.74383435799590136</v>
      </c>
      <c r="R32" s="1181">
        <f t="shared" ref="R32:U34" si="53">R8/R24</f>
        <v>0.72533626149731478</v>
      </c>
      <c r="S32" s="1181">
        <f>S8/S24</f>
        <v>0.6032975141425021</v>
      </c>
      <c r="T32" s="1181">
        <f>T8/T24</f>
        <v>0.67476076293084575</v>
      </c>
      <c r="U32" s="2581">
        <f t="shared" si="53"/>
        <v>0.63960592393564275</v>
      </c>
      <c r="V32" s="2581"/>
      <c r="W32" s="1187">
        <f>W8/W24</f>
        <v>0.72465069374720803</v>
      </c>
      <c r="X32" s="1187">
        <f>X8/X24</f>
        <v>0.75554211765709389</v>
      </c>
      <c r="Y32" s="1187">
        <f t="shared" ref="Y32:AB34" si="54">Y8/Y24</f>
        <v>0.73984466482018529</v>
      </c>
      <c r="Z32" s="1187">
        <f>Z8/Z24</f>
        <v>0.61649721301162319</v>
      </c>
      <c r="AA32" s="1187">
        <f>AA8/AA24</f>
        <v>0.68226248055739036</v>
      </c>
      <c r="AB32" s="2582">
        <f t="shared" si="54"/>
        <v>0.64988904320215501</v>
      </c>
      <c r="AC32" s="2582"/>
      <c r="AD32" s="1198">
        <f>AD8/AD24</f>
        <v>0.72413560104620356</v>
      </c>
      <c r="AE32" s="1198">
        <f>AE8/AE24</f>
        <v>0.75566293817569152</v>
      </c>
      <c r="AF32" s="1188">
        <f t="shared" ref="AF32:AI34" si="55">AF8/AF24</f>
        <v>0.73959811264724318</v>
      </c>
      <c r="AG32" s="1188">
        <f>AG8/AG24</f>
        <v>0.60727958417197514</v>
      </c>
      <c r="AH32" s="1188">
        <f>AH8/AH24</f>
        <v>0.67288533762746072</v>
      </c>
      <c r="AI32" s="2583">
        <f t="shared" si="55"/>
        <v>0.64037464428843549</v>
      </c>
      <c r="AJ32" s="2583"/>
      <c r="AK32" s="1204">
        <f>AK8/AK24</f>
        <v>0.72310133904630725</v>
      </c>
      <c r="AL32" s="1204">
        <f>AL8/AL24</f>
        <v>0.75287832192719495</v>
      </c>
      <c r="AM32" s="1204">
        <f t="shared" ref="AM32:AP34" si="56">AM8/AM24</f>
        <v>0.73759612838959754</v>
      </c>
      <c r="AN32" s="1204">
        <f>AN8/AN24</f>
        <v>0.6078143316412008</v>
      </c>
      <c r="AO32" s="1204">
        <f>AO8/AO24</f>
        <v>0.67095499263962766</v>
      </c>
      <c r="AP32" s="2584">
        <f t="shared" si="56"/>
        <v>0.63943346774953125</v>
      </c>
      <c r="AQ32" s="2584"/>
      <c r="AR32" s="1205">
        <f>AR8/AR24</f>
        <v>0.715106386260005</v>
      </c>
      <c r="AS32" s="1205">
        <f>AS8/AS24</f>
        <v>0.74808911841769787</v>
      </c>
      <c r="AT32" s="1205">
        <f t="shared" ref="AT32" si="57">AT8/AT24</f>
        <v>0.73115428673990279</v>
      </c>
      <c r="AU32" s="1205">
        <f>AU8/AU24</f>
        <v>0.6028920537657102</v>
      </c>
      <c r="AV32" s="1205">
        <f>AV8/AV24</f>
        <v>0.66646924963506515</v>
      </c>
      <c r="AW32" s="2595">
        <f t="shared" ref="AW32" si="58">AW8/AW24</f>
        <v>0.63447454999359099</v>
      </c>
      <c r="AX32" s="2595"/>
    </row>
    <row r="33" spans="1:65">
      <c r="A33" s="1173" t="s">
        <v>823</v>
      </c>
      <c r="B33" s="1179">
        <f t="shared" ref="B33:F33" si="59">B9/B25</f>
        <v>0.67912229290258019</v>
      </c>
      <c r="C33" s="1179">
        <f t="shared" si="59"/>
        <v>0.70483834862972083</v>
      </c>
      <c r="D33" s="1179">
        <f t="shared" si="59"/>
        <v>0.69126093420983115</v>
      </c>
      <c r="E33" s="1178">
        <f t="shared" si="59"/>
        <v>0.50213502870427484</v>
      </c>
      <c r="F33" s="1178">
        <f t="shared" si="59"/>
        <v>0.5694799658994032</v>
      </c>
      <c r="G33" s="2580">
        <f t="shared" ref="G33" si="60">G9/G25</f>
        <v>0.53487493295626309</v>
      </c>
      <c r="H33" s="2580"/>
      <c r="I33" s="1181">
        <f t="shared" ref="I33:J34" si="61">I9/I25</f>
        <v>0.71063742675094044</v>
      </c>
      <c r="J33" s="1181">
        <f t="shared" si="61"/>
        <v>0.7245061694240027</v>
      </c>
      <c r="K33" s="1181">
        <f t="shared" ref="K33:N33" si="62">K9/K25</f>
        <v>0.71730142904619476</v>
      </c>
      <c r="L33" s="1181">
        <f t="shared" si="62"/>
        <v>0.50412812993458156</v>
      </c>
      <c r="M33" s="1181">
        <f t="shared" ref="M33" si="63">M9/M25</f>
        <v>0.56883799165879401</v>
      </c>
      <c r="N33" s="2580">
        <f t="shared" si="62"/>
        <v>0.53613970294885382</v>
      </c>
      <c r="O33" s="2580"/>
      <c r="P33" s="1181">
        <f t="shared" ref="P33:Q33" si="64">P9/P25</f>
        <v>0.69628124022803262</v>
      </c>
      <c r="Q33" s="1181">
        <f t="shared" si="64"/>
        <v>0.72275339672113781</v>
      </c>
      <c r="R33" s="1181">
        <f t="shared" si="53"/>
        <v>0.70888062523635442</v>
      </c>
      <c r="S33" s="1181">
        <f t="shared" si="53"/>
        <v>0.50575957672839378</v>
      </c>
      <c r="T33" s="1181">
        <f t="shared" ref="T33" si="65">T9/T25</f>
        <v>0.57460406872197067</v>
      </c>
      <c r="U33" s="2581">
        <f t="shared" si="53"/>
        <v>0.5395055435198165</v>
      </c>
      <c r="V33" s="2581"/>
      <c r="W33" s="1187">
        <f t="shared" ref="W33:X33" si="66">W9/W25</f>
        <v>0.67831884995839886</v>
      </c>
      <c r="X33" s="1187">
        <f t="shared" si="66"/>
        <v>0.69769821618070649</v>
      </c>
      <c r="Y33" s="1187">
        <f t="shared" si="54"/>
        <v>0.68757695000362118</v>
      </c>
      <c r="Z33" s="1187">
        <f t="shared" si="54"/>
        <v>0.52363742714491635</v>
      </c>
      <c r="AA33" s="1187">
        <f t="shared" si="54"/>
        <v>0.57846410684474125</v>
      </c>
      <c r="AB33" s="2582">
        <f t="shared" si="54"/>
        <v>0.55071835586895157</v>
      </c>
      <c r="AC33" s="2582"/>
      <c r="AD33" s="1198">
        <f t="shared" ref="AD33:AE33" si="67">AD9/AD25</f>
        <v>0.68520793693938575</v>
      </c>
      <c r="AE33" s="1198">
        <f t="shared" si="67"/>
        <v>0.69674173624478897</v>
      </c>
      <c r="AF33" s="1188">
        <f t="shared" si="55"/>
        <v>0.69073658945270933</v>
      </c>
      <c r="AG33" s="1188">
        <f t="shared" si="55"/>
        <v>0.52629712101207948</v>
      </c>
      <c r="AH33" s="1188">
        <f t="shared" si="55"/>
        <v>0.57164230403752447</v>
      </c>
      <c r="AI33" s="2583">
        <f t="shared" si="55"/>
        <v>0.54867874820373619</v>
      </c>
      <c r="AJ33" s="2583"/>
      <c r="AK33" s="1204">
        <f t="shared" ref="AK33:AL33" si="68">AK9/AK25</f>
        <v>0.68326906486784256</v>
      </c>
      <c r="AL33" s="1204">
        <f t="shared" si="68"/>
        <v>0.68579117573893578</v>
      </c>
      <c r="AM33" s="1204">
        <f t="shared" si="56"/>
        <v>0.68447703480657895</v>
      </c>
      <c r="AN33" s="1204">
        <f t="shared" si="56"/>
        <v>0.51173965478254313</v>
      </c>
      <c r="AO33" s="1204">
        <f t="shared" si="56"/>
        <v>0.56238382677014465</v>
      </c>
      <c r="AP33" s="2584">
        <f t="shared" si="56"/>
        <v>0.53684930595802494</v>
      </c>
      <c r="AQ33" s="2584"/>
      <c r="AR33" s="1205">
        <f t="shared" ref="AR33:AW33" si="69">AR9/AR25</f>
        <v>0.64650008960827032</v>
      </c>
      <c r="AS33" s="1205">
        <f t="shared" si="69"/>
        <v>0.67776089055022692</v>
      </c>
      <c r="AT33" s="1205">
        <f t="shared" si="69"/>
        <v>0.66146660439047178</v>
      </c>
      <c r="AU33" s="1205">
        <f t="shared" si="69"/>
        <v>0.4847312951833464</v>
      </c>
      <c r="AV33" s="1205">
        <f t="shared" si="69"/>
        <v>0.54657132722214963</v>
      </c>
      <c r="AW33" s="2595">
        <f t="shared" si="69"/>
        <v>0.51458078004469754</v>
      </c>
      <c r="AX33" s="2595"/>
    </row>
    <row r="34" spans="1:65">
      <c r="A34" s="1173" t="s">
        <v>824</v>
      </c>
      <c r="B34" s="1179">
        <f t="shared" ref="B34:F34" si="70">B10/B26</f>
        <v>0.80622889081507609</v>
      </c>
      <c r="C34" s="1179">
        <f t="shared" si="70"/>
        <v>0.80442494057414515</v>
      </c>
      <c r="D34" s="1179">
        <f t="shared" si="70"/>
        <v>0.80541758494786353</v>
      </c>
      <c r="E34" s="1178">
        <f t="shared" si="70"/>
        <v>0.57273475358873549</v>
      </c>
      <c r="F34" s="1178">
        <f t="shared" si="70"/>
        <v>0.58497536945812811</v>
      </c>
      <c r="G34" s="2580">
        <f>G10/G26</f>
        <v>0.5785020066727915</v>
      </c>
      <c r="H34" s="2580"/>
      <c r="I34" s="1181">
        <f t="shared" si="61"/>
        <v>0.80526714091115481</v>
      </c>
      <c r="J34" s="1181">
        <f t="shared" si="61"/>
        <v>0.79006981051431824</v>
      </c>
      <c r="K34" s="1181">
        <f>K10/K26</f>
        <v>0.79828508779106866</v>
      </c>
      <c r="L34" s="1181">
        <f t="shared" ref="L34:M34" si="71">L10/L26</f>
        <v>0.54383724889342866</v>
      </c>
      <c r="M34" s="1181">
        <f t="shared" si="71"/>
        <v>0.54621466872671087</v>
      </c>
      <c r="N34" s="2580">
        <f>N10/N26</f>
        <v>0.54498703353698741</v>
      </c>
      <c r="O34" s="2580"/>
      <c r="P34" s="1181">
        <f t="shared" ref="P34:Q34" si="72">P10/P26</f>
        <v>0.77661563632114061</v>
      </c>
      <c r="Q34" s="1181">
        <f t="shared" si="72"/>
        <v>0.76997919881902976</v>
      </c>
      <c r="R34" s="1181">
        <f t="shared" si="53"/>
        <v>0.77352656401286812</v>
      </c>
      <c r="S34" s="1181">
        <f t="shared" si="53"/>
        <v>0.52718392185122909</v>
      </c>
      <c r="T34" s="1181">
        <f t="shared" ref="T34" si="73">T10/T26</f>
        <v>0.53606888674105968</v>
      </c>
      <c r="U34" s="2581">
        <f t="shared" si="53"/>
        <v>0.53142019271051533</v>
      </c>
      <c r="V34" s="2581"/>
      <c r="W34" s="1187">
        <f t="shared" ref="W34:X34" si="74">W10/W26</f>
        <v>0.76310297186866161</v>
      </c>
      <c r="X34" s="1187">
        <f t="shared" si="74"/>
        <v>0.755083821049499</v>
      </c>
      <c r="Y34" s="1187">
        <f t="shared" si="54"/>
        <v>0.75932899691886335</v>
      </c>
      <c r="Z34" s="1187">
        <f t="shared" si="54"/>
        <v>0.53058210927178051</v>
      </c>
      <c r="AA34" s="1187">
        <f t="shared" si="54"/>
        <v>0.52127841394633401</v>
      </c>
      <c r="AB34" s="2582">
        <f t="shared" si="54"/>
        <v>0.52615084049004845</v>
      </c>
      <c r="AC34" s="2582"/>
      <c r="AD34" s="1198">
        <f t="shared" ref="AD34:AE34" si="75">AD10/AD26</f>
        <v>0.77691833417409339</v>
      </c>
      <c r="AE34" s="1198">
        <f t="shared" si="75"/>
        <v>0.76635175614733864</v>
      </c>
      <c r="AF34" s="1188">
        <f t="shared" si="55"/>
        <v>0.77205915744539133</v>
      </c>
      <c r="AG34" s="1188">
        <f t="shared" si="55"/>
        <v>0.54270686717534633</v>
      </c>
      <c r="AH34" s="1188">
        <f t="shared" si="55"/>
        <v>0.52222590811079783</v>
      </c>
      <c r="AI34" s="2583">
        <f t="shared" si="55"/>
        <v>0.53304378448174672</v>
      </c>
      <c r="AJ34" s="2583"/>
      <c r="AK34" s="1204">
        <f t="shared" ref="AK34:AL34" si="76">AK10/AK26</f>
        <v>0.7784531382800628</v>
      </c>
      <c r="AL34" s="1204">
        <f t="shared" si="76"/>
        <v>0.74343997124370953</v>
      </c>
      <c r="AM34" s="1204">
        <f t="shared" si="56"/>
        <v>0.76226613673817012</v>
      </c>
      <c r="AN34" s="1204">
        <f t="shared" si="56"/>
        <v>0.4922611763012022</v>
      </c>
      <c r="AO34" s="1204">
        <f t="shared" si="56"/>
        <v>0.47183903665879123</v>
      </c>
      <c r="AP34" s="2584">
        <f t="shared" si="56"/>
        <v>0.48234118169702356</v>
      </c>
      <c r="AQ34" s="2584"/>
      <c r="AR34" s="1205">
        <f t="shared" ref="AR34:AW34" si="77">AR10/AR26</f>
        <v>0.75168976416241184</v>
      </c>
      <c r="AS34" s="1205">
        <f t="shared" si="77"/>
        <v>0.75602820746132848</v>
      </c>
      <c r="AT34" s="1205">
        <f t="shared" si="77"/>
        <v>0.75368948072033348</v>
      </c>
      <c r="AU34" s="1205">
        <f t="shared" si="77"/>
        <v>0.45374420998455994</v>
      </c>
      <c r="AV34" s="1205">
        <f t="shared" si="77"/>
        <v>0.46536685479733197</v>
      </c>
      <c r="AW34" s="2595">
        <f t="shared" si="77"/>
        <v>0.45917703086990785</v>
      </c>
      <c r="AX34" s="2595"/>
    </row>
    <row r="35" spans="1:65" ht="15.75" customHeight="1"/>
    <row r="36" spans="1:65">
      <c r="A36" s="172" t="s">
        <v>836</v>
      </c>
      <c r="B36" s="172"/>
      <c r="C36" s="172"/>
      <c r="AZ36" s="146"/>
      <c r="BI36" s="147"/>
      <c r="BJ36" s="148"/>
      <c r="BK36" s="148"/>
      <c r="BL36" s="148"/>
      <c r="BM36" s="148"/>
    </row>
    <row r="37" spans="1:65">
      <c r="A37" s="1640" t="s">
        <v>825</v>
      </c>
      <c r="AZ37" s="149"/>
      <c r="BA37" s="227"/>
      <c r="BB37" s="227"/>
      <c r="BC37" s="227"/>
      <c r="BD37" s="229"/>
      <c r="BE37" s="229"/>
      <c r="BF37" s="229"/>
      <c r="BG37" s="229"/>
      <c r="BH37" s="151"/>
      <c r="BI37" s="151"/>
      <c r="BJ37" s="150"/>
      <c r="BK37" s="150"/>
      <c r="BL37" s="150"/>
      <c r="BM37" s="151"/>
    </row>
    <row r="38" spans="1:65" ht="15.75" customHeight="1"/>
  </sheetData>
  <mergeCells count="121">
    <mergeCell ref="AW34:AX34"/>
    <mergeCell ref="B28:AX28"/>
    <mergeCell ref="BA4:BG4"/>
    <mergeCell ref="BA10:BG10"/>
    <mergeCell ref="BA16:BG16"/>
    <mergeCell ref="AR30:AT30"/>
    <mergeCell ref="AU30:AX30"/>
    <mergeCell ref="AW31:AX31"/>
    <mergeCell ref="AW32:AX32"/>
    <mergeCell ref="AW33:AX33"/>
    <mergeCell ref="AR21:AX21"/>
    <mergeCell ref="AR22:AT22"/>
    <mergeCell ref="AU22:AX22"/>
    <mergeCell ref="B20:AX20"/>
    <mergeCell ref="AR29:AX29"/>
    <mergeCell ref="AR13:AX13"/>
    <mergeCell ref="AR14:AT14"/>
    <mergeCell ref="AU14:AX14"/>
    <mergeCell ref="B4:AX4"/>
    <mergeCell ref="B12:AX12"/>
    <mergeCell ref="AP31:AQ31"/>
    <mergeCell ref="N31:O31"/>
    <mergeCell ref="I29:O29"/>
    <mergeCell ref="I21:O21"/>
    <mergeCell ref="AD13:AJ13"/>
    <mergeCell ref="AK6:AM6"/>
    <mergeCell ref="AK14:AM14"/>
    <mergeCell ref="AD14:AF14"/>
    <mergeCell ref="AG14:AJ14"/>
    <mergeCell ref="AD22:AF22"/>
    <mergeCell ref="AG22:AJ22"/>
    <mergeCell ref="AD30:AF30"/>
    <mergeCell ref="AG30:AJ30"/>
    <mergeCell ref="AK29:AQ29"/>
    <mergeCell ref="AN14:AQ14"/>
    <mergeCell ref="AK22:AM22"/>
    <mergeCell ref="AN22:AQ22"/>
    <mergeCell ref="AK30:AM30"/>
    <mergeCell ref="AN30:AQ30"/>
    <mergeCell ref="AK13:AQ13"/>
    <mergeCell ref="AK21:AQ21"/>
    <mergeCell ref="AI31:AJ31"/>
    <mergeCell ref="AD29:AJ29"/>
    <mergeCell ref="AD21:AJ21"/>
    <mergeCell ref="AB31:AC31"/>
    <mergeCell ref="P14:R14"/>
    <mergeCell ref="S14:V14"/>
    <mergeCell ref="P22:R22"/>
    <mergeCell ref="S22:V22"/>
    <mergeCell ref="P30:R30"/>
    <mergeCell ref="S30:V30"/>
    <mergeCell ref="W14:Y14"/>
    <mergeCell ref="Z14:AC14"/>
    <mergeCell ref="W22:Y22"/>
    <mergeCell ref="Z22:AC22"/>
    <mergeCell ref="W21:AC21"/>
    <mergeCell ref="U31:V31"/>
    <mergeCell ref="P29:V29"/>
    <mergeCell ref="P21:V21"/>
    <mergeCell ref="B29:H29"/>
    <mergeCell ref="B30:D30"/>
    <mergeCell ref="E30:H30"/>
    <mergeCell ref="W6:Y6"/>
    <mergeCell ref="W29:AC29"/>
    <mergeCell ref="W30:Y30"/>
    <mergeCell ref="Z30:AC30"/>
    <mergeCell ref="W13:AC13"/>
    <mergeCell ref="P13:V13"/>
    <mergeCell ref="L14:O14"/>
    <mergeCell ref="I22:K22"/>
    <mergeCell ref="L22:O22"/>
    <mergeCell ref="I13:O13"/>
    <mergeCell ref="B21:H21"/>
    <mergeCell ref="B22:D22"/>
    <mergeCell ref="E22:H22"/>
    <mergeCell ref="I30:K30"/>
    <mergeCell ref="L30:O30"/>
    <mergeCell ref="AR5:AX5"/>
    <mergeCell ref="BJ4:BP4"/>
    <mergeCell ref="B6:D6"/>
    <mergeCell ref="E6:H6"/>
    <mergeCell ref="P6:R6"/>
    <mergeCell ref="S6:V6"/>
    <mergeCell ref="Z6:AC6"/>
    <mergeCell ref="AD6:AF6"/>
    <mergeCell ref="AG6:AJ6"/>
    <mergeCell ref="AN6:AQ6"/>
    <mergeCell ref="AR6:AT6"/>
    <mergeCell ref="AU6:AX6"/>
    <mergeCell ref="I6:K6"/>
    <mergeCell ref="L6:O6"/>
    <mergeCell ref="AK5:AQ5"/>
    <mergeCell ref="B5:H5"/>
    <mergeCell ref="I5:O5"/>
    <mergeCell ref="P5:V5"/>
    <mergeCell ref="W5:AC5"/>
    <mergeCell ref="AD5:AJ5"/>
    <mergeCell ref="G34:H34"/>
    <mergeCell ref="N34:O34"/>
    <mergeCell ref="U34:V34"/>
    <mergeCell ref="AB34:AC34"/>
    <mergeCell ref="AI34:AJ34"/>
    <mergeCell ref="AP34:AQ34"/>
    <mergeCell ref="AP33:AQ33"/>
    <mergeCell ref="AP32:AQ32"/>
    <mergeCell ref="BJ10:BP10"/>
    <mergeCell ref="G33:H33"/>
    <mergeCell ref="N33:O33"/>
    <mergeCell ref="U33:V33"/>
    <mergeCell ref="AB33:AC33"/>
    <mergeCell ref="AI33:AJ33"/>
    <mergeCell ref="G32:H32"/>
    <mergeCell ref="N32:O32"/>
    <mergeCell ref="U32:V32"/>
    <mergeCell ref="AB32:AC32"/>
    <mergeCell ref="AI32:AJ32"/>
    <mergeCell ref="B13:H13"/>
    <mergeCell ref="B14:D14"/>
    <mergeCell ref="E14:H14"/>
    <mergeCell ref="G31:H31"/>
    <mergeCell ref="I14:K14"/>
  </mergeCells>
  <hyperlinks>
    <hyperlink ref="A1" location="Índice!A1" display="INDICE" xr:uid="{00000000-0004-0000-0400-000000000000}"/>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AD25A8"/>
  </sheetPr>
  <dimension ref="A1:N34"/>
  <sheetViews>
    <sheetView showGridLines="0" zoomScaleNormal="100" workbookViewId="0"/>
  </sheetViews>
  <sheetFormatPr baseColWidth="10" defaultColWidth="10.88671875" defaultRowHeight="13.8"/>
  <cols>
    <col min="1" max="1" width="14.5546875" style="35" customWidth="1"/>
    <col min="2" max="2" width="14.44140625" style="35" customWidth="1"/>
    <col min="3" max="3" width="33.33203125" style="308" customWidth="1"/>
    <col min="4" max="4" width="6.5546875" style="35" customWidth="1"/>
    <col min="5" max="5" width="18.109375" style="35" bestFit="1" customWidth="1"/>
    <col min="6" max="6" width="46.88671875" style="308" customWidth="1"/>
    <col min="7" max="8" width="22.33203125" style="35" customWidth="1"/>
    <col min="9" max="9" width="33.5546875" style="35" bestFit="1" customWidth="1"/>
    <col min="10" max="10" width="43.109375" style="35" bestFit="1" customWidth="1"/>
    <col min="11" max="14" width="10.88671875" style="35"/>
    <col min="15" max="16384" width="10.88671875" style="1"/>
  </cols>
  <sheetData>
    <row r="1" spans="1:14" s="248" customFormat="1">
      <c r="A1" s="265" t="s">
        <v>1447</v>
      </c>
      <c r="B1" s="256"/>
      <c r="C1" s="256"/>
      <c r="D1" s="256"/>
      <c r="E1" s="256"/>
      <c r="F1" s="256"/>
      <c r="G1" s="256"/>
      <c r="H1" s="256"/>
      <c r="I1" s="256"/>
      <c r="J1" s="256"/>
      <c r="K1" s="256"/>
      <c r="L1" s="256"/>
      <c r="M1" s="256"/>
      <c r="N1" s="256"/>
    </row>
    <row r="2" spans="1:14" ht="18.600000000000001" thickBot="1">
      <c r="A2" s="45" t="s">
        <v>866</v>
      </c>
    </row>
    <row r="3" spans="1:14" ht="15.75" customHeight="1" thickBot="1">
      <c r="A3" s="2998" t="s">
        <v>351</v>
      </c>
      <c r="B3" s="2999"/>
      <c r="C3" s="2999"/>
      <c r="D3" s="2999"/>
      <c r="E3" s="2999"/>
      <c r="F3" s="2999"/>
      <c r="G3" s="2999"/>
      <c r="H3" s="2999"/>
      <c r="I3" s="2999"/>
      <c r="J3" s="2999"/>
      <c r="K3" s="2999"/>
      <c r="L3" s="2999"/>
      <c r="M3" s="3000"/>
    </row>
    <row r="4" spans="1:14" ht="25.5" customHeight="1">
      <c r="A4" s="957" t="s">
        <v>67</v>
      </c>
      <c r="B4" s="958" t="s">
        <v>352</v>
      </c>
      <c r="C4" s="3012" t="s">
        <v>1124</v>
      </c>
      <c r="D4" s="3013"/>
      <c r="E4" s="3013"/>
      <c r="F4" s="3013"/>
      <c r="G4" s="3014"/>
      <c r="H4" s="958" t="s">
        <v>758</v>
      </c>
      <c r="I4" s="958" t="s">
        <v>1125</v>
      </c>
      <c r="J4" s="957" t="s">
        <v>1126</v>
      </c>
      <c r="K4" s="958" t="s">
        <v>33</v>
      </c>
      <c r="L4" s="957" t="s">
        <v>32</v>
      </c>
      <c r="M4" s="959" t="s">
        <v>1127</v>
      </c>
    </row>
    <row r="5" spans="1:14" ht="110.4">
      <c r="A5" s="618">
        <v>42275</v>
      </c>
      <c r="B5" s="619">
        <v>44.4</v>
      </c>
      <c r="C5" s="2997" t="s">
        <v>2110</v>
      </c>
      <c r="D5" s="2997"/>
      <c r="E5" s="2997"/>
      <c r="F5" s="2997"/>
      <c r="G5" s="2997"/>
      <c r="H5" s="1397" t="s">
        <v>145</v>
      </c>
      <c r="I5" s="620" t="s">
        <v>728</v>
      </c>
      <c r="J5" s="621" t="s">
        <v>2150</v>
      </c>
      <c r="K5" s="619">
        <v>3</v>
      </c>
      <c r="L5" s="619">
        <v>2</v>
      </c>
      <c r="M5" s="619">
        <f t="shared" ref="M5:M13" si="0">SUM(K5:L5)</f>
        <v>5</v>
      </c>
    </row>
    <row r="6" spans="1:14" ht="82.8">
      <c r="A6" s="618">
        <v>42417</v>
      </c>
      <c r="B6" s="619">
        <v>50.5</v>
      </c>
      <c r="C6" s="2997" t="s">
        <v>2111</v>
      </c>
      <c r="D6" s="2997"/>
      <c r="E6" s="2997"/>
      <c r="F6" s="2997"/>
      <c r="G6" s="2997"/>
      <c r="H6" s="1397" t="s">
        <v>128</v>
      </c>
      <c r="I6" s="620" t="s">
        <v>1128</v>
      </c>
      <c r="J6" s="622" t="s">
        <v>1374</v>
      </c>
      <c r="K6" s="619">
        <v>5</v>
      </c>
      <c r="L6" s="619">
        <v>1</v>
      </c>
      <c r="M6" s="619">
        <f t="shared" si="0"/>
        <v>6</v>
      </c>
    </row>
    <row r="7" spans="1:14" ht="82.8">
      <c r="A7" s="618">
        <v>42566</v>
      </c>
      <c r="B7" s="619">
        <v>52.3</v>
      </c>
      <c r="C7" s="2997" t="s">
        <v>2112</v>
      </c>
      <c r="D7" s="2997"/>
      <c r="E7" s="2997"/>
      <c r="F7" s="2997"/>
      <c r="G7" s="2997"/>
      <c r="H7" s="1482" t="s">
        <v>3460</v>
      </c>
      <c r="I7" s="620"/>
      <c r="J7" s="621" t="s">
        <v>2679</v>
      </c>
      <c r="K7" s="619">
        <v>5</v>
      </c>
      <c r="L7" s="619">
        <v>1</v>
      </c>
      <c r="M7" s="619">
        <f t="shared" si="0"/>
        <v>6</v>
      </c>
    </row>
    <row r="8" spans="1:14" ht="55.2">
      <c r="A8" s="618">
        <v>42566</v>
      </c>
      <c r="B8" s="619">
        <v>52.4</v>
      </c>
      <c r="C8" s="2997" t="s">
        <v>2114</v>
      </c>
      <c r="D8" s="2997"/>
      <c r="E8" s="2997"/>
      <c r="F8" s="2997"/>
      <c r="G8" s="2997"/>
      <c r="H8" s="1397" t="s">
        <v>149</v>
      </c>
      <c r="I8" s="620" t="s">
        <v>1130</v>
      </c>
      <c r="J8" s="621" t="s">
        <v>1373</v>
      </c>
      <c r="K8" s="619">
        <v>3</v>
      </c>
      <c r="L8" s="619">
        <v>1</v>
      </c>
      <c r="M8" s="619">
        <f t="shared" si="0"/>
        <v>4</v>
      </c>
    </row>
    <row r="9" spans="1:14" ht="71.25" customHeight="1">
      <c r="A9" s="618">
        <v>42652</v>
      </c>
      <c r="B9" s="619">
        <v>53.4</v>
      </c>
      <c r="C9" s="2997" t="s">
        <v>2115</v>
      </c>
      <c r="D9" s="2997"/>
      <c r="E9" s="2997"/>
      <c r="F9" s="2997"/>
      <c r="G9" s="2997"/>
      <c r="H9" s="1397" t="s">
        <v>172</v>
      </c>
      <c r="I9" s="620" t="s">
        <v>480</v>
      </c>
      <c r="J9" s="621" t="s">
        <v>2680</v>
      </c>
      <c r="K9" s="619">
        <v>3</v>
      </c>
      <c r="L9" s="619">
        <v>2</v>
      </c>
      <c r="M9" s="619">
        <f t="shared" si="0"/>
        <v>5</v>
      </c>
    </row>
    <row r="10" spans="1:14" ht="71.25" customHeight="1">
      <c r="A10" s="1167">
        <v>42828</v>
      </c>
      <c r="B10" s="1168">
        <v>57.7</v>
      </c>
      <c r="C10" s="3006" t="s">
        <v>2113</v>
      </c>
      <c r="D10" s="3006"/>
      <c r="E10" s="3006"/>
      <c r="F10" s="3006"/>
      <c r="G10" s="3006"/>
      <c r="H10" s="1480" t="s">
        <v>128</v>
      </c>
      <c r="I10" s="1169" t="s">
        <v>2108</v>
      </c>
      <c r="J10" s="1170" t="s">
        <v>2109</v>
      </c>
      <c r="K10" s="1168">
        <v>2</v>
      </c>
      <c r="L10" s="1168">
        <v>3</v>
      </c>
      <c r="M10" s="1168">
        <f t="shared" si="0"/>
        <v>5</v>
      </c>
    </row>
    <row r="11" spans="1:14" ht="71.25" customHeight="1">
      <c r="A11" s="1167">
        <v>42901</v>
      </c>
      <c r="B11" s="1168" t="s">
        <v>2090</v>
      </c>
      <c r="C11" s="3006" t="s">
        <v>2116</v>
      </c>
      <c r="D11" s="3006"/>
      <c r="E11" s="3006"/>
      <c r="F11" s="3006"/>
      <c r="G11" s="3006"/>
      <c r="H11" s="1480" t="s">
        <v>179</v>
      </c>
      <c r="I11" s="1169" t="s">
        <v>1193</v>
      </c>
      <c r="J11" s="1170" t="s">
        <v>2077</v>
      </c>
      <c r="K11" s="1168">
        <v>2</v>
      </c>
      <c r="L11" s="1168">
        <v>1</v>
      </c>
      <c r="M11" s="1168">
        <f t="shared" si="0"/>
        <v>3</v>
      </c>
    </row>
    <row r="12" spans="1:14" ht="92.25" customHeight="1">
      <c r="A12" s="1167">
        <v>43054</v>
      </c>
      <c r="B12" s="1168" t="s">
        <v>2199</v>
      </c>
      <c r="C12" s="3006" t="s">
        <v>2200</v>
      </c>
      <c r="D12" s="3006"/>
      <c r="E12" s="3006"/>
      <c r="F12" s="3006"/>
      <c r="G12" s="3006"/>
      <c r="H12" s="1480" t="s">
        <v>179</v>
      </c>
      <c r="I12" s="1169" t="s">
        <v>2206</v>
      </c>
      <c r="J12" s="1170" t="s">
        <v>2205</v>
      </c>
      <c r="K12" s="1168">
        <v>1</v>
      </c>
      <c r="L12" s="1168">
        <v>3</v>
      </c>
      <c r="M12" s="1168">
        <f t="shared" si="0"/>
        <v>4</v>
      </c>
    </row>
    <row r="13" spans="1:14" ht="186.6" customHeight="1">
      <c r="A13" s="1165">
        <v>43157</v>
      </c>
      <c r="B13" s="1166" t="s">
        <v>2687</v>
      </c>
      <c r="C13" s="3007" t="s">
        <v>2688</v>
      </c>
      <c r="D13" s="3008"/>
      <c r="E13" s="3008"/>
      <c r="F13" s="3008"/>
      <c r="G13" s="3009"/>
      <c r="H13" s="1398" t="s">
        <v>145</v>
      </c>
      <c r="I13" s="2049" t="s">
        <v>2206</v>
      </c>
      <c r="J13" s="2051" t="s">
        <v>3501</v>
      </c>
      <c r="K13" s="1166">
        <v>3</v>
      </c>
      <c r="L13" s="1166">
        <v>2</v>
      </c>
      <c r="M13" s="1166">
        <f t="shared" si="0"/>
        <v>5</v>
      </c>
    </row>
    <row r="14" spans="1:14" ht="92.25" customHeight="1">
      <c r="A14" s="1478">
        <v>43270</v>
      </c>
      <c r="B14" s="1479" t="s">
        <v>2735</v>
      </c>
      <c r="C14" s="3010" t="s">
        <v>3449</v>
      </c>
      <c r="D14" s="3010"/>
      <c r="E14" s="3010"/>
      <c r="F14" s="3010"/>
      <c r="G14" s="3010"/>
      <c r="H14" s="1481" t="s">
        <v>141</v>
      </c>
      <c r="I14" s="2049" t="s">
        <v>2206</v>
      </c>
      <c r="J14" s="2050" t="s">
        <v>3499</v>
      </c>
      <c r="K14" s="1479">
        <v>4</v>
      </c>
      <c r="L14" s="1479">
        <v>0</v>
      </c>
      <c r="M14" s="1479">
        <f>SUM(K14:L14)</f>
        <v>4</v>
      </c>
    </row>
    <row r="15" spans="1:14" ht="92.25" customHeight="1">
      <c r="A15" s="1478">
        <v>43364</v>
      </c>
      <c r="B15" s="1479" t="s">
        <v>2814</v>
      </c>
      <c r="C15" s="3007" t="s">
        <v>3450</v>
      </c>
      <c r="D15" s="3008"/>
      <c r="E15" s="3008"/>
      <c r="F15" s="3008"/>
      <c r="G15" s="3009"/>
      <c r="H15" s="1649" t="s">
        <v>141</v>
      </c>
      <c r="I15" s="2049" t="s">
        <v>2206</v>
      </c>
      <c r="J15" s="2050" t="s">
        <v>3500</v>
      </c>
      <c r="K15" s="1479">
        <v>5</v>
      </c>
      <c r="L15" s="1479">
        <v>0</v>
      </c>
      <c r="M15" s="1479">
        <f>SUM(K15:L15)</f>
        <v>5</v>
      </c>
    </row>
    <row r="16" spans="1:14" ht="92.25" customHeight="1">
      <c r="A16" s="1478">
        <v>43437</v>
      </c>
      <c r="B16" s="1479">
        <v>86.9</v>
      </c>
      <c r="C16" s="3010" t="s">
        <v>3451</v>
      </c>
      <c r="D16" s="3010"/>
      <c r="E16" s="3010"/>
      <c r="F16" s="3010"/>
      <c r="G16" s="3010"/>
      <c r="H16" s="1846" t="s">
        <v>175</v>
      </c>
      <c r="I16" s="2049" t="s">
        <v>2206</v>
      </c>
      <c r="J16" s="2050" t="s">
        <v>3502</v>
      </c>
      <c r="K16" s="1479">
        <v>3</v>
      </c>
      <c r="L16" s="1479">
        <v>1</v>
      </c>
      <c r="M16" s="1479">
        <f>SUM(K16:L16)</f>
        <v>4</v>
      </c>
    </row>
    <row r="17" spans="1:13">
      <c r="A17" s="1" t="s">
        <v>4157</v>
      </c>
      <c r="B17" s="1"/>
      <c r="C17" s="1"/>
      <c r="D17" s="1"/>
      <c r="E17" s="1"/>
      <c r="F17" s="1"/>
      <c r="G17" s="1"/>
      <c r="H17" s="1"/>
      <c r="I17" s="1"/>
      <c r="J17" s="1"/>
      <c r="K17" s="1"/>
      <c r="L17" s="1"/>
      <c r="M17" s="1"/>
    </row>
    <row r="18" spans="1:13">
      <c r="F18" s="35"/>
    </row>
    <row r="19" spans="1:13" ht="15.75" customHeight="1">
      <c r="A19" s="3011" t="s">
        <v>353</v>
      </c>
      <c r="B19" s="3011"/>
      <c r="C19" s="3011"/>
      <c r="D19" s="3011"/>
      <c r="E19" s="3011"/>
      <c r="F19" s="3011"/>
      <c r="G19" s="3011"/>
      <c r="H19" s="3011"/>
      <c r="I19" s="3011"/>
      <c r="J19" s="1873"/>
      <c r="K19" s="1873"/>
    </row>
    <row r="20" spans="1:13" ht="27.6">
      <c r="A20" s="1874" t="s">
        <v>3386</v>
      </c>
      <c r="B20" s="1874" t="s">
        <v>317</v>
      </c>
      <c r="C20" s="1875" t="s">
        <v>316</v>
      </c>
      <c r="D20" s="1874" t="s">
        <v>319</v>
      </c>
      <c r="E20" s="1874" t="s">
        <v>318</v>
      </c>
      <c r="F20" s="1875" t="s">
        <v>329</v>
      </c>
      <c r="G20" s="1874" t="s">
        <v>33</v>
      </c>
      <c r="H20" s="1874" t="s">
        <v>32</v>
      </c>
      <c r="I20" s="1874" t="s">
        <v>1127</v>
      </c>
    </row>
    <row r="21" spans="1:13" ht="69">
      <c r="A21" s="1876" t="s">
        <v>326</v>
      </c>
      <c r="B21" s="1878" t="s">
        <v>1132</v>
      </c>
      <c r="C21" s="1878" t="s">
        <v>325</v>
      </c>
      <c r="D21" s="1876" t="s">
        <v>323</v>
      </c>
      <c r="E21" s="1877" t="s">
        <v>604</v>
      </c>
      <c r="F21" s="1878" t="s">
        <v>1375</v>
      </c>
      <c r="G21" s="619">
        <v>4</v>
      </c>
      <c r="H21" s="619">
        <v>0</v>
      </c>
      <c r="I21" s="619">
        <v>4</v>
      </c>
    </row>
    <row r="22" spans="1:13" ht="82.8">
      <c r="A22" s="1876" t="s">
        <v>3393</v>
      </c>
      <c r="B22" s="1878" t="s">
        <v>322</v>
      </c>
      <c r="C22" s="1878" t="s">
        <v>324</v>
      </c>
      <c r="D22" s="1876" t="s">
        <v>1</v>
      </c>
      <c r="E22" s="1877" t="s">
        <v>1161</v>
      </c>
      <c r="F22" s="1878" t="s">
        <v>3380</v>
      </c>
      <c r="G22" s="619">
        <v>5</v>
      </c>
      <c r="H22" s="619">
        <v>1</v>
      </c>
      <c r="I22" s="619">
        <v>6</v>
      </c>
    </row>
    <row r="23" spans="1:13" ht="41.4">
      <c r="A23" s="1876" t="s">
        <v>328</v>
      </c>
      <c r="B23" s="1878" t="s">
        <v>322</v>
      </c>
      <c r="C23" s="1878" t="s">
        <v>327</v>
      </c>
      <c r="D23" s="1876" t="s">
        <v>1</v>
      </c>
      <c r="E23" s="1877" t="s">
        <v>1162</v>
      </c>
      <c r="F23" s="1878" t="s">
        <v>3381</v>
      </c>
      <c r="G23" s="619">
        <v>2</v>
      </c>
      <c r="H23" s="619">
        <v>1</v>
      </c>
      <c r="I23" s="619">
        <v>3</v>
      </c>
    </row>
    <row r="24" spans="1:13" ht="69">
      <c r="A24" s="1876" t="s">
        <v>321</v>
      </c>
      <c r="B24" s="1878" t="s">
        <v>322</v>
      </c>
      <c r="C24" s="1878" t="s">
        <v>320</v>
      </c>
      <c r="D24" s="1876" t="s">
        <v>323</v>
      </c>
      <c r="E24" s="1877" t="s">
        <v>1163</v>
      </c>
      <c r="F24" s="1878" t="s">
        <v>3382</v>
      </c>
      <c r="G24" s="619">
        <v>2</v>
      </c>
      <c r="H24" s="619">
        <v>3</v>
      </c>
      <c r="I24" s="619">
        <v>4</v>
      </c>
    </row>
    <row r="25" spans="1:13" ht="55.2">
      <c r="A25" s="1876" t="s">
        <v>1131</v>
      </c>
      <c r="B25" s="1878" t="s">
        <v>1132</v>
      </c>
      <c r="C25" s="1878" t="s">
        <v>1133</v>
      </c>
      <c r="D25" s="1876" t="s">
        <v>3</v>
      </c>
      <c r="E25" s="1878" t="s">
        <v>668</v>
      </c>
      <c r="F25" s="1878" t="s">
        <v>1164</v>
      </c>
      <c r="G25" s="619">
        <v>2</v>
      </c>
      <c r="H25" s="619">
        <v>2</v>
      </c>
      <c r="I25" s="619">
        <v>4</v>
      </c>
    </row>
    <row r="26" spans="1:13" ht="55.2">
      <c r="A26" s="1876" t="s">
        <v>1134</v>
      </c>
      <c r="B26" s="1878" t="s">
        <v>1135</v>
      </c>
      <c r="C26" s="1878" t="s">
        <v>1136</v>
      </c>
      <c r="D26" s="1876" t="s">
        <v>3</v>
      </c>
      <c r="E26" s="1878" t="s">
        <v>795</v>
      </c>
      <c r="F26" s="1878" t="s">
        <v>1165</v>
      </c>
      <c r="G26" s="619">
        <v>3</v>
      </c>
      <c r="H26" s="619">
        <v>1</v>
      </c>
      <c r="I26" s="619">
        <v>4</v>
      </c>
    </row>
    <row r="27" spans="1:13" ht="41.4">
      <c r="A27" s="1876" t="s">
        <v>3394</v>
      </c>
      <c r="B27" s="1878" t="s">
        <v>322</v>
      </c>
      <c r="C27" s="1878" t="s">
        <v>3385</v>
      </c>
      <c r="D27" s="1876" t="s">
        <v>323</v>
      </c>
      <c r="E27" s="1878" t="s">
        <v>3388</v>
      </c>
      <c r="F27" s="1878" t="s">
        <v>3389</v>
      </c>
      <c r="G27" s="1876">
        <v>0</v>
      </c>
      <c r="H27" s="1876">
        <v>3</v>
      </c>
      <c r="I27" s="1876">
        <v>3</v>
      </c>
    </row>
    <row r="28" spans="1:13" ht="55.2">
      <c r="A28" s="1876" t="s">
        <v>3395</v>
      </c>
      <c r="B28" s="1878" t="s">
        <v>322</v>
      </c>
      <c r="C28" s="1878" t="s">
        <v>3387</v>
      </c>
      <c r="D28" s="1876" t="s">
        <v>1</v>
      </c>
      <c r="E28" s="1878" t="s">
        <v>3392</v>
      </c>
      <c r="F28" s="1878" t="s">
        <v>3391</v>
      </c>
      <c r="G28" s="1876">
        <v>4</v>
      </c>
      <c r="H28" s="1876">
        <v>0</v>
      </c>
      <c r="I28" s="1876">
        <v>4</v>
      </c>
    </row>
    <row r="29" spans="1:13" ht="69">
      <c r="A29" s="1876" t="s">
        <v>3396</v>
      </c>
      <c r="B29" s="1878" t="s">
        <v>1135</v>
      </c>
      <c r="C29" s="1878" t="s">
        <v>3383</v>
      </c>
      <c r="D29" s="1876" t="s">
        <v>3</v>
      </c>
      <c r="E29" s="1878" t="s">
        <v>3384</v>
      </c>
      <c r="F29" s="1878" t="s">
        <v>3390</v>
      </c>
      <c r="G29" s="619">
        <v>3</v>
      </c>
      <c r="H29" s="619">
        <v>1</v>
      </c>
      <c r="I29" s="619">
        <v>4</v>
      </c>
    </row>
    <row r="30" spans="1:13" ht="14.4" thickBot="1"/>
    <row r="31" spans="1:13" ht="16.5" customHeight="1" thickBot="1">
      <c r="A31" s="2998" t="s">
        <v>1137</v>
      </c>
      <c r="B31" s="2999"/>
      <c r="C31" s="2999"/>
      <c r="D31" s="2999"/>
      <c r="E31" s="2999"/>
      <c r="F31" s="2999"/>
      <c r="G31" s="2999"/>
      <c r="H31" s="2999"/>
      <c r="I31" s="3000"/>
      <c r="J31" s="310"/>
      <c r="K31" s="310"/>
    </row>
    <row r="32" spans="1:13" ht="14.4" thickBot="1">
      <c r="A32" s="3001" t="s">
        <v>1138</v>
      </c>
      <c r="B32" s="3002"/>
      <c r="C32" s="960" t="s">
        <v>318</v>
      </c>
      <c r="D32" s="3001" t="s">
        <v>1139</v>
      </c>
      <c r="E32" s="3003"/>
      <c r="F32" s="3002"/>
      <c r="G32" s="3004" t="s">
        <v>1140</v>
      </c>
      <c r="H32" s="3005"/>
      <c r="I32" s="3002"/>
    </row>
    <row r="33" spans="1:9" ht="82.5" customHeight="1" thickBot="1">
      <c r="A33" s="2989" t="s">
        <v>1141</v>
      </c>
      <c r="B33" s="2990"/>
      <c r="C33" s="309" t="s">
        <v>1538</v>
      </c>
      <c r="D33" s="2991" t="s">
        <v>2453</v>
      </c>
      <c r="E33" s="2992"/>
      <c r="F33" s="2993"/>
      <c r="G33" s="2994" t="s">
        <v>1142</v>
      </c>
      <c r="H33" s="2995"/>
      <c r="I33" s="2996"/>
    </row>
    <row r="34" spans="1:9">
      <c r="A34" s="35" t="s">
        <v>4158</v>
      </c>
    </row>
  </sheetData>
  <autoFilter ref="A20:I29" xr:uid="{D834C60A-C0E4-41D5-8E22-A62CC247D40C}"/>
  <mergeCells count="22">
    <mergeCell ref="C8:G8"/>
    <mergeCell ref="A3:M3"/>
    <mergeCell ref="C4:G4"/>
    <mergeCell ref="C5:G5"/>
    <mergeCell ref="C6:G6"/>
    <mergeCell ref="C7:G7"/>
    <mergeCell ref="A33:B33"/>
    <mergeCell ref="D33:F33"/>
    <mergeCell ref="G33:I33"/>
    <mergeCell ref="C9:G9"/>
    <mergeCell ref="A31:I31"/>
    <mergeCell ref="A32:B32"/>
    <mergeCell ref="D32:F32"/>
    <mergeCell ref="G32:I32"/>
    <mergeCell ref="C11:G11"/>
    <mergeCell ref="C10:G10"/>
    <mergeCell ref="C12:G12"/>
    <mergeCell ref="C13:G13"/>
    <mergeCell ref="C14:G14"/>
    <mergeCell ref="C15:G15"/>
    <mergeCell ref="A19:I19"/>
    <mergeCell ref="C16:G16"/>
  </mergeCells>
  <hyperlinks>
    <hyperlink ref="A1" location="Índice!A1" display="ÍNDICE" xr:uid="{00000000-0004-0000-3700-000000000000}"/>
  </hyperlink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AD25A8"/>
  </sheetPr>
  <dimension ref="A1:E8"/>
  <sheetViews>
    <sheetView showGridLines="0" workbookViewId="0">
      <selection activeCell="E25" sqref="E25"/>
    </sheetView>
  </sheetViews>
  <sheetFormatPr baseColWidth="10" defaultRowHeight="13.2"/>
  <cols>
    <col min="2" max="2" width="13.5546875" customWidth="1"/>
    <col min="5" max="5" width="67.109375" customWidth="1"/>
  </cols>
  <sheetData>
    <row r="1" spans="1:5">
      <c r="A1" s="320" t="s">
        <v>1447</v>
      </c>
    </row>
    <row r="2" spans="1:5" ht="18">
      <c r="A2" s="43" t="s">
        <v>2357</v>
      </c>
    </row>
    <row r="4" spans="1:5" ht="17.25" customHeight="1">
      <c r="A4" s="1483" t="s">
        <v>360</v>
      </c>
      <c r="B4" s="1483" t="s">
        <v>361</v>
      </c>
      <c r="C4" s="1483" t="s">
        <v>363</v>
      </c>
      <c r="D4" s="1483" t="s">
        <v>362</v>
      </c>
      <c r="E4" s="1483" t="s">
        <v>2097</v>
      </c>
    </row>
    <row r="5" spans="1:5" ht="39.6">
      <c r="A5" s="3015">
        <v>2018</v>
      </c>
      <c r="B5" s="1488" t="s">
        <v>74</v>
      </c>
      <c r="C5" s="1489" t="s">
        <v>2736</v>
      </c>
      <c r="D5" s="1490">
        <v>43297</v>
      </c>
      <c r="E5" s="1491" t="s">
        <v>2737</v>
      </c>
    </row>
    <row r="6" spans="1:5" ht="39.6">
      <c r="A6" s="3016"/>
      <c r="B6" s="1488" t="s">
        <v>74</v>
      </c>
      <c r="C6" s="1489" t="s">
        <v>2738</v>
      </c>
      <c r="D6" s="1490">
        <v>43297</v>
      </c>
      <c r="E6" s="1491" t="s">
        <v>2739</v>
      </c>
    </row>
    <row r="7" spans="1:5" ht="39.75" customHeight="1">
      <c r="A7" s="1487">
        <v>2017</v>
      </c>
      <c r="B7" s="1484" t="s">
        <v>74</v>
      </c>
      <c r="C7" s="1379">
        <v>63.3</v>
      </c>
      <c r="D7" s="1485">
        <v>42936</v>
      </c>
      <c r="E7" s="1486" t="s">
        <v>2197</v>
      </c>
    </row>
    <row r="8" spans="1:5">
      <c r="A8" s="5" t="s">
        <v>2098</v>
      </c>
    </row>
  </sheetData>
  <mergeCells count="1">
    <mergeCell ref="A5:A6"/>
  </mergeCells>
  <hyperlinks>
    <hyperlink ref="A1" location="Índice!A1" display="ÍNDICE" xr:uid="{00000000-0004-0000-3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8">
    <tabColor rgb="FFAD25A8"/>
  </sheetPr>
  <dimension ref="A1:G4"/>
  <sheetViews>
    <sheetView showGridLines="0" workbookViewId="0">
      <selection activeCell="A3" sqref="A3:G4"/>
    </sheetView>
  </sheetViews>
  <sheetFormatPr baseColWidth="10" defaultColWidth="11.44140625" defaultRowHeight="13.2"/>
  <cols>
    <col min="1" max="1" width="11.44140625" style="59"/>
    <col min="2" max="2" width="18.33203125" style="59" customWidth="1"/>
    <col min="3" max="3" width="11.44140625" style="59"/>
    <col min="4" max="4" width="20.109375" style="111" customWidth="1"/>
    <col min="5" max="5" width="23.109375" style="59" customWidth="1"/>
    <col min="6" max="6" width="42.5546875" style="111" customWidth="1"/>
    <col min="7" max="7" width="39.33203125" style="111" customWidth="1"/>
    <col min="8" max="16384" width="11.44140625" style="111"/>
  </cols>
  <sheetData>
    <row r="1" spans="1:7" s="3" customFormat="1">
      <c r="A1" s="265" t="s">
        <v>1447</v>
      </c>
    </row>
    <row r="2" spans="1:7" ht="35.25" customHeight="1">
      <c r="A2" s="3017" t="s">
        <v>425</v>
      </c>
      <c r="B2" s="3017"/>
      <c r="C2" s="3017"/>
      <c r="D2" s="3017"/>
      <c r="E2" s="3017"/>
      <c r="F2" s="3017"/>
      <c r="G2" s="3017"/>
    </row>
    <row r="3" spans="1:7">
      <c r="A3" s="2368" t="s">
        <v>37</v>
      </c>
      <c r="B3" s="2368" t="s">
        <v>758</v>
      </c>
      <c r="C3" s="2368" t="s">
        <v>2334</v>
      </c>
      <c r="D3" s="2368" t="s">
        <v>2335</v>
      </c>
      <c r="E3" s="2368" t="s">
        <v>2336</v>
      </c>
      <c r="F3" s="2368" t="s">
        <v>2337</v>
      </c>
      <c r="G3" s="2368" t="s">
        <v>2338</v>
      </c>
    </row>
    <row r="4" spans="1:7" ht="39.6">
      <c r="A4" s="2365" t="s">
        <v>1</v>
      </c>
      <c r="B4" s="1487" t="s">
        <v>261</v>
      </c>
      <c r="C4" s="2365">
        <v>2015</v>
      </c>
      <c r="D4" s="2364" t="s">
        <v>423</v>
      </c>
      <c r="E4" s="2365" t="s">
        <v>424</v>
      </c>
      <c r="F4" s="2364" t="s">
        <v>422</v>
      </c>
      <c r="G4" s="2471" t="s">
        <v>426</v>
      </c>
    </row>
  </sheetData>
  <mergeCells count="1">
    <mergeCell ref="A2:G2"/>
  </mergeCells>
  <hyperlinks>
    <hyperlink ref="A1" location="Índice!A1" display="ÍNDICE" xr:uid="{00000000-0004-0000-3B00-000000000000}"/>
  </hyperlinks>
  <pageMargins left="0.7" right="0.7" top="0.75" bottom="0.75" header="0.3" footer="0.3"/>
  <pageSetup orientation="portrait" horizontalDpi="0" verticalDpi="0"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AD25A8"/>
  </sheetPr>
  <dimension ref="A1:L72"/>
  <sheetViews>
    <sheetView showGridLines="0" zoomScaleNormal="100" workbookViewId="0">
      <selection activeCell="A73" sqref="A73"/>
    </sheetView>
  </sheetViews>
  <sheetFormatPr baseColWidth="10" defaultColWidth="11.44140625" defaultRowHeight="14.4"/>
  <cols>
    <col min="1" max="1" width="8.33203125" style="401" bestFit="1" customWidth="1"/>
    <col min="2" max="2" width="11.5546875" style="401" customWidth="1"/>
    <col min="3" max="3" width="102.109375" style="401" customWidth="1"/>
    <col min="4" max="4" width="32.88671875" style="401" customWidth="1"/>
    <col min="5" max="5" width="11.44140625" style="401"/>
    <col min="6" max="6" width="11.6640625" style="401" bestFit="1" customWidth="1"/>
    <col min="7" max="16384" width="11.44140625" style="401"/>
  </cols>
  <sheetData>
    <row r="1" spans="1:12">
      <c r="A1" s="320" t="s">
        <v>1447</v>
      </c>
    </row>
    <row r="2" spans="1:12">
      <c r="A2" s="3028" t="s">
        <v>1807</v>
      </c>
      <c r="B2" s="3028" t="s">
        <v>1808</v>
      </c>
      <c r="C2" s="3028" t="s">
        <v>1809</v>
      </c>
      <c r="D2" s="3028" t="s">
        <v>1810</v>
      </c>
      <c r="E2" s="3028" t="s">
        <v>318</v>
      </c>
      <c r="F2" s="3028" t="s">
        <v>1811</v>
      </c>
      <c r="G2" s="1015" t="s">
        <v>1812</v>
      </c>
      <c r="H2" s="1015" t="s">
        <v>1813</v>
      </c>
      <c r="I2" s="3028" t="s">
        <v>268</v>
      </c>
      <c r="J2" s="3028"/>
      <c r="K2" s="3028" t="s">
        <v>1814</v>
      </c>
      <c r="L2" s="3028" t="s">
        <v>1815</v>
      </c>
    </row>
    <row r="3" spans="1:12" ht="15.6" customHeight="1">
      <c r="A3" s="3028"/>
      <c r="B3" s="3028"/>
      <c r="C3" s="3028"/>
      <c r="D3" s="3028"/>
      <c r="E3" s="3028"/>
      <c r="F3" s="3028"/>
      <c r="G3" s="1016">
        <v>0.1</v>
      </c>
      <c r="H3" s="1016">
        <v>0.05</v>
      </c>
      <c r="I3" s="3028"/>
      <c r="J3" s="3028"/>
      <c r="K3" s="3028"/>
      <c r="L3" s="3028"/>
    </row>
    <row r="4" spans="1:12" ht="51">
      <c r="A4" s="1857">
        <v>1</v>
      </c>
      <c r="B4" s="1847" t="s">
        <v>4146</v>
      </c>
      <c r="C4" s="721" t="s">
        <v>3350</v>
      </c>
      <c r="D4" s="720" t="s">
        <v>1845</v>
      </c>
      <c r="E4" s="720" t="s">
        <v>734</v>
      </c>
      <c r="F4" s="720" t="s">
        <v>1821</v>
      </c>
      <c r="G4" s="720" t="s">
        <v>1821</v>
      </c>
      <c r="H4" s="720" t="s">
        <v>1821</v>
      </c>
      <c r="I4" s="723">
        <v>43111</v>
      </c>
      <c r="J4" s="723">
        <v>44155</v>
      </c>
      <c r="K4" s="723">
        <v>43111</v>
      </c>
      <c r="L4" s="723">
        <v>43111</v>
      </c>
    </row>
    <row r="5" spans="1:12" ht="40.799999999999997">
      <c r="A5" s="1857">
        <v>2</v>
      </c>
      <c r="B5" s="1847" t="s">
        <v>3351</v>
      </c>
      <c r="C5" s="721" t="s">
        <v>3352</v>
      </c>
      <c r="D5" s="720" t="s">
        <v>1845</v>
      </c>
      <c r="E5" s="720" t="s">
        <v>734</v>
      </c>
      <c r="F5" s="720" t="s">
        <v>1821</v>
      </c>
      <c r="G5" s="720" t="s">
        <v>1821</v>
      </c>
      <c r="H5" s="720" t="s">
        <v>1821</v>
      </c>
      <c r="I5" s="723">
        <v>43142</v>
      </c>
      <c r="J5" s="723">
        <v>44155</v>
      </c>
      <c r="K5" s="723">
        <v>43142</v>
      </c>
      <c r="L5" s="723">
        <v>43142</v>
      </c>
    </row>
    <row r="6" spans="1:12" ht="40.799999999999997">
      <c r="A6" s="1857">
        <v>3</v>
      </c>
      <c r="B6" s="1847" t="s">
        <v>3353</v>
      </c>
      <c r="C6" s="721" t="s">
        <v>3354</v>
      </c>
      <c r="D6" s="720" t="s">
        <v>1836</v>
      </c>
      <c r="E6" s="720" t="s">
        <v>733</v>
      </c>
      <c r="F6" s="1867">
        <v>1150000</v>
      </c>
      <c r="G6" s="1867">
        <v>90125.39</v>
      </c>
      <c r="H6" s="1867">
        <v>42916.85</v>
      </c>
      <c r="I6" s="723">
        <v>43152</v>
      </c>
      <c r="J6" s="723">
        <v>43281</v>
      </c>
      <c r="K6" s="723">
        <v>43165</v>
      </c>
      <c r="L6" s="723">
        <v>43165</v>
      </c>
    </row>
    <row r="7" spans="1:12" ht="20.399999999999999">
      <c r="A7" s="1857">
        <v>4</v>
      </c>
      <c r="B7" s="720" t="s">
        <v>2132</v>
      </c>
      <c r="C7" s="721" t="s">
        <v>3355</v>
      </c>
      <c r="D7" s="720" t="s">
        <v>3356</v>
      </c>
      <c r="E7" s="720" t="s">
        <v>1826</v>
      </c>
      <c r="F7" s="720" t="s">
        <v>1821</v>
      </c>
      <c r="G7" s="722" t="s">
        <v>1821</v>
      </c>
      <c r="H7" s="722" t="s">
        <v>1821</v>
      </c>
      <c r="I7" s="723">
        <v>43154</v>
      </c>
      <c r="J7" s="723">
        <v>43255</v>
      </c>
      <c r="K7" s="723">
        <v>43154</v>
      </c>
      <c r="L7" s="723">
        <v>43154</v>
      </c>
    </row>
    <row r="8" spans="1:12" ht="20.399999999999999">
      <c r="A8" s="3040">
        <v>5</v>
      </c>
      <c r="B8" s="3035" t="s">
        <v>3357</v>
      </c>
      <c r="C8" s="721" t="s">
        <v>3358</v>
      </c>
      <c r="D8" s="3035" t="s">
        <v>3356</v>
      </c>
      <c r="E8" s="3035" t="s">
        <v>1826</v>
      </c>
      <c r="F8" s="3035" t="s">
        <v>1821</v>
      </c>
      <c r="G8" s="3038" t="s">
        <v>1821</v>
      </c>
      <c r="H8" s="3038" t="s">
        <v>1821</v>
      </c>
      <c r="I8" s="3039">
        <v>43248</v>
      </c>
      <c r="J8" s="3039">
        <v>45074</v>
      </c>
      <c r="K8" s="3039">
        <v>43248</v>
      </c>
      <c r="L8" s="3039">
        <v>43248</v>
      </c>
    </row>
    <row r="9" spans="1:12">
      <c r="A9" s="3041"/>
      <c r="B9" s="3036"/>
      <c r="C9" s="721" t="s">
        <v>3359</v>
      </c>
      <c r="D9" s="3036"/>
      <c r="E9" s="3036"/>
      <c r="F9" s="3036"/>
      <c r="G9" s="3036"/>
      <c r="H9" s="3036"/>
      <c r="I9" s="3036"/>
      <c r="J9" s="3036"/>
      <c r="K9" s="3036"/>
      <c r="L9" s="3036"/>
    </row>
    <row r="10" spans="1:12">
      <c r="A10" s="3041"/>
      <c r="B10" s="3036"/>
      <c r="C10" s="721" t="s">
        <v>3360</v>
      </c>
      <c r="D10" s="3036"/>
      <c r="E10" s="3036"/>
      <c r="F10" s="3036"/>
      <c r="G10" s="3036"/>
      <c r="H10" s="3036"/>
      <c r="I10" s="3036"/>
      <c r="J10" s="3036"/>
      <c r="K10" s="3036"/>
      <c r="L10" s="3036"/>
    </row>
    <row r="11" spans="1:12" ht="20.399999999999999">
      <c r="A11" s="3041"/>
      <c r="B11" s="3036"/>
      <c r="C11" s="721" t="s">
        <v>3361</v>
      </c>
      <c r="D11" s="3036"/>
      <c r="E11" s="3036"/>
      <c r="F11" s="3036"/>
      <c r="G11" s="3036"/>
      <c r="H11" s="3036"/>
      <c r="I11" s="3036"/>
      <c r="J11" s="3036"/>
      <c r="K11" s="3036"/>
      <c r="L11" s="3036"/>
    </row>
    <row r="12" spans="1:12">
      <c r="A12" s="3041"/>
      <c r="B12" s="3036"/>
      <c r="C12" s="721" t="s">
        <v>3362</v>
      </c>
      <c r="D12" s="3036"/>
      <c r="E12" s="3036"/>
      <c r="F12" s="3036"/>
      <c r="G12" s="3036"/>
      <c r="H12" s="3036"/>
      <c r="I12" s="3036"/>
      <c r="J12" s="3036"/>
      <c r="K12" s="3036"/>
      <c r="L12" s="3036"/>
    </row>
    <row r="13" spans="1:12" ht="30.6">
      <c r="A13" s="3042"/>
      <c r="B13" s="3037"/>
      <c r="C13" s="721" t="s">
        <v>3363</v>
      </c>
      <c r="D13" s="3037"/>
      <c r="E13" s="3037"/>
      <c r="F13" s="3037"/>
      <c r="G13" s="3037"/>
      <c r="H13" s="3037"/>
      <c r="I13" s="3037"/>
      <c r="J13" s="3037"/>
      <c r="K13" s="3037"/>
      <c r="L13" s="3037"/>
    </row>
    <row r="14" spans="1:12" ht="40.799999999999997">
      <c r="A14" s="1857">
        <v>6</v>
      </c>
      <c r="B14" s="1868" t="s">
        <v>3364</v>
      </c>
      <c r="C14" s="721" t="s">
        <v>3378</v>
      </c>
      <c r="D14" s="1868" t="s">
        <v>3365</v>
      </c>
      <c r="E14" s="1868" t="s">
        <v>2691</v>
      </c>
      <c r="F14" s="1869">
        <v>6478624.5</v>
      </c>
      <c r="G14" s="1868" t="s">
        <v>1821</v>
      </c>
      <c r="H14" s="1868" t="s">
        <v>1821</v>
      </c>
      <c r="I14" s="1870">
        <v>43273</v>
      </c>
      <c r="J14" s="1868" t="s">
        <v>3366</v>
      </c>
      <c r="K14" s="1870">
        <v>43273</v>
      </c>
      <c r="L14" s="1868" t="s">
        <v>1822</v>
      </c>
    </row>
    <row r="15" spans="1:12" ht="40.799999999999997">
      <c r="A15" s="1857">
        <v>7</v>
      </c>
      <c r="B15" s="720" t="s">
        <v>1977</v>
      </c>
      <c r="C15" s="721" t="s">
        <v>3367</v>
      </c>
      <c r="D15" s="720" t="s">
        <v>1836</v>
      </c>
      <c r="E15" s="720" t="s">
        <v>733</v>
      </c>
      <c r="F15" s="1867">
        <v>300000</v>
      </c>
      <c r="G15" s="1867">
        <v>25862.07</v>
      </c>
      <c r="H15" s="1867">
        <v>11637.93</v>
      </c>
      <c r="I15" s="723">
        <v>43276</v>
      </c>
      <c r="J15" s="723">
        <v>43451</v>
      </c>
      <c r="K15" s="723">
        <v>43276</v>
      </c>
      <c r="L15" s="723">
        <v>43276</v>
      </c>
    </row>
    <row r="16" spans="1:12" ht="30.6">
      <c r="A16" s="1857">
        <v>8</v>
      </c>
      <c r="B16" s="1847" t="s">
        <v>3368</v>
      </c>
      <c r="C16" s="721" t="s">
        <v>3369</v>
      </c>
      <c r="D16" s="1847" t="s">
        <v>1845</v>
      </c>
      <c r="E16" s="1847" t="s">
        <v>525</v>
      </c>
      <c r="F16" s="1871" t="s">
        <v>1821</v>
      </c>
      <c r="G16" s="1871" t="s">
        <v>1821</v>
      </c>
      <c r="H16" s="1871" t="s">
        <v>1821</v>
      </c>
      <c r="I16" s="1872">
        <v>43292</v>
      </c>
      <c r="J16" s="1872">
        <v>45118</v>
      </c>
      <c r="K16" s="1872">
        <v>43292</v>
      </c>
      <c r="L16" s="1872">
        <v>43292</v>
      </c>
    </row>
    <row r="17" spans="1:12" ht="30.6">
      <c r="A17" s="3040">
        <v>9</v>
      </c>
      <c r="B17" s="3035" t="s">
        <v>3370</v>
      </c>
      <c r="C17" s="721" t="s">
        <v>3379</v>
      </c>
      <c r="D17" s="3035" t="s">
        <v>1845</v>
      </c>
      <c r="E17" s="3035" t="s">
        <v>734</v>
      </c>
      <c r="F17" s="3035" t="s">
        <v>1821</v>
      </c>
      <c r="G17" s="3038" t="s">
        <v>1821</v>
      </c>
      <c r="H17" s="3038" t="s">
        <v>1821</v>
      </c>
      <c r="I17" s="3039">
        <v>43304</v>
      </c>
      <c r="J17" s="3039">
        <v>44026</v>
      </c>
      <c r="K17" s="3039">
        <v>43304</v>
      </c>
      <c r="L17" s="3039">
        <v>43304</v>
      </c>
    </row>
    <row r="18" spans="1:12" ht="30.6">
      <c r="A18" s="3041"/>
      <c r="B18" s="3036"/>
      <c r="C18" s="721" t="s">
        <v>3371</v>
      </c>
      <c r="D18" s="3036"/>
      <c r="E18" s="3036"/>
      <c r="F18" s="3036"/>
      <c r="G18" s="3036"/>
      <c r="H18" s="3036"/>
      <c r="I18" s="3036"/>
      <c r="J18" s="3036"/>
      <c r="K18" s="3036"/>
      <c r="L18" s="3036"/>
    </row>
    <row r="19" spans="1:12" ht="40.799999999999997">
      <c r="A19" s="3042"/>
      <c r="B19" s="3037"/>
      <c r="C19" s="721" t="s">
        <v>3372</v>
      </c>
      <c r="D19" s="3037"/>
      <c r="E19" s="3037"/>
      <c r="F19" s="3037"/>
      <c r="G19" s="3037"/>
      <c r="H19" s="3037"/>
      <c r="I19" s="3037"/>
      <c r="J19" s="3037"/>
      <c r="K19" s="3037"/>
      <c r="L19" s="3037"/>
    </row>
    <row r="20" spans="1:12" ht="61.2">
      <c r="A20" s="1857">
        <v>10</v>
      </c>
      <c r="B20" s="720" t="s">
        <v>3373</v>
      </c>
      <c r="C20" s="721" t="s">
        <v>3374</v>
      </c>
      <c r="D20" s="720" t="s">
        <v>2128</v>
      </c>
      <c r="E20" s="720" t="s">
        <v>1244</v>
      </c>
      <c r="F20" s="720" t="s">
        <v>1821</v>
      </c>
      <c r="G20" s="722" t="s">
        <v>1821</v>
      </c>
      <c r="H20" s="722" t="s">
        <v>1821</v>
      </c>
      <c r="I20" s="723">
        <v>43413</v>
      </c>
      <c r="J20" s="723">
        <v>44144</v>
      </c>
      <c r="K20" s="723">
        <v>43413</v>
      </c>
      <c r="L20" s="723">
        <v>43413</v>
      </c>
    </row>
    <row r="21" spans="1:12" ht="40.799999999999997">
      <c r="A21" s="1857">
        <v>11</v>
      </c>
      <c r="B21" s="720" t="s">
        <v>3375</v>
      </c>
      <c r="C21" s="721" t="s">
        <v>3376</v>
      </c>
      <c r="D21" s="720" t="s">
        <v>1836</v>
      </c>
      <c r="E21" s="720" t="s">
        <v>730</v>
      </c>
      <c r="F21" s="1867">
        <v>200000</v>
      </c>
      <c r="G21" s="1867">
        <v>17241.38</v>
      </c>
      <c r="H21" s="1867">
        <v>7758.62</v>
      </c>
      <c r="I21" s="723">
        <v>43433</v>
      </c>
      <c r="J21" s="723">
        <v>43465</v>
      </c>
      <c r="K21" s="723">
        <v>43433</v>
      </c>
      <c r="L21" s="723">
        <v>43433</v>
      </c>
    </row>
    <row r="22" spans="1:12" ht="40.799999999999997">
      <c r="A22" s="1857">
        <v>12</v>
      </c>
      <c r="B22" s="720" t="s">
        <v>3375</v>
      </c>
      <c r="C22" s="721" t="s">
        <v>3377</v>
      </c>
      <c r="D22" s="720" t="s">
        <v>1836</v>
      </c>
      <c r="E22" s="720" t="s">
        <v>730</v>
      </c>
      <c r="F22" s="1867">
        <v>200000</v>
      </c>
      <c r="G22" s="1867">
        <v>17241.38</v>
      </c>
      <c r="H22" s="1867">
        <v>7758.62</v>
      </c>
      <c r="I22" s="723">
        <v>43433</v>
      </c>
      <c r="J22" s="723">
        <v>43465</v>
      </c>
      <c r="K22" s="723">
        <v>43433</v>
      </c>
      <c r="L22" s="723">
        <v>43433</v>
      </c>
    </row>
    <row r="23" spans="1:12" ht="40.799999999999997">
      <c r="A23" s="1857">
        <v>13</v>
      </c>
      <c r="B23" s="720" t="s">
        <v>3375</v>
      </c>
      <c r="C23" s="721" t="s">
        <v>3608</v>
      </c>
      <c r="D23" s="720" t="s">
        <v>1836</v>
      </c>
      <c r="E23" s="720" t="s">
        <v>730</v>
      </c>
      <c r="F23" s="1867">
        <v>200000</v>
      </c>
      <c r="G23" s="1867">
        <v>17241.38</v>
      </c>
      <c r="H23" s="1867">
        <v>7758.62</v>
      </c>
      <c r="I23" s="723">
        <v>43433</v>
      </c>
      <c r="J23" s="723">
        <v>43465</v>
      </c>
      <c r="K23" s="723">
        <v>43433</v>
      </c>
      <c r="L23" s="723">
        <v>43433</v>
      </c>
    </row>
    <row r="24" spans="1:12">
      <c r="A24" s="3032">
        <v>2017</v>
      </c>
      <c r="B24" s="3033"/>
      <c r="C24" s="3033"/>
      <c r="D24" s="3033"/>
      <c r="E24" s="3033"/>
      <c r="F24" s="3033"/>
      <c r="G24" s="3033"/>
      <c r="H24" s="3033"/>
      <c r="I24" s="3033"/>
      <c r="J24" s="3033"/>
      <c r="K24" s="3033"/>
      <c r="L24" s="3034"/>
    </row>
    <row r="25" spans="1:12" s="719" customFormat="1" ht="40.799999999999997">
      <c r="A25" s="1857">
        <v>1</v>
      </c>
      <c r="B25" s="1857" t="s">
        <v>2123</v>
      </c>
      <c r="C25" s="1858" t="s">
        <v>2124</v>
      </c>
      <c r="D25" s="1857" t="s">
        <v>2125</v>
      </c>
      <c r="E25" s="1857" t="s">
        <v>1826</v>
      </c>
      <c r="F25" s="1857" t="s">
        <v>1821</v>
      </c>
      <c r="G25" s="1859" t="s">
        <v>1821</v>
      </c>
      <c r="H25" s="1859" t="s">
        <v>1821</v>
      </c>
      <c r="I25" s="1860">
        <v>42787</v>
      </c>
      <c r="J25" s="1860">
        <v>43517</v>
      </c>
      <c r="K25" s="1860">
        <v>42787</v>
      </c>
      <c r="L25" s="1860">
        <v>42808</v>
      </c>
    </row>
    <row r="26" spans="1:12" s="719" customFormat="1" ht="40.799999999999997">
      <c r="A26" s="1857">
        <v>2</v>
      </c>
      <c r="B26" s="1857" t="s">
        <v>2123</v>
      </c>
      <c r="C26" s="1858" t="s">
        <v>2142</v>
      </c>
      <c r="D26" s="1857" t="s">
        <v>2125</v>
      </c>
      <c r="E26" s="1857" t="s">
        <v>1826</v>
      </c>
      <c r="F26" s="1857" t="s">
        <v>1821</v>
      </c>
      <c r="G26" s="1859" t="s">
        <v>1821</v>
      </c>
      <c r="H26" s="1859" t="s">
        <v>1821</v>
      </c>
      <c r="I26" s="1860">
        <v>42787</v>
      </c>
      <c r="J26" s="1860">
        <v>44613</v>
      </c>
      <c r="K26" s="1860">
        <v>42787</v>
      </c>
      <c r="L26" s="1860">
        <v>42808</v>
      </c>
    </row>
    <row r="27" spans="1:12" s="719" customFormat="1" ht="30.6">
      <c r="A27" s="1857">
        <v>3</v>
      </c>
      <c r="B27" s="1857" t="s">
        <v>1816</v>
      </c>
      <c r="C27" s="1858" t="s">
        <v>2126</v>
      </c>
      <c r="D27" s="1857" t="s">
        <v>2127</v>
      </c>
      <c r="E27" s="1857" t="s">
        <v>732</v>
      </c>
      <c r="F27" s="1861">
        <v>1400000</v>
      </c>
      <c r="G27" s="1861">
        <v>109717.87</v>
      </c>
      <c r="H27" s="1861">
        <v>52246.6</v>
      </c>
      <c r="I27" s="1860">
        <v>42794</v>
      </c>
      <c r="J27" s="1860">
        <v>43100</v>
      </c>
      <c r="K27" s="1860">
        <v>42794</v>
      </c>
      <c r="L27" s="1860">
        <v>42800</v>
      </c>
    </row>
    <row r="28" spans="1:12" s="719" customFormat="1" ht="40.799999999999997">
      <c r="A28" s="1857">
        <v>4</v>
      </c>
      <c r="B28" s="1857" t="s">
        <v>1823</v>
      </c>
      <c r="C28" s="1858" t="s">
        <v>2138</v>
      </c>
      <c r="D28" s="1857" t="s">
        <v>2127</v>
      </c>
      <c r="E28" s="1857" t="s">
        <v>732</v>
      </c>
      <c r="F28" s="1861">
        <v>30000</v>
      </c>
      <c r="G28" s="1860" t="s">
        <v>1821</v>
      </c>
      <c r="H28" s="1860" t="s">
        <v>1821</v>
      </c>
      <c r="I28" s="1860">
        <v>42829</v>
      </c>
      <c r="J28" s="1860">
        <v>42895</v>
      </c>
      <c r="K28" s="1860">
        <v>42829</v>
      </c>
      <c r="L28" s="1860">
        <v>42832</v>
      </c>
    </row>
    <row r="29" spans="1:12" s="719" customFormat="1" ht="61.2">
      <c r="A29" s="1857">
        <v>5</v>
      </c>
      <c r="B29" s="1857" t="s">
        <v>2129</v>
      </c>
      <c r="C29" s="1858" t="s">
        <v>2143</v>
      </c>
      <c r="D29" s="1857" t="s">
        <v>1836</v>
      </c>
      <c r="E29" s="1857" t="s">
        <v>733</v>
      </c>
      <c r="F29" s="1861" t="s">
        <v>1821</v>
      </c>
      <c r="G29" s="1859" t="s">
        <v>1821</v>
      </c>
      <c r="H29" s="1859" t="s">
        <v>1821</v>
      </c>
      <c r="I29" s="1860" t="s">
        <v>2130</v>
      </c>
      <c r="J29" s="1860" t="s">
        <v>2131</v>
      </c>
      <c r="K29" s="1860" t="s">
        <v>2130</v>
      </c>
      <c r="L29" s="1860">
        <v>42810</v>
      </c>
    </row>
    <row r="30" spans="1:12" s="719" customFormat="1" ht="27.75" customHeight="1">
      <c r="A30" s="1857">
        <v>6</v>
      </c>
      <c r="B30" s="1857" t="s">
        <v>2132</v>
      </c>
      <c r="C30" s="1858" t="s">
        <v>2133</v>
      </c>
      <c r="D30" s="1857" t="s">
        <v>2125</v>
      </c>
      <c r="E30" s="1857" t="s">
        <v>1826</v>
      </c>
      <c r="F30" s="1861">
        <v>0</v>
      </c>
      <c r="G30" s="1859" t="s">
        <v>1821</v>
      </c>
      <c r="H30" s="1859" t="s">
        <v>1821</v>
      </c>
      <c r="I30" s="1860" t="s">
        <v>2134</v>
      </c>
      <c r="J30" s="1860">
        <v>43252</v>
      </c>
      <c r="K30" s="1860" t="s">
        <v>2134</v>
      </c>
      <c r="L30" s="1860">
        <v>42810</v>
      </c>
    </row>
    <row r="31" spans="1:12" ht="33.75" customHeight="1">
      <c r="A31" s="3023">
        <v>7</v>
      </c>
      <c r="B31" s="3023" t="s">
        <v>2147</v>
      </c>
      <c r="C31" s="1862" t="s">
        <v>1837</v>
      </c>
      <c r="D31" s="3023" t="s">
        <v>1836</v>
      </c>
      <c r="E31" s="3023" t="s">
        <v>733</v>
      </c>
      <c r="F31" s="3023" t="s">
        <v>1821</v>
      </c>
      <c r="G31" s="3023" t="s">
        <v>1821</v>
      </c>
      <c r="H31" s="3023" t="s">
        <v>1821</v>
      </c>
      <c r="I31" s="3027" t="s">
        <v>2022</v>
      </c>
      <c r="J31" s="3027" t="s">
        <v>1343</v>
      </c>
      <c r="K31" s="3027" t="s">
        <v>2022</v>
      </c>
      <c r="L31" s="3040" t="s">
        <v>2135</v>
      </c>
    </row>
    <row r="32" spans="1:12" ht="20.399999999999999">
      <c r="A32" s="3023"/>
      <c r="B32" s="3023"/>
      <c r="C32" s="1862" t="s">
        <v>1838</v>
      </c>
      <c r="D32" s="3023"/>
      <c r="E32" s="3023"/>
      <c r="F32" s="3023"/>
      <c r="G32" s="3023"/>
      <c r="H32" s="3023"/>
      <c r="I32" s="3027"/>
      <c r="J32" s="3027"/>
      <c r="K32" s="3027"/>
      <c r="L32" s="3041"/>
    </row>
    <row r="33" spans="1:12" ht="30.6">
      <c r="A33" s="3023"/>
      <c r="B33" s="3023"/>
      <c r="C33" s="1862" t="s">
        <v>1839</v>
      </c>
      <c r="D33" s="3023"/>
      <c r="E33" s="3023"/>
      <c r="F33" s="3023"/>
      <c r="G33" s="3023"/>
      <c r="H33" s="3023"/>
      <c r="I33" s="3027"/>
      <c r="J33" s="3027"/>
      <c r="K33" s="3027"/>
      <c r="L33" s="3041"/>
    </row>
    <row r="34" spans="1:12" ht="20.399999999999999">
      <c r="A34" s="3023"/>
      <c r="B34" s="3023"/>
      <c r="C34" s="1862" t="s">
        <v>1840</v>
      </c>
      <c r="D34" s="3023"/>
      <c r="E34" s="3023"/>
      <c r="F34" s="3023"/>
      <c r="G34" s="3023"/>
      <c r="H34" s="3023"/>
      <c r="I34" s="3027"/>
      <c r="J34" s="3027"/>
      <c r="K34" s="3027"/>
      <c r="L34" s="3041"/>
    </row>
    <row r="35" spans="1:12" ht="20.399999999999999">
      <c r="A35" s="3023"/>
      <c r="B35" s="3023"/>
      <c r="C35" s="1862" t="s">
        <v>1841</v>
      </c>
      <c r="D35" s="3023"/>
      <c r="E35" s="3023"/>
      <c r="F35" s="3023"/>
      <c r="G35" s="3023"/>
      <c r="H35" s="3023"/>
      <c r="I35" s="3027"/>
      <c r="J35" s="3027"/>
      <c r="K35" s="3027"/>
      <c r="L35" s="3041"/>
    </row>
    <row r="36" spans="1:12">
      <c r="A36" s="3023"/>
      <c r="B36" s="3023"/>
      <c r="C36" s="1862" t="s">
        <v>1842</v>
      </c>
      <c r="D36" s="3023"/>
      <c r="E36" s="3023"/>
      <c r="F36" s="3023"/>
      <c r="G36" s="3023"/>
      <c r="H36" s="3023"/>
      <c r="I36" s="3027"/>
      <c r="J36" s="3027"/>
      <c r="K36" s="3027"/>
      <c r="L36" s="3041"/>
    </row>
    <row r="37" spans="1:12">
      <c r="A37" s="3023"/>
      <c r="B37" s="3023"/>
      <c r="C37" s="1862" t="s">
        <v>1843</v>
      </c>
      <c r="D37" s="3023"/>
      <c r="E37" s="3023"/>
      <c r="F37" s="3023"/>
      <c r="G37" s="3023"/>
      <c r="H37" s="3023"/>
      <c r="I37" s="3027"/>
      <c r="J37" s="3027"/>
      <c r="K37" s="3027"/>
      <c r="L37" s="3042"/>
    </row>
    <row r="38" spans="1:12" ht="20.399999999999999">
      <c r="A38" s="1857">
        <v>8</v>
      </c>
      <c r="B38" s="1857" t="s">
        <v>2132</v>
      </c>
      <c r="C38" s="1863" t="s">
        <v>2136</v>
      </c>
      <c r="D38" s="1857" t="s">
        <v>2125</v>
      </c>
      <c r="E38" s="1857" t="s">
        <v>1826</v>
      </c>
      <c r="F38" s="1857" t="s">
        <v>1821</v>
      </c>
      <c r="G38" s="1857" t="s">
        <v>1821</v>
      </c>
      <c r="H38" s="1857" t="s">
        <v>1821</v>
      </c>
      <c r="I38" s="1860" t="s">
        <v>2137</v>
      </c>
      <c r="J38" s="1860">
        <v>42895</v>
      </c>
      <c r="K38" s="1860" t="s">
        <v>2137</v>
      </c>
      <c r="L38" s="1864" t="s">
        <v>2137</v>
      </c>
    </row>
    <row r="39" spans="1:12" ht="71.400000000000006">
      <c r="A39" s="1857">
        <v>9</v>
      </c>
      <c r="B39" s="1857" t="s">
        <v>2148</v>
      </c>
      <c r="C39" s="1863" t="s">
        <v>2144</v>
      </c>
      <c r="D39" s="1857" t="s">
        <v>2125</v>
      </c>
      <c r="E39" s="1857" t="s">
        <v>1826</v>
      </c>
      <c r="F39" s="1857" t="s">
        <v>1821</v>
      </c>
      <c r="G39" s="1857" t="s">
        <v>1821</v>
      </c>
      <c r="H39" s="1857" t="s">
        <v>1821</v>
      </c>
      <c r="I39" s="1860">
        <v>42828</v>
      </c>
      <c r="J39" s="1860" t="s">
        <v>2139</v>
      </c>
      <c r="K39" s="1860">
        <v>42828</v>
      </c>
      <c r="L39" s="1865">
        <v>43050</v>
      </c>
    </row>
    <row r="40" spans="1:12" ht="71.400000000000006">
      <c r="A40" s="1857">
        <v>10</v>
      </c>
      <c r="B40" s="1857" t="s">
        <v>2149</v>
      </c>
      <c r="C40" s="1863" t="s">
        <v>2145</v>
      </c>
      <c r="D40" s="1857" t="s">
        <v>1845</v>
      </c>
      <c r="E40" s="1857" t="s">
        <v>734</v>
      </c>
      <c r="F40" s="1866" t="s">
        <v>1821</v>
      </c>
      <c r="G40" s="1866" t="s">
        <v>1821</v>
      </c>
      <c r="H40" s="1866" t="s">
        <v>1821</v>
      </c>
      <c r="I40" s="1860">
        <v>42857</v>
      </c>
      <c r="J40" s="1860">
        <v>42940</v>
      </c>
      <c r="K40" s="1860">
        <v>42857</v>
      </c>
      <c r="L40" s="1865">
        <v>42857</v>
      </c>
    </row>
    <row r="41" spans="1:12" ht="81.599999999999994">
      <c r="A41" s="1857">
        <v>11</v>
      </c>
      <c r="B41" s="1857" t="s">
        <v>2140</v>
      </c>
      <c r="C41" s="1863" t="s">
        <v>2146</v>
      </c>
      <c r="D41" s="1857" t="s">
        <v>2128</v>
      </c>
      <c r="E41" s="1857" t="s">
        <v>732</v>
      </c>
      <c r="F41" s="1866" t="s">
        <v>1821</v>
      </c>
      <c r="G41" s="1866" t="s">
        <v>1821</v>
      </c>
      <c r="H41" s="1866" t="s">
        <v>1821</v>
      </c>
      <c r="I41" s="1860">
        <v>42887</v>
      </c>
      <c r="J41" s="1860">
        <v>43617</v>
      </c>
      <c r="K41" s="1860">
        <v>42887</v>
      </c>
      <c r="L41" s="1865">
        <v>42930</v>
      </c>
    </row>
    <row r="42" spans="1:12" ht="61.2">
      <c r="A42" s="1857">
        <v>12</v>
      </c>
      <c r="B42" s="1857" t="s">
        <v>2141</v>
      </c>
      <c r="C42" s="1863" t="s">
        <v>2145</v>
      </c>
      <c r="D42" s="1857" t="s">
        <v>1845</v>
      </c>
      <c r="E42" s="1857" t="s">
        <v>734</v>
      </c>
      <c r="F42" s="1866" t="s">
        <v>1821</v>
      </c>
      <c r="G42" s="1866" t="s">
        <v>1821</v>
      </c>
      <c r="H42" s="1866" t="s">
        <v>1821</v>
      </c>
      <c r="I42" s="1860">
        <v>42940</v>
      </c>
      <c r="J42" s="1860">
        <v>43832</v>
      </c>
      <c r="K42" s="1860">
        <v>42940</v>
      </c>
      <c r="L42" s="1865">
        <v>42928</v>
      </c>
    </row>
    <row r="43" spans="1:12" ht="71.400000000000006">
      <c r="A43" s="1857">
        <v>13</v>
      </c>
      <c r="B43" s="1857" t="s">
        <v>2361</v>
      </c>
      <c r="C43" s="1863" t="s">
        <v>2362</v>
      </c>
      <c r="D43" s="1866" t="s">
        <v>2128</v>
      </c>
      <c r="E43" s="1866" t="s">
        <v>732</v>
      </c>
      <c r="F43" s="1857" t="s">
        <v>1821</v>
      </c>
      <c r="G43" s="1857" t="s">
        <v>1821</v>
      </c>
      <c r="H43" s="1857" t="s">
        <v>1821</v>
      </c>
      <c r="I43" s="1860">
        <v>42948</v>
      </c>
      <c r="J43" s="1860">
        <v>43197</v>
      </c>
      <c r="K43" s="1860">
        <v>42948</v>
      </c>
      <c r="L43" s="1860">
        <v>43063</v>
      </c>
    </row>
    <row r="44" spans="1:12" ht="51">
      <c r="A44" s="1857">
        <v>14</v>
      </c>
      <c r="B44" s="1857" t="s">
        <v>2363</v>
      </c>
      <c r="C44" s="1863" t="s">
        <v>2364</v>
      </c>
      <c r="D44" s="1866" t="s">
        <v>1845</v>
      </c>
      <c r="E44" s="1866" t="s">
        <v>734</v>
      </c>
      <c r="F44" s="1866" t="s">
        <v>1821</v>
      </c>
      <c r="G44" s="1866" t="s">
        <v>1821</v>
      </c>
      <c r="H44" s="1866" t="s">
        <v>1821</v>
      </c>
      <c r="I44" s="1860">
        <v>42860</v>
      </c>
      <c r="J44" s="1860">
        <v>43013</v>
      </c>
      <c r="K44" s="1860">
        <v>43013</v>
      </c>
      <c r="L44" s="1860" t="s">
        <v>3349</v>
      </c>
    </row>
    <row r="45" spans="1:12">
      <c r="A45" s="3024">
        <v>2016</v>
      </c>
      <c r="B45" s="3025"/>
      <c r="C45" s="3025"/>
      <c r="D45" s="3025"/>
      <c r="E45" s="3025"/>
      <c r="F45" s="3025"/>
      <c r="G45" s="3025"/>
      <c r="H45" s="3025"/>
      <c r="I45" s="3025"/>
      <c r="J45" s="3025"/>
      <c r="K45" s="3025"/>
      <c r="L45" s="3026"/>
    </row>
    <row r="46" spans="1:12" ht="15" customHeight="1">
      <c r="A46" s="3019">
        <v>1</v>
      </c>
      <c r="B46" s="3020" t="s">
        <v>1816</v>
      </c>
      <c r="C46" s="3021" t="s">
        <v>1817</v>
      </c>
      <c r="D46" s="3019" t="s">
        <v>2128</v>
      </c>
      <c r="E46" s="3019" t="s">
        <v>732</v>
      </c>
      <c r="F46" s="3043">
        <v>780000</v>
      </c>
      <c r="G46" s="3043">
        <v>61128.53</v>
      </c>
      <c r="H46" s="3043">
        <v>29108.82</v>
      </c>
      <c r="I46" s="3018">
        <v>42423</v>
      </c>
      <c r="J46" s="3018">
        <v>42735</v>
      </c>
      <c r="K46" s="3018">
        <v>42423</v>
      </c>
      <c r="L46" s="3018">
        <v>42425</v>
      </c>
    </row>
    <row r="47" spans="1:12">
      <c r="A47" s="3019"/>
      <c r="B47" s="3020"/>
      <c r="C47" s="3021"/>
      <c r="D47" s="3019"/>
      <c r="E47" s="3019"/>
      <c r="F47" s="3044"/>
      <c r="G47" s="3044"/>
      <c r="H47" s="3044"/>
      <c r="I47" s="3018"/>
      <c r="J47" s="3018"/>
      <c r="K47" s="3018"/>
      <c r="L47" s="3018"/>
    </row>
    <row r="48" spans="1:12" ht="21" customHeight="1">
      <c r="A48" s="3019"/>
      <c r="B48" s="3020"/>
      <c r="C48" s="3021"/>
      <c r="D48" s="3019"/>
      <c r="E48" s="3019"/>
      <c r="F48" s="3045"/>
      <c r="G48" s="3045"/>
      <c r="H48" s="3045"/>
      <c r="I48" s="3018"/>
      <c r="J48" s="3018"/>
      <c r="K48" s="3018"/>
      <c r="L48" s="3018"/>
    </row>
    <row r="49" spans="1:12" ht="15" customHeight="1">
      <c r="A49" s="3019">
        <v>2</v>
      </c>
      <c r="B49" s="3020" t="s">
        <v>1819</v>
      </c>
      <c r="C49" s="3021" t="s">
        <v>1820</v>
      </c>
      <c r="D49" s="3019" t="s">
        <v>34</v>
      </c>
      <c r="E49" s="3019" t="s">
        <v>736</v>
      </c>
      <c r="F49" s="3029" t="s">
        <v>1821</v>
      </c>
      <c r="G49" s="3029" t="s">
        <v>1821</v>
      </c>
      <c r="H49" s="3029" t="s">
        <v>1821</v>
      </c>
      <c r="I49" s="3018">
        <v>42466</v>
      </c>
      <c r="J49" s="3018">
        <v>43561</v>
      </c>
      <c r="K49" s="3018">
        <v>42466</v>
      </c>
      <c r="L49" s="3019" t="s">
        <v>1822</v>
      </c>
    </row>
    <row r="50" spans="1:12">
      <c r="A50" s="3019"/>
      <c r="B50" s="3020"/>
      <c r="C50" s="3021"/>
      <c r="D50" s="3019"/>
      <c r="E50" s="3019"/>
      <c r="F50" s="3030"/>
      <c r="G50" s="3030"/>
      <c r="H50" s="3030"/>
      <c r="I50" s="3018"/>
      <c r="J50" s="3018"/>
      <c r="K50" s="3018"/>
      <c r="L50" s="3019"/>
    </row>
    <row r="51" spans="1:12">
      <c r="A51" s="3019"/>
      <c r="B51" s="3020"/>
      <c r="C51" s="3021"/>
      <c r="D51" s="3019"/>
      <c r="E51" s="3019"/>
      <c r="F51" s="3031"/>
      <c r="G51" s="3031"/>
      <c r="H51" s="3031"/>
      <c r="I51" s="3018"/>
      <c r="J51" s="3018"/>
      <c r="K51" s="3018"/>
      <c r="L51" s="3019"/>
    </row>
    <row r="52" spans="1:12" ht="15" customHeight="1">
      <c r="A52" s="3019">
        <v>3</v>
      </c>
      <c r="B52" s="3020" t="s">
        <v>1823</v>
      </c>
      <c r="C52" s="563" t="s">
        <v>1824</v>
      </c>
      <c r="D52" s="3019" t="s">
        <v>1825</v>
      </c>
      <c r="E52" s="3019" t="s">
        <v>1826</v>
      </c>
      <c r="F52" s="3022">
        <v>12000000</v>
      </c>
      <c r="G52" s="3022">
        <v>0</v>
      </c>
      <c r="H52" s="3022">
        <v>0</v>
      </c>
      <c r="I52" s="3018">
        <v>42488</v>
      </c>
      <c r="J52" s="3018">
        <v>42766</v>
      </c>
      <c r="K52" s="3018">
        <v>42488</v>
      </c>
      <c r="L52" s="3018">
        <v>42507</v>
      </c>
    </row>
    <row r="53" spans="1:12" ht="20.399999999999999">
      <c r="A53" s="3019"/>
      <c r="B53" s="3020"/>
      <c r="C53" s="563" t="s">
        <v>1827</v>
      </c>
      <c r="D53" s="3019"/>
      <c r="E53" s="3019"/>
      <c r="F53" s="3022"/>
      <c r="G53" s="3022"/>
      <c r="H53" s="3022"/>
      <c r="I53" s="3018"/>
      <c r="J53" s="3018"/>
      <c r="K53" s="3018"/>
      <c r="L53" s="3018"/>
    </row>
    <row r="54" spans="1:12" ht="20.399999999999999">
      <c r="A54" s="3019"/>
      <c r="B54" s="3020"/>
      <c r="C54" s="563" t="s">
        <v>1828</v>
      </c>
      <c r="D54" s="3019"/>
      <c r="E54" s="3019"/>
      <c r="F54" s="3022"/>
      <c r="G54" s="3022"/>
      <c r="H54" s="3022"/>
      <c r="I54" s="3018"/>
      <c r="J54" s="3018"/>
      <c r="K54" s="3018"/>
      <c r="L54" s="3018"/>
    </row>
    <row r="55" spans="1:12">
      <c r="A55" s="3019"/>
      <c r="B55" s="3020"/>
      <c r="C55" s="563" t="s">
        <v>1829</v>
      </c>
      <c r="D55" s="3019"/>
      <c r="E55" s="3019"/>
      <c r="F55" s="3022"/>
      <c r="G55" s="3022"/>
      <c r="H55" s="3022"/>
      <c r="I55" s="3018"/>
      <c r="J55" s="3018"/>
      <c r="K55" s="3018"/>
      <c r="L55" s="3018"/>
    </row>
    <row r="56" spans="1:12" ht="15" customHeight="1">
      <c r="A56" s="3019">
        <v>4</v>
      </c>
      <c r="B56" s="3020" t="s">
        <v>1830</v>
      </c>
      <c r="C56" s="3021" t="s">
        <v>1831</v>
      </c>
      <c r="D56" s="3019" t="s">
        <v>1818</v>
      </c>
      <c r="E56" s="3019" t="s">
        <v>732</v>
      </c>
      <c r="F56" s="3022">
        <v>0</v>
      </c>
      <c r="G56" s="3022">
        <v>0</v>
      </c>
      <c r="H56" s="3022">
        <v>0</v>
      </c>
      <c r="I56" s="3018">
        <v>42536</v>
      </c>
      <c r="J56" s="3018">
        <v>42892</v>
      </c>
      <c r="K56" s="3018">
        <v>42536</v>
      </c>
      <c r="L56" s="3018">
        <v>42545</v>
      </c>
    </row>
    <row r="57" spans="1:12">
      <c r="A57" s="3019"/>
      <c r="B57" s="3020"/>
      <c r="C57" s="3021"/>
      <c r="D57" s="3019"/>
      <c r="E57" s="3019"/>
      <c r="F57" s="3022"/>
      <c r="G57" s="3022"/>
      <c r="H57" s="3022"/>
      <c r="I57" s="3018"/>
      <c r="J57" s="3018"/>
      <c r="K57" s="3018"/>
      <c r="L57" s="3018"/>
    </row>
    <row r="58" spans="1:12">
      <c r="A58" s="3019"/>
      <c r="B58" s="3020"/>
      <c r="C58" s="3021"/>
      <c r="D58" s="3019"/>
      <c r="E58" s="3019"/>
      <c r="F58" s="3022"/>
      <c r="G58" s="3022"/>
      <c r="H58" s="3022"/>
      <c r="I58" s="3018"/>
      <c r="J58" s="3018"/>
      <c r="K58" s="3018"/>
      <c r="L58" s="3018"/>
    </row>
    <row r="59" spans="1:12" ht="72" customHeight="1">
      <c r="A59" s="564">
        <v>5</v>
      </c>
      <c r="B59" s="565" t="s">
        <v>1975</v>
      </c>
      <c r="C59" s="565" t="s">
        <v>1976</v>
      </c>
      <c r="D59" s="564" t="s">
        <v>1825</v>
      </c>
      <c r="E59" s="564" t="s">
        <v>1826</v>
      </c>
      <c r="F59" s="566" t="s">
        <v>1821</v>
      </c>
      <c r="G59" s="566" t="s">
        <v>1821</v>
      </c>
      <c r="H59" s="566" t="s">
        <v>1821</v>
      </c>
      <c r="I59" s="567">
        <v>42713</v>
      </c>
      <c r="J59" s="567">
        <v>43443</v>
      </c>
      <c r="K59" s="567">
        <v>43443</v>
      </c>
      <c r="L59" s="567">
        <v>42718</v>
      </c>
    </row>
    <row r="60" spans="1:12" ht="40.799999999999997">
      <c r="A60" s="3019">
        <v>7</v>
      </c>
      <c r="B60" s="3020" t="s">
        <v>1823</v>
      </c>
      <c r="C60" s="3021" t="s">
        <v>1832</v>
      </c>
      <c r="D60" s="3019" t="s">
        <v>1818</v>
      </c>
      <c r="E60" s="3019" t="s">
        <v>1826</v>
      </c>
      <c r="F60" s="3019" t="s">
        <v>1821</v>
      </c>
      <c r="G60" s="3019" t="s">
        <v>1821</v>
      </c>
      <c r="H60" s="3019" t="s">
        <v>1821</v>
      </c>
      <c r="I60" s="564" t="s">
        <v>1833</v>
      </c>
      <c r="J60" s="3019" t="s">
        <v>1821</v>
      </c>
      <c r="K60" s="3018">
        <v>42541</v>
      </c>
      <c r="L60" s="3018">
        <v>42557</v>
      </c>
    </row>
    <row r="61" spans="1:12">
      <c r="A61" s="3019"/>
      <c r="B61" s="3020"/>
      <c r="C61" s="3021"/>
      <c r="D61" s="3019"/>
      <c r="E61" s="3019"/>
      <c r="F61" s="3019"/>
      <c r="G61" s="3019"/>
      <c r="H61" s="3019"/>
      <c r="I61" s="567">
        <v>42541</v>
      </c>
      <c r="J61" s="3019"/>
      <c r="K61" s="3018"/>
      <c r="L61" s="3018"/>
    </row>
    <row r="62" spans="1:12">
      <c r="A62" s="3019"/>
      <c r="B62" s="3020"/>
      <c r="C62" s="3021"/>
      <c r="D62" s="3019"/>
      <c r="E62" s="3019"/>
      <c r="F62" s="3019"/>
      <c r="G62" s="3019"/>
      <c r="H62" s="3019"/>
      <c r="I62" s="568"/>
      <c r="J62" s="3019"/>
      <c r="K62" s="3018"/>
      <c r="L62" s="3018"/>
    </row>
    <row r="63" spans="1:12" ht="15" customHeight="1">
      <c r="A63" s="3019">
        <v>8</v>
      </c>
      <c r="B63" s="3020" t="s">
        <v>1834</v>
      </c>
      <c r="C63" s="3021" t="s">
        <v>1835</v>
      </c>
      <c r="D63" s="3019" t="s">
        <v>1836</v>
      </c>
      <c r="E63" s="3019" t="s">
        <v>733</v>
      </c>
      <c r="F63" s="3022">
        <v>1330000</v>
      </c>
      <c r="G63" s="3022">
        <v>104231.97</v>
      </c>
      <c r="H63" s="3022">
        <v>49634.27</v>
      </c>
      <c r="I63" s="3018">
        <v>42537</v>
      </c>
      <c r="J63" s="3018">
        <v>42580</v>
      </c>
      <c r="K63" s="3018">
        <v>42550</v>
      </c>
      <c r="L63" s="3018">
        <v>42565</v>
      </c>
    </row>
    <row r="64" spans="1:12">
      <c r="A64" s="3019"/>
      <c r="B64" s="3020"/>
      <c r="C64" s="3021"/>
      <c r="D64" s="3019"/>
      <c r="E64" s="3019"/>
      <c r="F64" s="3022"/>
      <c r="G64" s="3022"/>
      <c r="H64" s="3022"/>
      <c r="I64" s="3018"/>
      <c r="J64" s="3018"/>
      <c r="K64" s="3018"/>
      <c r="L64" s="3018"/>
    </row>
    <row r="65" spans="1:12">
      <c r="A65" s="3019"/>
      <c r="B65" s="3020"/>
      <c r="C65" s="3021"/>
      <c r="D65" s="3019"/>
      <c r="E65" s="3019"/>
      <c r="F65" s="3022"/>
      <c r="G65" s="3022"/>
      <c r="H65" s="3022"/>
      <c r="I65" s="3018"/>
      <c r="J65" s="3018"/>
      <c r="K65" s="3018"/>
      <c r="L65" s="3018"/>
    </row>
    <row r="66" spans="1:12" ht="15" customHeight="1">
      <c r="A66" s="3019">
        <v>10</v>
      </c>
      <c r="B66" s="3020" t="s">
        <v>1823</v>
      </c>
      <c r="C66" s="3021" t="s">
        <v>1844</v>
      </c>
      <c r="D66" s="3019" t="s">
        <v>1845</v>
      </c>
      <c r="E66" s="3019" t="s">
        <v>734</v>
      </c>
      <c r="F66" s="3022">
        <v>44840</v>
      </c>
      <c r="G66" s="3019" t="s">
        <v>1821</v>
      </c>
      <c r="H66" s="3019" t="s">
        <v>1821</v>
      </c>
      <c r="I66" s="3018">
        <v>42643</v>
      </c>
      <c r="J66" s="3018">
        <v>42696</v>
      </c>
      <c r="K66" s="3018">
        <v>42643</v>
      </c>
      <c r="L66" s="3018">
        <v>42656</v>
      </c>
    </row>
    <row r="67" spans="1:12" ht="24" customHeight="1">
      <c r="A67" s="3019"/>
      <c r="B67" s="3020"/>
      <c r="C67" s="3021"/>
      <c r="D67" s="3019"/>
      <c r="E67" s="3019"/>
      <c r="F67" s="3022"/>
      <c r="G67" s="3019"/>
      <c r="H67" s="3019"/>
      <c r="I67" s="3018"/>
      <c r="J67" s="3018"/>
      <c r="K67" s="3018"/>
      <c r="L67" s="3018"/>
    </row>
    <row r="68" spans="1:12" ht="26.25" customHeight="1">
      <c r="A68" s="3019"/>
      <c r="B68" s="3020"/>
      <c r="C68" s="3021"/>
      <c r="D68" s="3019"/>
      <c r="E68" s="3019"/>
      <c r="F68" s="3022"/>
      <c r="G68" s="3019"/>
      <c r="H68" s="3019"/>
      <c r="I68" s="3018"/>
      <c r="J68" s="3018"/>
      <c r="K68" s="3018"/>
      <c r="L68" s="3018"/>
    </row>
    <row r="69" spans="1:12">
      <c r="A69" s="3019">
        <v>11</v>
      </c>
      <c r="B69" s="3020" t="s">
        <v>1823</v>
      </c>
      <c r="C69" s="3021" t="s">
        <v>1846</v>
      </c>
      <c r="D69" s="3019" t="s">
        <v>1845</v>
      </c>
      <c r="E69" s="3019" t="s">
        <v>734</v>
      </c>
      <c r="F69" s="3022">
        <v>250000</v>
      </c>
      <c r="G69" s="3019" t="s">
        <v>1821</v>
      </c>
      <c r="H69" s="3019" t="s">
        <v>1821</v>
      </c>
      <c r="I69" s="3018">
        <v>42643</v>
      </c>
      <c r="J69" s="3018">
        <v>42982</v>
      </c>
      <c r="K69" s="3018">
        <v>42643</v>
      </c>
      <c r="L69" s="3018">
        <v>42657</v>
      </c>
    </row>
    <row r="70" spans="1:12">
      <c r="A70" s="3019"/>
      <c r="B70" s="3020"/>
      <c r="C70" s="3021"/>
      <c r="D70" s="3019"/>
      <c r="E70" s="3019"/>
      <c r="F70" s="3022"/>
      <c r="G70" s="3019"/>
      <c r="H70" s="3019"/>
      <c r="I70" s="3018"/>
      <c r="J70" s="3018"/>
      <c r="K70" s="3018"/>
      <c r="L70" s="3018"/>
    </row>
    <row r="71" spans="1:12" ht="37.5" customHeight="1">
      <c r="A71" s="3019"/>
      <c r="B71" s="3020"/>
      <c r="C71" s="3021"/>
      <c r="D71" s="3019"/>
      <c r="E71" s="3019"/>
      <c r="F71" s="3022"/>
      <c r="G71" s="3019"/>
      <c r="H71" s="3019"/>
      <c r="I71" s="3018"/>
      <c r="J71" s="3018"/>
      <c r="K71" s="3018"/>
      <c r="L71" s="3018"/>
    </row>
    <row r="72" spans="1:12">
      <c r="A72" s="2560" t="s">
        <v>4159</v>
      </c>
      <c r="B72" s="562"/>
    </row>
  </sheetData>
  <mergeCells count="138">
    <mergeCell ref="K17:K19"/>
    <mergeCell ref="L17:L19"/>
    <mergeCell ref="A8:A13"/>
    <mergeCell ref="A17:A19"/>
    <mergeCell ref="G46:G48"/>
    <mergeCell ref="H46:H48"/>
    <mergeCell ref="I46:I48"/>
    <mergeCell ref="J46:J48"/>
    <mergeCell ref="K46:K48"/>
    <mergeCell ref="L46:L48"/>
    <mergeCell ref="L31:L37"/>
    <mergeCell ref="H31:H37"/>
    <mergeCell ref="A46:A48"/>
    <mergeCell ref="B46:B48"/>
    <mergeCell ref="C46:C48"/>
    <mergeCell ref="D46:D48"/>
    <mergeCell ref="E46:E48"/>
    <mergeCell ref="F46:F48"/>
    <mergeCell ref="E2:E3"/>
    <mergeCell ref="F2:F3"/>
    <mergeCell ref="F31:F37"/>
    <mergeCell ref="H49:H51"/>
    <mergeCell ref="I49:I51"/>
    <mergeCell ref="A24:L24"/>
    <mergeCell ref="B8:B13"/>
    <mergeCell ref="D8:D13"/>
    <mergeCell ref="E8:E13"/>
    <mergeCell ref="F8:F13"/>
    <mergeCell ref="G8:G13"/>
    <mergeCell ref="H8:H13"/>
    <mergeCell ref="I8:I13"/>
    <mergeCell ref="J8:J13"/>
    <mergeCell ref="K8:K13"/>
    <mergeCell ref="L8:L13"/>
    <mergeCell ref="B17:B19"/>
    <mergeCell ref="D17:D19"/>
    <mergeCell ref="E17:E19"/>
    <mergeCell ref="F17:F19"/>
    <mergeCell ref="G17:G19"/>
    <mergeCell ref="H17:H19"/>
    <mergeCell ref="I17:I19"/>
    <mergeCell ref="J17:J19"/>
    <mergeCell ref="J49:J51"/>
    <mergeCell ref="K49:K51"/>
    <mergeCell ref="H52:H55"/>
    <mergeCell ref="I52:I55"/>
    <mergeCell ref="I2:J3"/>
    <mergeCell ref="K2:K3"/>
    <mergeCell ref="L2:L3"/>
    <mergeCell ref="A52:A55"/>
    <mergeCell ref="B52:B55"/>
    <mergeCell ref="D52:D55"/>
    <mergeCell ref="E52:E55"/>
    <mergeCell ref="F52:F55"/>
    <mergeCell ref="G52:G55"/>
    <mergeCell ref="A49:A51"/>
    <mergeCell ref="B49:B51"/>
    <mergeCell ref="C49:C51"/>
    <mergeCell ref="D49:D51"/>
    <mergeCell ref="E49:E51"/>
    <mergeCell ref="F49:F51"/>
    <mergeCell ref="G49:G51"/>
    <mergeCell ref="A2:A3"/>
    <mergeCell ref="B2:B3"/>
    <mergeCell ref="C2:C3"/>
    <mergeCell ref="D2:D3"/>
    <mergeCell ref="I63:I65"/>
    <mergeCell ref="J63:J65"/>
    <mergeCell ref="K63:K65"/>
    <mergeCell ref="L56:L58"/>
    <mergeCell ref="L63:L65"/>
    <mergeCell ref="K60:K62"/>
    <mergeCell ref="L60:L62"/>
    <mergeCell ref="H60:H62"/>
    <mergeCell ref="J60:J62"/>
    <mergeCell ref="H63:H65"/>
    <mergeCell ref="A56:A58"/>
    <mergeCell ref="B56:B58"/>
    <mergeCell ref="C56:C58"/>
    <mergeCell ref="D56:D58"/>
    <mergeCell ref="E56:E58"/>
    <mergeCell ref="F56:F58"/>
    <mergeCell ref="A31:A37"/>
    <mergeCell ref="B31:B37"/>
    <mergeCell ref="D31:D37"/>
    <mergeCell ref="E31:E37"/>
    <mergeCell ref="A45:L45"/>
    <mergeCell ref="J52:J55"/>
    <mergeCell ref="K52:K55"/>
    <mergeCell ref="L52:L55"/>
    <mergeCell ref="G56:G58"/>
    <mergeCell ref="H56:H58"/>
    <mergeCell ref="I56:I58"/>
    <mergeCell ref="J56:J58"/>
    <mergeCell ref="K56:K58"/>
    <mergeCell ref="I31:I37"/>
    <mergeCell ref="J31:J37"/>
    <mergeCell ref="K31:K37"/>
    <mergeCell ref="G31:G37"/>
    <mergeCell ref="L49:L51"/>
    <mergeCell ref="A63:A65"/>
    <mergeCell ref="B63:B65"/>
    <mergeCell ref="C63:C65"/>
    <mergeCell ref="D63:D65"/>
    <mergeCell ref="E63:E65"/>
    <mergeCell ref="F63:F65"/>
    <mergeCell ref="G63:G65"/>
    <mergeCell ref="A60:A62"/>
    <mergeCell ref="B60:B62"/>
    <mergeCell ref="C60:C62"/>
    <mergeCell ref="D60:D62"/>
    <mergeCell ref="E60:E62"/>
    <mergeCell ref="F60:F62"/>
    <mergeCell ref="G60:G62"/>
    <mergeCell ref="I69:I71"/>
    <mergeCell ref="J69:J71"/>
    <mergeCell ref="K69:K71"/>
    <mergeCell ref="L69:L71"/>
    <mergeCell ref="L66:L68"/>
    <mergeCell ref="A69:A71"/>
    <mergeCell ref="B69:B71"/>
    <mergeCell ref="C69:C71"/>
    <mergeCell ref="D69:D71"/>
    <mergeCell ref="E69:E71"/>
    <mergeCell ref="F69:F71"/>
    <mergeCell ref="G69:G71"/>
    <mergeCell ref="H69:H71"/>
    <mergeCell ref="F66:F68"/>
    <mergeCell ref="G66:G68"/>
    <mergeCell ref="H66:H68"/>
    <mergeCell ref="I66:I68"/>
    <mergeCell ref="J66:J68"/>
    <mergeCell ref="K66:K68"/>
    <mergeCell ref="A66:A68"/>
    <mergeCell ref="B66:B68"/>
    <mergeCell ref="C66:C68"/>
    <mergeCell ref="D66:D68"/>
    <mergeCell ref="E66:E68"/>
  </mergeCells>
  <hyperlinks>
    <hyperlink ref="A1" location="Índice!A1" display="ÍNDICE" xr:uid="{00000000-0004-0000-3D00-000000000000}"/>
  </hyperlinks>
  <pageMargins left="0.7" right="0.7" top="0.75" bottom="0.75" header="0.3" footer="0.3"/>
  <pageSetup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1">
    <tabColor rgb="FFAD25A8"/>
  </sheetPr>
  <dimension ref="A1:S40"/>
  <sheetViews>
    <sheetView showGridLines="0" zoomScaleNormal="100" workbookViewId="0">
      <selection activeCell="D8" sqref="D8"/>
    </sheetView>
  </sheetViews>
  <sheetFormatPr baseColWidth="10" defaultColWidth="11.44140625" defaultRowHeight="13.8"/>
  <cols>
    <col min="1" max="1" width="7.6640625" style="28" customWidth="1"/>
    <col min="2" max="2" width="13.33203125" style="16" bestFit="1" customWidth="1"/>
    <col min="3" max="5" width="15.6640625" style="16" customWidth="1"/>
    <col min="6" max="6" width="15.109375" style="28" bestFit="1" customWidth="1"/>
    <col min="7" max="7" width="11.33203125" style="1" bestFit="1" customWidth="1"/>
    <col min="8" max="8" width="10.6640625" style="1" customWidth="1"/>
    <col min="9" max="9" width="9" style="1" bestFit="1" customWidth="1"/>
    <col min="10" max="10" width="11" style="1" bestFit="1" customWidth="1"/>
    <col min="11" max="11" width="11.44140625" style="1"/>
    <col min="12" max="12" width="12" style="1" bestFit="1" customWidth="1"/>
    <col min="13" max="13" width="12.33203125" style="1" bestFit="1" customWidth="1"/>
    <col min="14" max="17" width="11.44140625" style="1"/>
    <col min="18" max="18" width="12" style="1" bestFit="1" customWidth="1"/>
    <col min="19" max="19" width="12.33203125" style="1" bestFit="1" customWidth="1"/>
    <col min="20" max="16384" width="11.44140625" style="1"/>
  </cols>
  <sheetData>
    <row r="1" spans="1:19" s="3" customFormat="1" ht="13.2">
      <c r="A1" s="265" t="s">
        <v>1447</v>
      </c>
    </row>
    <row r="2" spans="1:19" ht="18">
      <c r="A2" s="33" t="s">
        <v>706</v>
      </c>
      <c r="B2" s="32"/>
      <c r="C2" s="32"/>
      <c r="D2" s="32"/>
      <c r="E2" s="32"/>
      <c r="F2" s="32"/>
    </row>
    <row r="3" spans="1:19" ht="15.6">
      <c r="A3" s="2363" t="s">
        <v>355</v>
      </c>
      <c r="B3" s="2363" t="s">
        <v>37</v>
      </c>
      <c r="C3" s="2363" t="s">
        <v>46</v>
      </c>
      <c r="D3" s="2363" t="s">
        <v>22</v>
      </c>
      <c r="E3" s="2363" t="s">
        <v>40</v>
      </c>
      <c r="F3" s="2422" t="s">
        <v>4</v>
      </c>
      <c r="H3" s="2363" t="s">
        <v>355</v>
      </c>
      <c r="I3" s="2363" t="s">
        <v>37</v>
      </c>
      <c r="J3" s="2363" t="s">
        <v>46</v>
      </c>
      <c r="K3" s="2363" t="s">
        <v>22</v>
      </c>
      <c r="L3" s="2363" t="s">
        <v>40</v>
      </c>
      <c r="M3" s="2422" t="s">
        <v>4</v>
      </c>
      <c r="O3" s="2363" t="s">
        <v>355</v>
      </c>
      <c r="P3" s="2363" t="s">
        <v>46</v>
      </c>
      <c r="Q3" s="2363" t="s">
        <v>22</v>
      </c>
      <c r="R3" s="2363" t="s">
        <v>40</v>
      </c>
      <c r="S3" s="2422" t="s">
        <v>4</v>
      </c>
    </row>
    <row r="4" spans="1:19" ht="15.6">
      <c r="A4" s="3046">
        <v>2018</v>
      </c>
      <c r="B4" s="2425" t="s">
        <v>1</v>
      </c>
      <c r="C4" s="2426">
        <v>0</v>
      </c>
      <c r="D4" s="2426">
        <v>1004806</v>
      </c>
      <c r="E4" s="2426">
        <v>0</v>
      </c>
      <c r="F4" s="2495">
        <f>SUM(C4:E4)</f>
        <v>1004806</v>
      </c>
      <c r="H4" s="3046">
        <v>2018</v>
      </c>
      <c r="I4" s="2425" t="s">
        <v>1</v>
      </c>
      <c r="J4" s="2496">
        <f>C4</f>
        <v>0</v>
      </c>
      <c r="K4" s="2496">
        <f t="shared" ref="K4:L4" si="0">D4</f>
        <v>1004806</v>
      </c>
      <c r="L4" s="2496">
        <f t="shared" si="0"/>
        <v>0</v>
      </c>
      <c r="M4" s="2495">
        <f>SUM(J4:L4)</f>
        <v>1004806</v>
      </c>
      <c r="O4" s="2367">
        <v>2018</v>
      </c>
      <c r="P4" s="2497">
        <f>C8</f>
        <v>3928056</v>
      </c>
      <c r="Q4" s="2497">
        <f t="shared" ref="Q4:S4" si="1">D8</f>
        <v>1504574</v>
      </c>
      <c r="R4" s="2497">
        <f t="shared" si="1"/>
        <v>900000</v>
      </c>
      <c r="S4" s="2497">
        <f t="shared" si="1"/>
        <v>6332630</v>
      </c>
    </row>
    <row r="5" spans="1:19" ht="15.6">
      <c r="A5" s="3046"/>
      <c r="B5" s="2425" t="s">
        <v>3</v>
      </c>
      <c r="C5" s="2426">
        <v>1278056</v>
      </c>
      <c r="D5" s="2426">
        <v>334507</v>
      </c>
      <c r="E5" s="2426">
        <v>0</v>
      </c>
      <c r="F5" s="2495">
        <f t="shared" ref="F5:F6" si="2">SUM(C5:E5)</f>
        <v>1612563</v>
      </c>
      <c r="H5" s="3046"/>
      <c r="I5" s="2425" t="s">
        <v>3</v>
      </c>
      <c r="J5" s="2496">
        <f t="shared" ref="J5:J7" si="3">C5</f>
        <v>1278056</v>
      </c>
      <c r="K5" s="2496">
        <f t="shared" ref="K5:K7" si="4">D5</f>
        <v>334507</v>
      </c>
      <c r="L5" s="2496">
        <f t="shared" ref="L5:L7" si="5">E5</f>
        <v>0</v>
      </c>
      <c r="M5" s="2495">
        <f t="shared" ref="M5:M7" si="6">SUM(J5:L5)</f>
        <v>1612563</v>
      </c>
      <c r="O5" s="2432">
        <v>2017</v>
      </c>
      <c r="P5" s="2433">
        <f>C13</f>
        <v>0</v>
      </c>
      <c r="Q5" s="2433">
        <f>D13</f>
        <v>1807617</v>
      </c>
      <c r="R5" s="2433">
        <f>E13</f>
        <v>2619998</v>
      </c>
      <c r="S5" s="2434">
        <f>F13</f>
        <v>4427615</v>
      </c>
    </row>
    <row r="6" spans="1:19" ht="15.6">
      <c r="A6" s="3046"/>
      <c r="B6" s="2425" t="s">
        <v>2</v>
      </c>
      <c r="C6" s="2426">
        <v>2650000</v>
      </c>
      <c r="D6" s="2426">
        <v>165261</v>
      </c>
      <c r="E6" s="2426">
        <v>900000</v>
      </c>
      <c r="F6" s="2495">
        <f t="shared" si="2"/>
        <v>3715261</v>
      </c>
      <c r="H6" s="3046"/>
      <c r="I6" s="2425" t="s">
        <v>2</v>
      </c>
      <c r="J6" s="2496">
        <f t="shared" si="3"/>
        <v>2650000</v>
      </c>
      <c r="K6" s="2496">
        <f t="shared" si="4"/>
        <v>165261</v>
      </c>
      <c r="L6" s="2496">
        <f t="shared" si="5"/>
        <v>900000</v>
      </c>
      <c r="M6" s="2495">
        <f t="shared" si="6"/>
        <v>3715261</v>
      </c>
      <c r="O6" s="2435">
        <v>2016</v>
      </c>
      <c r="P6" s="2433">
        <f>C18</f>
        <v>0</v>
      </c>
      <c r="Q6" s="2433">
        <f>D18</f>
        <v>3467640</v>
      </c>
      <c r="R6" s="2433">
        <f>E18</f>
        <v>18260431.91</v>
      </c>
      <c r="S6" s="2434">
        <f>F18</f>
        <v>21728071.91</v>
      </c>
    </row>
    <row r="7" spans="1:19" ht="15.6">
      <c r="A7" s="3046"/>
      <c r="B7" s="2425" t="s">
        <v>34</v>
      </c>
      <c r="C7" s="2426">
        <v>0</v>
      </c>
      <c r="D7" s="2426">
        <v>0</v>
      </c>
      <c r="E7" s="2426">
        <v>0</v>
      </c>
      <c r="F7" s="2495">
        <f>SUM(C7:E7)</f>
        <v>0</v>
      </c>
      <c r="H7" s="3046"/>
      <c r="I7" s="2425" t="s">
        <v>34</v>
      </c>
      <c r="J7" s="2496">
        <f t="shared" si="3"/>
        <v>0</v>
      </c>
      <c r="K7" s="2496">
        <f t="shared" si="4"/>
        <v>0</v>
      </c>
      <c r="L7" s="2496">
        <f t="shared" si="5"/>
        <v>0</v>
      </c>
      <c r="M7" s="2495">
        <f t="shared" si="6"/>
        <v>0</v>
      </c>
      <c r="O7" s="2435">
        <v>2015</v>
      </c>
      <c r="P7" s="2433">
        <f>C23</f>
        <v>9264572.0199999996</v>
      </c>
      <c r="Q7" s="2433">
        <f>D23</f>
        <v>490087</v>
      </c>
      <c r="R7" s="2433">
        <f>E23</f>
        <v>1353729.26</v>
      </c>
      <c r="S7" s="2434">
        <f>F23</f>
        <v>11108388.279999999</v>
      </c>
    </row>
    <row r="8" spans="1:19" ht="15.6">
      <c r="A8" s="3046"/>
      <c r="B8" s="2428" t="s">
        <v>8</v>
      </c>
      <c r="C8" s="2429">
        <f>SUM(C4:C7)</f>
        <v>3928056</v>
      </c>
      <c r="D8" s="2429">
        <f>SUM(D4:D7)</f>
        <v>1504574</v>
      </c>
      <c r="E8" s="2429">
        <f>SUM(E4:E7)</f>
        <v>900000</v>
      </c>
      <c r="F8" s="2429">
        <f>SUM(C8:E8)</f>
        <v>6332630</v>
      </c>
      <c r="H8" s="3046"/>
      <c r="I8" s="2430"/>
      <c r="J8" s="2423"/>
      <c r="K8" s="2423"/>
      <c r="L8" s="2423"/>
      <c r="M8" s="2424"/>
      <c r="O8" s="2435">
        <v>2014</v>
      </c>
      <c r="P8" s="2433">
        <f>C28</f>
        <v>1924698</v>
      </c>
      <c r="Q8" s="2433">
        <f>D28</f>
        <v>864561</v>
      </c>
      <c r="R8" s="2433">
        <f>E28</f>
        <v>0</v>
      </c>
      <c r="S8" s="2434">
        <f>F28</f>
        <v>2789259</v>
      </c>
    </row>
    <row r="9" spans="1:19" s="23" customFormat="1">
      <c r="A9" s="3046">
        <v>2017</v>
      </c>
      <c r="B9" s="2425" t="s">
        <v>1</v>
      </c>
      <c r="C9" s="2426">
        <v>0</v>
      </c>
      <c r="D9" s="2426">
        <v>70000</v>
      </c>
      <c r="E9" s="2426">
        <v>2429998</v>
      </c>
      <c r="F9" s="2427">
        <f>SUM(C9:E9)</f>
        <v>2499998</v>
      </c>
      <c r="H9" s="3046">
        <v>2017</v>
      </c>
      <c r="I9" s="2425" t="s">
        <v>1</v>
      </c>
      <c r="J9" s="2426">
        <f>C9</f>
        <v>0</v>
      </c>
      <c r="K9" s="2426">
        <f t="shared" ref="K9:M9" si="7">D9</f>
        <v>70000</v>
      </c>
      <c r="L9" s="2426">
        <f t="shared" si="7"/>
        <v>2429998</v>
      </c>
      <c r="M9" s="2427">
        <f t="shared" si="7"/>
        <v>2499998</v>
      </c>
      <c r="O9" s="2435">
        <v>2013</v>
      </c>
      <c r="P9" s="2433">
        <f>C33</f>
        <v>1134919.05</v>
      </c>
      <c r="Q9" s="2433">
        <f>D33</f>
        <v>0</v>
      </c>
      <c r="R9" s="2433">
        <f>E33</f>
        <v>0</v>
      </c>
      <c r="S9" s="2434">
        <f>F33</f>
        <v>1134919.05</v>
      </c>
    </row>
    <row r="10" spans="1:19" s="23" customFormat="1">
      <c r="A10" s="3046"/>
      <c r="B10" s="2425" t="s">
        <v>3</v>
      </c>
      <c r="C10" s="2426">
        <v>0</v>
      </c>
      <c r="D10" s="2426">
        <v>651539</v>
      </c>
      <c r="E10" s="2426">
        <v>190000</v>
      </c>
      <c r="F10" s="2427">
        <f t="shared" ref="F10:F17" si="8">SUM(C10:E10)</f>
        <v>841539</v>
      </c>
      <c r="H10" s="3046"/>
      <c r="I10" s="2425" t="s">
        <v>3</v>
      </c>
      <c r="J10" s="2426">
        <f t="shared" ref="J10:J12" si="9">C10</f>
        <v>0</v>
      </c>
      <c r="K10" s="2426">
        <f t="shared" ref="K10:K12" si="10">D10</f>
        <v>651539</v>
      </c>
      <c r="L10" s="2426">
        <f t="shared" ref="L10:L12" si="11">E10</f>
        <v>190000</v>
      </c>
      <c r="M10" s="2427">
        <f t="shared" ref="M10:M12" si="12">F10</f>
        <v>841539</v>
      </c>
      <c r="O10" s="2435">
        <v>2012</v>
      </c>
      <c r="P10" s="2433">
        <f>C38</f>
        <v>308290</v>
      </c>
      <c r="Q10" s="2433">
        <f>D38</f>
        <v>8692250</v>
      </c>
      <c r="R10" s="2433">
        <f>E38</f>
        <v>300142.86</v>
      </c>
      <c r="S10" s="2434">
        <f>F38</f>
        <v>9300682.8599999994</v>
      </c>
    </row>
    <row r="11" spans="1:19" s="23" customFormat="1">
      <c r="A11" s="3046"/>
      <c r="B11" s="2425" t="s">
        <v>2</v>
      </c>
      <c r="C11" s="2426">
        <v>0</v>
      </c>
      <c r="D11" s="2426">
        <v>1086078</v>
      </c>
      <c r="E11" s="2426">
        <v>0</v>
      </c>
      <c r="F11" s="2427">
        <f t="shared" si="8"/>
        <v>1086078</v>
      </c>
      <c r="H11" s="3046"/>
      <c r="I11" s="2425" t="s">
        <v>2</v>
      </c>
      <c r="J11" s="2426">
        <f t="shared" si="9"/>
        <v>0</v>
      </c>
      <c r="K11" s="2426">
        <f t="shared" si="10"/>
        <v>1086078</v>
      </c>
      <c r="L11" s="2426">
        <f t="shared" si="11"/>
        <v>0</v>
      </c>
      <c r="M11" s="2427">
        <f t="shared" si="12"/>
        <v>1086078</v>
      </c>
    </row>
    <row r="12" spans="1:19" s="23" customFormat="1">
      <c r="A12" s="3046"/>
      <c r="B12" s="2425" t="s">
        <v>34</v>
      </c>
      <c r="C12" s="2426">
        <v>0</v>
      </c>
      <c r="D12" s="2426">
        <v>0</v>
      </c>
      <c r="E12" s="2426"/>
      <c r="F12" s="2427">
        <f t="shared" si="8"/>
        <v>0</v>
      </c>
      <c r="H12" s="3046"/>
      <c r="I12" s="2425" t="s">
        <v>34</v>
      </c>
      <c r="J12" s="2426">
        <f t="shared" si="9"/>
        <v>0</v>
      </c>
      <c r="K12" s="2426">
        <f t="shared" si="10"/>
        <v>0</v>
      </c>
      <c r="L12" s="2426">
        <f t="shared" si="11"/>
        <v>0</v>
      </c>
      <c r="M12" s="2427">
        <f t="shared" si="12"/>
        <v>0</v>
      </c>
    </row>
    <row r="13" spans="1:19" s="23" customFormat="1">
      <c r="A13" s="3046"/>
      <c r="B13" s="2428" t="s">
        <v>8</v>
      </c>
      <c r="C13" s="2429">
        <f>SUM(C9:C12)</f>
        <v>0</v>
      </c>
      <c r="D13" s="2429">
        <f>SUM(D9:D12)</f>
        <v>1807617</v>
      </c>
      <c r="E13" s="2429">
        <f>SUM(E9:E12)</f>
        <v>2619998</v>
      </c>
      <c r="F13" s="2429">
        <f t="shared" si="8"/>
        <v>4427615</v>
      </c>
      <c r="H13" s="3046"/>
      <c r="I13" s="2430"/>
      <c r="J13" s="2431"/>
      <c r="K13" s="2431"/>
      <c r="L13" s="2431"/>
      <c r="M13" s="2431"/>
    </row>
    <row r="14" spans="1:19" s="23" customFormat="1" ht="15" customHeight="1">
      <c r="A14" s="3046">
        <v>2016</v>
      </c>
      <c r="B14" s="2425" t="s">
        <v>1</v>
      </c>
      <c r="C14" s="2426">
        <v>0</v>
      </c>
      <c r="D14" s="2426">
        <v>870000</v>
      </c>
      <c r="E14" s="2426">
        <v>582176.43999999994</v>
      </c>
      <c r="F14" s="2427">
        <f t="shared" si="8"/>
        <v>1452176.44</v>
      </c>
      <c r="H14" s="3046">
        <v>2016</v>
      </c>
      <c r="I14" s="2425" t="s">
        <v>1</v>
      </c>
      <c r="J14" s="2426">
        <v>0</v>
      </c>
      <c r="K14" s="2426">
        <v>870000</v>
      </c>
      <c r="L14" s="2426">
        <v>582176.43999999994</v>
      </c>
      <c r="M14" s="2427">
        <f>SUM(J14:L14)</f>
        <v>1452176.44</v>
      </c>
    </row>
    <row r="15" spans="1:19" s="23" customFormat="1">
      <c r="A15" s="3046"/>
      <c r="B15" s="2425" t="s">
        <v>3</v>
      </c>
      <c r="C15" s="2426">
        <v>0</v>
      </c>
      <c r="D15" s="2426">
        <v>312000</v>
      </c>
      <c r="E15" s="2426">
        <v>4685570</v>
      </c>
      <c r="F15" s="2427">
        <f t="shared" si="8"/>
        <v>4997570</v>
      </c>
      <c r="H15" s="3046"/>
      <c r="I15" s="2425" t="s">
        <v>3</v>
      </c>
      <c r="J15" s="2426">
        <v>0</v>
      </c>
      <c r="K15" s="2426">
        <v>312000</v>
      </c>
      <c r="L15" s="2426">
        <v>4685570</v>
      </c>
      <c r="M15" s="2427">
        <f>SUM(J15:L15)</f>
        <v>4997570</v>
      </c>
    </row>
    <row r="16" spans="1:19" s="23" customFormat="1">
      <c r="A16" s="3046"/>
      <c r="B16" s="2425" t="s">
        <v>2</v>
      </c>
      <c r="C16" s="2426">
        <v>0</v>
      </c>
      <c r="D16" s="2426">
        <v>2285640</v>
      </c>
      <c r="E16" s="2426">
        <v>992685.47</v>
      </c>
      <c r="F16" s="2427">
        <f t="shared" si="8"/>
        <v>3278325.4699999997</v>
      </c>
      <c r="G16" s="445"/>
      <c r="H16" s="3046"/>
      <c r="I16" s="2425" t="s">
        <v>2</v>
      </c>
      <c r="J16" s="2426">
        <v>0</v>
      </c>
      <c r="K16" s="2426">
        <v>2285640</v>
      </c>
      <c r="L16" s="2426">
        <v>992685.47</v>
      </c>
      <c r="M16" s="2427">
        <f>SUM(J16:L16)</f>
        <v>3278325.4699999997</v>
      </c>
    </row>
    <row r="17" spans="1:14" s="23" customFormat="1">
      <c r="A17" s="3046"/>
      <c r="B17" s="2425" t="s">
        <v>34</v>
      </c>
      <c r="C17" s="2426">
        <v>0</v>
      </c>
      <c r="D17" s="2426">
        <v>0</v>
      </c>
      <c r="E17" s="2426">
        <v>12000000</v>
      </c>
      <c r="F17" s="2427">
        <f t="shared" si="8"/>
        <v>12000000</v>
      </c>
      <c r="H17" s="3046"/>
      <c r="I17" s="2425" t="s">
        <v>34</v>
      </c>
      <c r="J17" s="2426">
        <v>0</v>
      </c>
      <c r="K17" s="2426">
        <v>0</v>
      </c>
      <c r="L17" s="2426">
        <v>12000000</v>
      </c>
      <c r="M17" s="2427">
        <f>SUM(J17:L17)</f>
        <v>12000000</v>
      </c>
    </row>
    <row r="18" spans="1:14" s="23" customFormat="1">
      <c r="A18" s="3046"/>
      <c r="B18" s="2428" t="s">
        <v>8</v>
      </c>
      <c r="C18" s="2429">
        <f>SUM(C14:C17)</f>
        <v>0</v>
      </c>
      <c r="D18" s="2429">
        <f>SUM(D14:D17)</f>
        <v>3467640</v>
      </c>
      <c r="E18" s="2429">
        <f>SUM(E14:E17)</f>
        <v>18260431.91</v>
      </c>
      <c r="F18" s="2429">
        <f>SUM(C18:E18)</f>
        <v>21728071.91</v>
      </c>
      <c r="H18" s="3046"/>
      <c r="I18" s="2430"/>
      <c r="J18" s="2431"/>
      <c r="K18" s="2431"/>
      <c r="L18" s="2431"/>
      <c r="M18" s="2431"/>
    </row>
    <row r="19" spans="1:14">
      <c r="A19" s="3046">
        <v>2015</v>
      </c>
      <c r="B19" s="2425" t="s">
        <v>1</v>
      </c>
      <c r="C19" s="2426">
        <v>0</v>
      </c>
      <c r="D19" s="2426">
        <v>40000</v>
      </c>
      <c r="E19" s="2426">
        <v>0</v>
      </c>
      <c r="F19" s="2426">
        <v>40000</v>
      </c>
      <c r="H19" s="3046">
        <v>2015</v>
      </c>
      <c r="I19" s="2425" t="s">
        <v>1</v>
      </c>
      <c r="J19" s="2426">
        <v>0</v>
      </c>
      <c r="K19" s="2426">
        <v>40000</v>
      </c>
      <c r="L19" s="2426">
        <v>0</v>
      </c>
      <c r="M19" s="2427">
        <v>40000</v>
      </c>
    </row>
    <row r="20" spans="1:14">
      <c r="A20" s="3046"/>
      <c r="B20" s="2425" t="s">
        <v>3</v>
      </c>
      <c r="C20" s="2426">
        <v>384169.98</v>
      </c>
      <c r="D20" s="2426">
        <v>450087</v>
      </c>
      <c r="E20" s="2426">
        <v>283500</v>
      </c>
      <c r="F20" s="2426">
        <v>1117756.98</v>
      </c>
      <c r="H20" s="3046"/>
      <c r="I20" s="2425" t="s">
        <v>3</v>
      </c>
      <c r="J20" s="2426">
        <v>384169.98</v>
      </c>
      <c r="K20" s="2426">
        <v>450087</v>
      </c>
      <c r="L20" s="2426">
        <v>283500</v>
      </c>
      <c r="M20" s="2427">
        <v>1117756.98</v>
      </c>
    </row>
    <row r="21" spans="1:14">
      <c r="A21" s="3046"/>
      <c r="B21" s="2425" t="s">
        <v>2</v>
      </c>
      <c r="C21" s="2426">
        <v>0</v>
      </c>
      <c r="D21" s="2426">
        <v>0</v>
      </c>
      <c r="E21" s="2426">
        <v>1053056.8500000001</v>
      </c>
      <c r="F21" s="2426">
        <v>1053056.8500000001</v>
      </c>
      <c r="H21" s="3046"/>
      <c r="I21" s="2425" t="s">
        <v>2</v>
      </c>
      <c r="J21" s="2426">
        <v>0</v>
      </c>
      <c r="K21" s="2426">
        <v>0</v>
      </c>
      <c r="L21" s="2426">
        <v>1053056.8500000001</v>
      </c>
      <c r="M21" s="2427">
        <v>1053056.8500000001</v>
      </c>
    </row>
    <row r="22" spans="1:14">
      <c r="A22" s="3046"/>
      <c r="B22" s="2425" t="s">
        <v>34</v>
      </c>
      <c r="C22" s="2426">
        <v>8880402.0399999991</v>
      </c>
      <c r="D22" s="2426">
        <v>0</v>
      </c>
      <c r="E22" s="2426">
        <v>17172.41</v>
      </c>
      <c r="F22" s="2426">
        <v>8897574.4499999993</v>
      </c>
      <c r="H22" s="3046"/>
      <c r="I22" s="2425" t="s">
        <v>34</v>
      </c>
      <c r="J22" s="2426">
        <v>8880402.0399999991</v>
      </c>
      <c r="K22" s="2426">
        <v>0</v>
      </c>
      <c r="L22" s="2426">
        <v>17172.41</v>
      </c>
      <c r="M22" s="2427">
        <v>8897574.4499999993</v>
      </c>
    </row>
    <row r="23" spans="1:14">
      <c r="A23" s="3046"/>
      <c r="B23" s="2428" t="s">
        <v>8</v>
      </c>
      <c r="C23" s="2429">
        <v>9264572.0199999996</v>
      </c>
      <c r="D23" s="2429">
        <v>490087</v>
      </c>
      <c r="E23" s="2429">
        <v>1353729.26</v>
      </c>
      <c r="F23" s="2429">
        <v>11108388.279999999</v>
      </c>
      <c r="H23" s="3046"/>
      <c r="I23" s="2430"/>
      <c r="J23" s="2431"/>
      <c r="K23" s="2431"/>
      <c r="L23" s="2431"/>
      <c r="M23" s="2431"/>
    </row>
    <row r="24" spans="1:14">
      <c r="A24" s="3046">
        <v>2014</v>
      </c>
      <c r="B24" s="2425" t="s">
        <v>1</v>
      </c>
      <c r="C24" s="2426"/>
      <c r="D24" s="2426">
        <v>80000</v>
      </c>
      <c r="E24" s="2426"/>
      <c r="F24" s="2426">
        <v>80000</v>
      </c>
      <c r="H24" s="3046">
        <v>2014</v>
      </c>
      <c r="I24" s="2425" t="s">
        <v>1</v>
      </c>
      <c r="J24" s="2426"/>
      <c r="K24" s="2426">
        <v>80000</v>
      </c>
      <c r="L24" s="2426"/>
      <c r="M24" s="2427">
        <v>80000</v>
      </c>
    </row>
    <row r="25" spans="1:14">
      <c r="A25" s="3046"/>
      <c r="B25" s="2425" t="s">
        <v>3</v>
      </c>
      <c r="C25" s="2426">
        <v>1714698</v>
      </c>
      <c r="D25" s="2426"/>
      <c r="E25" s="2426"/>
      <c r="F25" s="2426">
        <v>1714698</v>
      </c>
      <c r="H25" s="3046"/>
      <c r="I25" s="2425" t="s">
        <v>3</v>
      </c>
      <c r="J25" s="2426">
        <v>1714698</v>
      </c>
      <c r="K25" s="2426"/>
      <c r="L25" s="2426"/>
      <c r="M25" s="2427">
        <v>1714698</v>
      </c>
    </row>
    <row r="26" spans="1:14">
      <c r="A26" s="3046"/>
      <c r="B26" s="2425" t="s">
        <v>2</v>
      </c>
      <c r="C26" s="2426">
        <v>210000</v>
      </c>
      <c r="D26" s="2426">
        <v>784561</v>
      </c>
      <c r="E26" s="2426"/>
      <c r="F26" s="2426">
        <v>994561</v>
      </c>
      <c r="H26" s="3046"/>
      <c r="I26" s="2425" t="s">
        <v>2</v>
      </c>
      <c r="J26" s="2426">
        <v>210000</v>
      </c>
      <c r="K26" s="2426">
        <v>784561</v>
      </c>
      <c r="L26" s="2426"/>
      <c r="M26" s="2427">
        <v>994561</v>
      </c>
    </row>
    <row r="27" spans="1:14">
      <c r="A27" s="3046"/>
      <c r="B27" s="2425" t="s">
        <v>34</v>
      </c>
      <c r="C27" s="2426"/>
      <c r="D27" s="2426"/>
      <c r="E27" s="2426"/>
      <c r="F27" s="2426"/>
      <c r="H27" s="3046"/>
      <c r="I27" s="2425" t="s">
        <v>34</v>
      </c>
      <c r="J27" s="2426"/>
      <c r="K27" s="2426"/>
      <c r="L27" s="2426"/>
      <c r="M27" s="2427"/>
    </row>
    <row r="28" spans="1:14">
      <c r="A28" s="3046"/>
      <c r="B28" s="2428" t="s">
        <v>8</v>
      </c>
      <c r="C28" s="2429">
        <v>1924698</v>
      </c>
      <c r="D28" s="2429">
        <v>864561</v>
      </c>
      <c r="E28" s="2429">
        <v>0</v>
      </c>
      <c r="F28" s="2429">
        <v>2789259</v>
      </c>
      <c r="H28" s="3046"/>
      <c r="I28" s="2430"/>
      <c r="J28" s="2431"/>
      <c r="K28" s="2431"/>
      <c r="L28" s="2431"/>
      <c r="M28" s="2431"/>
      <c r="N28" s="561"/>
    </row>
    <row r="29" spans="1:14">
      <c r="A29" s="3046">
        <v>2013</v>
      </c>
      <c r="B29" s="2425" t="s">
        <v>1</v>
      </c>
      <c r="C29" s="2426"/>
      <c r="D29" s="2426"/>
      <c r="E29" s="2426"/>
      <c r="F29" s="2427"/>
      <c r="H29" s="3046">
        <v>2013</v>
      </c>
      <c r="I29" s="2425" t="s">
        <v>1</v>
      </c>
      <c r="J29" s="2426"/>
      <c r="K29" s="2426"/>
      <c r="L29" s="2426"/>
      <c r="M29" s="2427"/>
    </row>
    <row r="30" spans="1:14">
      <c r="A30" s="3046"/>
      <c r="B30" s="2425" t="s">
        <v>3</v>
      </c>
      <c r="C30" s="2426">
        <v>923719.05</v>
      </c>
      <c r="D30" s="2426"/>
      <c r="E30" s="2426"/>
      <c r="F30" s="2426">
        <v>923719.05</v>
      </c>
      <c r="H30" s="3046"/>
      <c r="I30" s="2425" t="s">
        <v>3</v>
      </c>
      <c r="J30" s="2426">
        <v>923719.05</v>
      </c>
      <c r="K30" s="2426"/>
      <c r="L30" s="2426"/>
      <c r="M30" s="2427">
        <v>923719.05</v>
      </c>
    </row>
    <row r="31" spans="1:14">
      <c r="A31" s="3046"/>
      <c r="B31" s="2425" t="s">
        <v>2</v>
      </c>
      <c r="C31" s="2426"/>
      <c r="D31" s="2426"/>
      <c r="E31" s="2426"/>
      <c r="F31" s="2426"/>
      <c r="H31" s="3046"/>
      <c r="I31" s="2425" t="s">
        <v>2</v>
      </c>
      <c r="J31" s="2426"/>
      <c r="K31" s="2426"/>
      <c r="L31" s="2426"/>
      <c r="M31" s="2427"/>
    </row>
    <row r="32" spans="1:14">
      <c r="A32" s="3046"/>
      <c r="B32" s="2425" t="s">
        <v>34</v>
      </c>
      <c r="C32" s="2426">
        <v>211200</v>
      </c>
      <c r="D32" s="2426"/>
      <c r="E32" s="2426"/>
      <c r="F32" s="2426">
        <v>211200</v>
      </c>
      <c r="H32" s="3046"/>
      <c r="I32" s="2425" t="s">
        <v>34</v>
      </c>
      <c r="J32" s="2426">
        <v>211200</v>
      </c>
      <c r="K32" s="2426"/>
      <c r="L32" s="2426"/>
      <c r="M32" s="2427">
        <v>211200</v>
      </c>
    </row>
    <row r="33" spans="1:13">
      <c r="A33" s="3046"/>
      <c r="B33" s="2428" t="s">
        <v>8</v>
      </c>
      <c r="C33" s="2429">
        <v>1134919.05</v>
      </c>
      <c r="D33" s="2429"/>
      <c r="E33" s="2429"/>
      <c r="F33" s="2429">
        <v>1134919.05</v>
      </c>
      <c r="H33" s="3046"/>
      <c r="I33" s="2430"/>
      <c r="J33" s="2431"/>
      <c r="K33" s="2431"/>
      <c r="L33" s="2431"/>
      <c r="M33" s="2431"/>
    </row>
    <row r="34" spans="1:13">
      <c r="A34" s="3046">
        <v>2012</v>
      </c>
      <c r="B34" s="2425" t="s">
        <v>1</v>
      </c>
      <c r="C34" s="2426">
        <v>0</v>
      </c>
      <c r="D34" s="2426">
        <v>3828750</v>
      </c>
      <c r="E34" s="2426">
        <v>0</v>
      </c>
      <c r="F34" s="2426">
        <v>3828750</v>
      </c>
      <c r="H34" s="3046">
        <v>2012</v>
      </c>
      <c r="I34" s="2425" t="s">
        <v>1</v>
      </c>
      <c r="J34" s="2426">
        <v>0</v>
      </c>
      <c r="K34" s="2426">
        <v>3828750</v>
      </c>
      <c r="L34" s="2426">
        <v>0</v>
      </c>
      <c r="M34" s="2427">
        <v>3828750</v>
      </c>
    </row>
    <row r="35" spans="1:13">
      <c r="A35" s="3046"/>
      <c r="B35" s="2425" t="s">
        <v>3</v>
      </c>
      <c r="C35" s="2426">
        <v>308290</v>
      </c>
      <c r="D35" s="2426">
        <v>2928750</v>
      </c>
      <c r="E35" s="2426">
        <v>300142.86</v>
      </c>
      <c r="F35" s="2426">
        <v>3537182.86</v>
      </c>
      <c r="H35" s="3046"/>
      <c r="I35" s="2425" t="s">
        <v>3</v>
      </c>
      <c r="J35" s="2426">
        <v>308290</v>
      </c>
      <c r="K35" s="2426">
        <v>2928750</v>
      </c>
      <c r="L35" s="2426">
        <v>300142.86</v>
      </c>
      <c r="M35" s="2427">
        <v>3537182.86</v>
      </c>
    </row>
    <row r="36" spans="1:13">
      <c r="A36" s="3046"/>
      <c r="B36" s="2425" t="s">
        <v>2</v>
      </c>
      <c r="C36" s="2426">
        <v>0</v>
      </c>
      <c r="D36" s="2426">
        <v>1934750</v>
      </c>
      <c r="E36" s="2426">
        <v>0</v>
      </c>
      <c r="F36" s="2426">
        <v>1934750</v>
      </c>
      <c r="H36" s="3046"/>
      <c r="I36" s="2425" t="s">
        <v>2</v>
      </c>
      <c r="J36" s="2426">
        <v>0</v>
      </c>
      <c r="K36" s="2426">
        <v>1934750</v>
      </c>
      <c r="L36" s="2426">
        <v>0</v>
      </c>
      <c r="M36" s="2427">
        <v>1934750</v>
      </c>
    </row>
    <row r="37" spans="1:13">
      <c r="A37" s="3046"/>
      <c r="B37" s="2425" t="s">
        <v>34</v>
      </c>
      <c r="C37" s="2426"/>
      <c r="D37" s="2426"/>
      <c r="E37" s="2426"/>
      <c r="F37" s="2426"/>
      <c r="H37" s="3046"/>
      <c r="I37" s="2425" t="s">
        <v>34</v>
      </c>
      <c r="J37" s="2426"/>
      <c r="K37" s="2426"/>
      <c r="L37" s="2426"/>
      <c r="M37" s="2427"/>
    </row>
    <row r="38" spans="1:13">
      <c r="A38" s="3046"/>
      <c r="B38" s="2428" t="s">
        <v>8</v>
      </c>
      <c r="C38" s="2429">
        <v>308290</v>
      </c>
      <c r="D38" s="2429">
        <v>8692250</v>
      </c>
      <c r="E38" s="2429">
        <v>300142.86</v>
      </c>
      <c r="F38" s="2429">
        <v>9300682.8599999994</v>
      </c>
      <c r="H38" s="3046"/>
      <c r="I38" s="2430"/>
      <c r="J38" s="2431"/>
      <c r="K38" s="2431"/>
      <c r="L38" s="2431"/>
      <c r="M38" s="2431"/>
    </row>
    <row r="40" spans="1:13" ht="14.4">
      <c r="A40" s="96" t="s">
        <v>3607</v>
      </c>
    </row>
  </sheetData>
  <mergeCells count="14">
    <mergeCell ref="H4:H8"/>
    <mergeCell ref="A4:A8"/>
    <mergeCell ref="A34:A38"/>
    <mergeCell ref="A29:A33"/>
    <mergeCell ref="A24:A28"/>
    <mergeCell ref="H19:H23"/>
    <mergeCell ref="H24:H28"/>
    <mergeCell ref="H29:H33"/>
    <mergeCell ref="H34:H38"/>
    <mergeCell ref="A9:A13"/>
    <mergeCell ref="H9:H13"/>
    <mergeCell ref="A14:A18"/>
    <mergeCell ref="H14:H18"/>
    <mergeCell ref="A19:A23"/>
  </mergeCells>
  <hyperlinks>
    <hyperlink ref="A1" location="Índice!A1" display="ÍNDICE" xr:uid="{00000000-0004-0000-3F00-000000000000}"/>
  </hyperlinks>
  <printOptions horizontalCentered="1" verticalCentered="1"/>
  <pageMargins left="0.39370078740157483" right="0.39370078740157483" top="0.39370078740157483" bottom="0.39370078740157483" header="0" footer="0"/>
  <pageSetup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AD25A8"/>
  </sheetPr>
  <dimension ref="A1:F341"/>
  <sheetViews>
    <sheetView showGridLines="0" workbookViewId="0"/>
  </sheetViews>
  <sheetFormatPr baseColWidth="10" defaultColWidth="11.44140625" defaultRowHeight="14.4"/>
  <cols>
    <col min="1" max="1" width="11.44140625" style="267"/>
    <col min="2" max="2" width="40.33203125" style="267" bestFit="1" customWidth="1"/>
    <col min="3" max="3" width="14" style="267" bestFit="1" customWidth="1"/>
    <col min="4" max="4" width="16.109375" style="267" bestFit="1" customWidth="1"/>
    <col min="5" max="5" width="4.5546875" style="267" customWidth="1"/>
    <col min="6" max="6" width="1.6640625" style="267" customWidth="1"/>
    <col min="7" max="16384" width="11.44140625" style="267"/>
  </cols>
  <sheetData>
    <row r="1" spans="1:6" s="248" customFormat="1" ht="13.2">
      <c r="A1" s="553" t="s">
        <v>1447</v>
      </c>
      <c r="B1" s="241"/>
    </row>
    <row r="2" spans="1:6" s="248" customFormat="1" ht="13.2">
      <c r="B2" s="265"/>
    </row>
    <row r="3" spans="1:6" s="248" customFormat="1" ht="13.8">
      <c r="B3" s="2639" t="s">
        <v>3602</v>
      </c>
      <c r="C3" s="2639"/>
      <c r="D3" s="2639"/>
      <c r="F3" s="266"/>
    </row>
    <row r="4" spans="1:6" s="248" customFormat="1" ht="13.8">
      <c r="B4" s="2639" t="s">
        <v>711</v>
      </c>
      <c r="C4" s="2639"/>
      <c r="D4" s="2639"/>
      <c r="F4" s="266"/>
    </row>
    <row r="5" spans="1:6" s="248" customFormat="1" ht="15" customHeight="1">
      <c r="B5" s="2494" t="s">
        <v>2339</v>
      </c>
      <c r="C5" s="2494" t="s">
        <v>2340</v>
      </c>
      <c r="D5" s="2494" t="s">
        <v>2341</v>
      </c>
      <c r="F5" s="266"/>
    </row>
    <row r="6" spans="1:6" s="248" customFormat="1" ht="13.8">
      <c r="B6" s="1746" t="s">
        <v>3051</v>
      </c>
      <c r="C6" s="1747">
        <v>3</v>
      </c>
      <c r="D6" s="1747">
        <v>385</v>
      </c>
      <c r="F6" s="266"/>
    </row>
    <row r="7" spans="1:6" s="248" customFormat="1" ht="13.8">
      <c r="B7" s="1748" t="s">
        <v>3052</v>
      </c>
      <c r="C7" s="1749">
        <v>3</v>
      </c>
      <c r="D7" s="1750">
        <v>365</v>
      </c>
      <c r="F7" s="266"/>
    </row>
    <row r="8" spans="1:6" s="248" customFormat="1" ht="13.8">
      <c r="B8" s="1748" t="s">
        <v>3053</v>
      </c>
      <c r="C8" s="1749">
        <v>2</v>
      </c>
      <c r="D8" s="1750">
        <v>351</v>
      </c>
      <c r="F8" s="266"/>
    </row>
    <row r="9" spans="1:6" s="248" customFormat="1" ht="13.8">
      <c r="B9" s="1748" t="s">
        <v>3054</v>
      </c>
      <c r="C9" s="1749">
        <v>2</v>
      </c>
      <c r="D9" s="1750">
        <v>351</v>
      </c>
      <c r="F9" s="266"/>
    </row>
    <row r="10" spans="1:6" s="248" customFormat="1" ht="13.8">
      <c r="B10" s="1751" t="s">
        <v>3055</v>
      </c>
      <c r="C10" s="1749">
        <v>3</v>
      </c>
      <c r="D10" s="1750">
        <v>166</v>
      </c>
      <c r="F10" s="266"/>
    </row>
    <row r="11" spans="1:6" s="248" customFormat="1" ht="26.4">
      <c r="B11" s="1752" t="s">
        <v>3056</v>
      </c>
      <c r="C11" s="1753">
        <v>1</v>
      </c>
      <c r="D11" s="1754">
        <v>534</v>
      </c>
      <c r="F11" s="266"/>
    </row>
    <row r="12" spans="1:6" s="248" customFormat="1" ht="13.8">
      <c r="B12" s="1751" t="s">
        <v>3057</v>
      </c>
      <c r="C12" s="1749">
        <v>2</v>
      </c>
      <c r="D12" s="1750">
        <v>50</v>
      </c>
      <c r="F12" s="266"/>
    </row>
    <row r="13" spans="1:6" s="248" customFormat="1" ht="13.8">
      <c r="B13" s="2472" t="s">
        <v>4</v>
      </c>
      <c r="C13" s="2473">
        <f>SUM(C6:C12)</f>
        <v>16</v>
      </c>
      <c r="D13" s="2474">
        <f>SUM(D6:D12)</f>
        <v>2202</v>
      </c>
      <c r="F13" s="266"/>
    </row>
    <row r="14" spans="1:6" s="248" customFormat="1" ht="13.8">
      <c r="B14" s="3047" t="s">
        <v>1945</v>
      </c>
      <c r="C14" s="3047"/>
      <c r="D14" s="3047"/>
      <c r="F14" s="266"/>
    </row>
    <row r="15" spans="1:6" s="248" customFormat="1" ht="13.8">
      <c r="B15" s="3048"/>
      <c r="C15" s="3048"/>
      <c r="D15" s="3048"/>
      <c r="F15" s="266"/>
    </row>
    <row r="16" spans="1:6" s="248" customFormat="1" ht="13.8">
      <c r="B16" s="2561" t="s">
        <v>2675</v>
      </c>
      <c r="F16" s="266"/>
    </row>
    <row r="17" spans="2:6" s="248" customFormat="1" ht="13.8">
      <c r="B17" s="265"/>
      <c r="F17" s="266"/>
    </row>
    <row r="18" spans="2:6" s="248" customFormat="1" ht="13.8">
      <c r="B18" s="265"/>
      <c r="F18" s="266"/>
    </row>
    <row r="19" spans="2:6" s="248" customFormat="1" ht="13.8">
      <c r="B19" s="265"/>
      <c r="F19" s="266"/>
    </row>
    <row r="20" spans="2:6" s="248" customFormat="1" ht="13.8">
      <c r="B20" s="265"/>
      <c r="F20" s="266"/>
    </row>
    <row r="21" spans="2:6" s="248" customFormat="1" ht="13.8">
      <c r="B21" s="265"/>
      <c r="F21" s="266"/>
    </row>
    <row r="22" spans="2:6" s="248" customFormat="1" ht="13.8">
      <c r="B22" s="265"/>
      <c r="F22" s="266"/>
    </row>
    <row r="23" spans="2:6" s="248" customFormat="1" ht="13.8">
      <c r="B23" s="265"/>
      <c r="F23" s="266"/>
    </row>
    <row r="24" spans="2:6" s="248" customFormat="1" ht="13.8">
      <c r="B24" s="265"/>
      <c r="F24" s="266"/>
    </row>
    <row r="25" spans="2:6" s="248" customFormat="1" ht="13.8">
      <c r="B25" s="265"/>
      <c r="F25" s="266"/>
    </row>
    <row r="26" spans="2:6" s="248" customFormat="1" ht="13.8">
      <c r="B26" s="265"/>
      <c r="F26" s="266"/>
    </row>
    <row r="27" spans="2:6" s="248" customFormat="1" ht="13.8">
      <c r="B27" s="265"/>
      <c r="F27" s="266"/>
    </row>
    <row r="28" spans="2:6" s="248" customFormat="1" ht="13.8">
      <c r="B28" s="265"/>
      <c r="F28" s="266"/>
    </row>
    <row r="29" spans="2:6" s="248" customFormat="1" ht="13.8">
      <c r="B29" s="265"/>
      <c r="F29" s="266"/>
    </row>
    <row r="30" spans="2:6" s="248" customFormat="1" ht="13.8">
      <c r="B30" s="265"/>
      <c r="F30" s="266"/>
    </row>
    <row r="31" spans="2:6" s="248" customFormat="1" ht="13.8">
      <c r="B31" s="265"/>
      <c r="F31" s="266"/>
    </row>
    <row r="32" spans="2:6" s="248" customFormat="1" ht="13.8">
      <c r="B32" s="265"/>
      <c r="F32" s="266"/>
    </row>
    <row r="33" spans="2:6" s="248" customFormat="1" ht="13.8">
      <c r="B33" s="265"/>
      <c r="F33" s="266"/>
    </row>
    <row r="34" spans="2:6" s="248" customFormat="1" ht="13.8">
      <c r="B34" s="265"/>
      <c r="F34" s="266"/>
    </row>
    <row r="35" spans="2:6" s="248" customFormat="1" ht="13.2">
      <c r="B35" s="265"/>
    </row>
    <row r="36" spans="2:6" s="248" customFormat="1" ht="13.2">
      <c r="B36" s="265"/>
    </row>
    <row r="37" spans="2:6" s="248" customFormat="1" ht="13.2">
      <c r="B37" s="265"/>
    </row>
    <row r="38" spans="2:6" s="248" customFormat="1" ht="13.2">
      <c r="B38" s="265"/>
    </row>
    <row r="39" spans="2:6" s="248" customFormat="1" ht="13.2">
      <c r="B39" s="265"/>
    </row>
    <row r="40" spans="2:6">
      <c r="F40" s="266"/>
    </row>
    <row r="41" spans="2:6" ht="15" customHeight="1">
      <c r="F41" s="266"/>
    </row>
    <row r="42" spans="2:6">
      <c r="F42" s="266"/>
    </row>
    <row r="43" spans="2:6" ht="15" customHeight="1">
      <c r="F43" s="266"/>
    </row>
    <row r="44" spans="2:6" ht="15" customHeight="1">
      <c r="F44" s="266"/>
    </row>
    <row r="45" spans="2:6">
      <c r="F45" s="266"/>
    </row>
    <row r="46" spans="2:6">
      <c r="F46" s="266"/>
    </row>
    <row r="47" spans="2:6">
      <c r="F47" s="266"/>
    </row>
    <row r="48" spans="2:6">
      <c r="F48" s="266"/>
    </row>
    <row r="49" spans="6:6">
      <c r="F49" s="266"/>
    </row>
    <row r="50" spans="6:6" ht="25.5" customHeight="1">
      <c r="F50" s="266"/>
    </row>
    <row r="51" spans="6:6">
      <c r="F51" s="266"/>
    </row>
    <row r="52" spans="6:6">
      <c r="F52" s="266"/>
    </row>
    <row r="53" spans="6:6">
      <c r="F53" s="266"/>
    </row>
    <row r="54" spans="6:6" ht="25.5" customHeight="1">
      <c r="F54" s="266"/>
    </row>
    <row r="55" spans="6:6">
      <c r="F55" s="266"/>
    </row>
    <row r="56" spans="6:6">
      <c r="F56" s="266"/>
    </row>
    <row r="57" spans="6:6">
      <c r="F57" s="266"/>
    </row>
    <row r="58" spans="6:6">
      <c r="F58" s="266"/>
    </row>
    <row r="59" spans="6:6">
      <c r="F59" s="266"/>
    </row>
    <row r="60" spans="6:6" ht="15" customHeight="1">
      <c r="F60" s="266"/>
    </row>
    <row r="61" spans="6:6" ht="15" customHeight="1">
      <c r="F61" s="266"/>
    </row>
    <row r="62" spans="6:6">
      <c r="F62" s="266"/>
    </row>
    <row r="63" spans="6:6">
      <c r="F63" s="266"/>
    </row>
    <row r="64" spans="6:6" ht="15" customHeight="1">
      <c r="F64" s="266"/>
    </row>
    <row r="65" spans="6:6">
      <c r="F65" s="266"/>
    </row>
    <row r="66" spans="6:6">
      <c r="F66" s="266"/>
    </row>
    <row r="67" spans="6:6">
      <c r="F67" s="266"/>
    </row>
    <row r="68" spans="6:6">
      <c r="F68" s="266"/>
    </row>
    <row r="69" spans="6:6">
      <c r="F69" s="266"/>
    </row>
    <row r="70" spans="6:6">
      <c r="F70" s="266"/>
    </row>
    <row r="71" spans="6:6" ht="15" customHeight="1">
      <c r="F71" s="266"/>
    </row>
    <row r="72" spans="6:6">
      <c r="F72" s="266"/>
    </row>
    <row r="73" spans="6:6">
      <c r="F73" s="266"/>
    </row>
    <row r="74" spans="6:6">
      <c r="F74" s="266"/>
    </row>
    <row r="75" spans="6:6">
      <c r="F75" s="268"/>
    </row>
    <row r="76" spans="6:6">
      <c r="F76" s="269"/>
    </row>
    <row r="77" spans="6:6">
      <c r="F77" s="269"/>
    </row>
    <row r="78" spans="6:6" ht="15" customHeight="1">
      <c r="F78" s="269"/>
    </row>
    <row r="79" spans="6:6">
      <c r="F79" s="269"/>
    </row>
    <row r="80" spans="6:6">
      <c r="F80" s="269"/>
    </row>
    <row r="81" spans="6:6" ht="15" customHeight="1">
      <c r="F81" s="269"/>
    </row>
    <row r="82" spans="6:6">
      <c r="F82" s="269"/>
    </row>
    <row r="83" spans="6:6">
      <c r="F83" s="269"/>
    </row>
    <row r="84" spans="6:6">
      <c r="F84" s="269"/>
    </row>
    <row r="85" spans="6:6" ht="15" customHeight="1">
      <c r="F85" s="269"/>
    </row>
    <row r="86" spans="6:6">
      <c r="F86" s="269"/>
    </row>
    <row r="87" spans="6:6">
      <c r="F87" s="269"/>
    </row>
    <row r="88" spans="6:6">
      <c r="F88" s="269"/>
    </row>
    <row r="89" spans="6:6" ht="15" customHeight="1">
      <c r="F89" s="269"/>
    </row>
    <row r="90" spans="6:6">
      <c r="F90" s="269"/>
    </row>
    <row r="91" spans="6:6">
      <c r="F91" s="269"/>
    </row>
    <row r="92" spans="6:6">
      <c r="F92" s="269"/>
    </row>
    <row r="93" spans="6:6">
      <c r="F93" s="269"/>
    </row>
    <row r="94" spans="6:6">
      <c r="F94" s="269"/>
    </row>
    <row r="95" spans="6:6" ht="15" customHeight="1">
      <c r="F95" s="269"/>
    </row>
    <row r="96" spans="6:6">
      <c r="F96" s="269"/>
    </row>
    <row r="97" spans="6:6">
      <c r="F97" s="269"/>
    </row>
    <row r="98" spans="6:6">
      <c r="F98" s="269"/>
    </row>
    <row r="99" spans="6:6">
      <c r="F99" s="269"/>
    </row>
    <row r="100" spans="6:6">
      <c r="F100" s="269"/>
    </row>
    <row r="101" spans="6:6">
      <c r="F101" s="269"/>
    </row>
    <row r="102" spans="6:6">
      <c r="F102" s="269"/>
    </row>
    <row r="103" spans="6:6">
      <c r="F103" s="269"/>
    </row>
    <row r="104" spans="6:6">
      <c r="F104" s="270"/>
    </row>
    <row r="105" spans="6:6" ht="15" customHeight="1">
      <c r="F105" s="269"/>
    </row>
    <row r="106" spans="6:6">
      <c r="F106" s="269"/>
    </row>
    <row r="107" spans="6:6" ht="15" customHeight="1">
      <c r="F107" s="269"/>
    </row>
    <row r="108" spans="6:6" ht="15" customHeight="1">
      <c r="F108" s="269"/>
    </row>
    <row r="109" spans="6:6">
      <c r="F109" s="269"/>
    </row>
    <row r="110" spans="6:6">
      <c r="F110" s="269"/>
    </row>
    <row r="111" spans="6:6">
      <c r="F111" s="269"/>
    </row>
    <row r="112" spans="6:6">
      <c r="F112" s="269"/>
    </row>
    <row r="113" spans="6:6" ht="15" customHeight="1">
      <c r="F113" s="269"/>
    </row>
    <row r="114" spans="6:6">
      <c r="F114" s="269"/>
    </row>
    <row r="115" spans="6:6" ht="15" customHeight="1">
      <c r="F115" s="269"/>
    </row>
    <row r="116" spans="6:6" ht="15" customHeight="1">
      <c r="F116" s="269"/>
    </row>
    <row r="117" spans="6:6">
      <c r="F117" s="269"/>
    </row>
    <row r="118" spans="6:6">
      <c r="F118" s="269"/>
    </row>
    <row r="119" spans="6:6">
      <c r="F119" s="269"/>
    </row>
    <row r="120" spans="6:6" ht="15" customHeight="1">
      <c r="F120" s="269"/>
    </row>
    <row r="121" spans="6:6">
      <c r="F121" s="269"/>
    </row>
    <row r="122" spans="6:6">
      <c r="F122" s="269"/>
    </row>
    <row r="123" spans="6:6" ht="15" customHeight="1">
      <c r="F123" s="269"/>
    </row>
    <row r="124" spans="6:6">
      <c r="F124" s="269"/>
    </row>
    <row r="125" spans="6:6">
      <c r="F125" s="269"/>
    </row>
    <row r="126" spans="6:6">
      <c r="F126" s="269"/>
    </row>
    <row r="127" spans="6:6">
      <c r="F127" s="269"/>
    </row>
    <row r="128" spans="6:6">
      <c r="F128" s="269"/>
    </row>
    <row r="129" spans="6:6">
      <c r="F129" s="269"/>
    </row>
    <row r="130" spans="6:6">
      <c r="F130" s="269"/>
    </row>
    <row r="131" spans="6:6">
      <c r="F131" s="269"/>
    </row>
    <row r="132" spans="6:6" ht="15" customHeight="1">
      <c r="F132" s="269"/>
    </row>
    <row r="133" spans="6:6">
      <c r="F133" s="269"/>
    </row>
    <row r="134" spans="6:6" ht="15" customHeight="1">
      <c r="F134" s="269"/>
    </row>
    <row r="135" spans="6:6">
      <c r="F135" s="269"/>
    </row>
    <row r="136" spans="6:6">
      <c r="F136" s="269"/>
    </row>
    <row r="137" spans="6:6">
      <c r="F137" s="269"/>
    </row>
    <row r="138" spans="6:6">
      <c r="F138" s="269"/>
    </row>
    <row r="139" spans="6:6" ht="15" customHeight="1">
      <c r="F139" s="269"/>
    </row>
    <row r="140" spans="6:6">
      <c r="F140" s="269"/>
    </row>
    <row r="141" spans="6:6">
      <c r="F141" s="269"/>
    </row>
    <row r="142" spans="6:6" ht="15" customHeight="1">
      <c r="F142" s="269"/>
    </row>
    <row r="143" spans="6:6">
      <c r="F143" s="269"/>
    </row>
    <row r="144" spans="6:6">
      <c r="F144" s="269"/>
    </row>
    <row r="145" spans="6:6">
      <c r="F145" s="269"/>
    </row>
    <row r="146" spans="6:6">
      <c r="F146" s="269"/>
    </row>
    <row r="147" spans="6:6">
      <c r="F147" s="269"/>
    </row>
    <row r="148" spans="6:6" ht="15" customHeight="1">
      <c r="F148" s="269"/>
    </row>
    <row r="149" spans="6:6">
      <c r="F149" s="269"/>
    </row>
    <row r="150" spans="6:6">
      <c r="F150" s="269"/>
    </row>
    <row r="151" spans="6:6">
      <c r="F151" s="269"/>
    </row>
    <row r="152" spans="6:6">
      <c r="F152" s="269"/>
    </row>
    <row r="153" spans="6:6">
      <c r="F153" s="269"/>
    </row>
    <row r="154" spans="6:6">
      <c r="F154" s="269"/>
    </row>
    <row r="155" spans="6:6">
      <c r="F155" s="269"/>
    </row>
    <row r="156" spans="6:6">
      <c r="F156" s="269"/>
    </row>
    <row r="157" spans="6:6">
      <c r="F157" s="269"/>
    </row>
    <row r="158" spans="6:6">
      <c r="F158" s="269"/>
    </row>
    <row r="159" spans="6:6" ht="15" customHeight="1">
      <c r="F159" s="269"/>
    </row>
    <row r="160" spans="6:6" ht="15" customHeight="1">
      <c r="F160" s="269"/>
    </row>
    <row r="161" spans="6:6">
      <c r="F161" s="269"/>
    </row>
    <row r="162" spans="6:6">
      <c r="F162" s="269"/>
    </row>
    <row r="163" spans="6:6" ht="15" customHeight="1">
      <c r="F163" s="269"/>
    </row>
    <row r="164" spans="6:6">
      <c r="F164" s="269"/>
    </row>
    <row r="165" spans="6:6">
      <c r="F165" s="269"/>
    </row>
    <row r="166" spans="6:6">
      <c r="F166" s="269"/>
    </row>
    <row r="167" spans="6:6">
      <c r="F167" s="269"/>
    </row>
    <row r="168" spans="6:6">
      <c r="F168" s="269"/>
    </row>
    <row r="169" spans="6:6">
      <c r="F169" s="269"/>
    </row>
    <row r="170" spans="6:6" ht="15" customHeight="1">
      <c r="F170" s="269"/>
    </row>
    <row r="171" spans="6:6" ht="15" customHeight="1">
      <c r="F171" s="269"/>
    </row>
    <row r="172" spans="6:6">
      <c r="F172" s="269"/>
    </row>
    <row r="173" spans="6:6">
      <c r="F173" s="269"/>
    </row>
    <row r="174" spans="6:6">
      <c r="F174" s="269"/>
    </row>
    <row r="175" spans="6:6">
      <c r="F175" s="269"/>
    </row>
    <row r="176" spans="6:6">
      <c r="F176" s="269"/>
    </row>
    <row r="177" spans="6:6">
      <c r="F177" s="269"/>
    </row>
    <row r="178" spans="6:6" ht="15" customHeight="1">
      <c r="F178" s="269"/>
    </row>
    <row r="179" spans="6:6" ht="15" customHeight="1">
      <c r="F179" s="269"/>
    </row>
    <row r="180" spans="6:6">
      <c r="F180" s="269"/>
    </row>
    <row r="181" spans="6:6" ht="15" customHeight="1">
      <c r="F181" s="269"/>
    </row>
    <row r="182" spans="6:6">
      <c r="F182" s="269"/>
    </row>
    <row r="183" spans="6:6">
      <c r="F183" s="269"/>
    </row>
    <row r="184" spans="6:6">
      <c r="F184" s="269"/>
    </row>
    <row r="185" spans="6:6">
      <c r="F185" s="269"/>
    </row>
    <row r="186" spans="6:6">
      <c r="F186" s="269"/>
    </row>
    <row r="187" spans="6:6">
      <c r="F187" s="269"/>
    </row>
    <row r="188" spans="6:6">
      <c r="F188" s="269"/>
    </row>
    <row r="189" spans="6:6">
      <c r="F189" s="269"/>
    </row>
    <row r="190" spans="6:6">
      <c r="F190" s="269"/>
    </row>
    <row r="191" spans="6:6">
      <c r="F191" s="269"/>
    </row>
    <row r="192" spans="6:6">
      <c r="F192" s="269"/>
    </row>
    <row r="193" spans="6:6">
      <c r="F193" s="269"/>
    </row>
    <row r="194" spans="6:6">
      <c r="F194" s="269"/>
    </row>
    <row r="195" spans="6:6">
      <c r="F195" s="269"/>
    </row>
    <row r="196" spans="6:6">
      <c r="F196" s="269"/>
    </row>
    <row r="197" spans="6:6">
      <c r="F197" s="269"/>
    </row>
    <row r="198" spans="6:6" ht="15" customHeight="1">
      <c r="F198" s="269"/>
    </row>
    <row r="199" spans="6:6">
      <c r="F199" s="269"/>
    </row>
    <row r="200" spans="6:6">
      <c r="F200" s="269"/>
    </row>
    <row r="201" spans="6:6">
      <c r="F201" s="269"/>
    </row>
    <row r="202" spans="6:6">
      <c r="F202" s="269"/>
    </row>
    <row r="203" spans="6:6">
      <c r="F203" s="269"/>
    </row>
    <row r="204" spans="6:6">
      <c r="F204" s="269"/>
    </row>
    <row r="205" spans="6:6">
      <c r="F205" s="269"/>
    </row>
    <row r="206" spans="6:6">
      <c r="F206" s="269"/>
    </row>
    <row r="207" spans="6:6">
      <c r="F207" s="269"/>
    </row>
    <row r="208" spans="6:6">
      <c r="F208" s="269"/>
    </row>
    <row r="209" spans="6:6">
      <c r="F209" s="269"/>
    </row>
    <row r="210" spans="6:6">
      <c r="F210" s="269"/>
    </row>
    <row r="211" spans="6:6" ht="15" customHeight="1">
      <c r="F211" s="269"/>
    </row>
    <row r="212" spans="6:6">
      <c r="F212" s="269"/>
    </row>
    <row r="213" spans="6:6">
      <c r="F213" s="269"/>
    </row>
    <row r="214" spans="6:6">
      <c r="F214" s="269"/>
    </row>
    <row r="215" spans="6:6">
      <c r="F215" s="269"/>
    </row>
    <row r="216" spans="6:6">
      <c r="F216" s="269"/>
    </row>
    <row r="217" spans="6:6">
      <c r="F217" s="269"/>
    </row>
    <row r="218" spans="6:6">
      <c r="F218" s="269"/>
    </row>
    <row r="219" spans="6:6">
      <c r="F219" s="269"/>
    </row>
    <row r="220" spans="6:6">
      <c r="F220" s="269"/>
    </row>
    <row r="221" spans="6:6">
      <c r="F221" s="269"/>
    </row>
    <row r="222" spans="6:6">
      <c r="F222" s="269"/>
    </row>
    <row r="223" spans="6:6">
      <c r="F223" s="269"/>
    </row>
    <row r="224" spans="6:6">
      <c r="F224" s="269"/>
    </row>
    <row r="225" spans="6:6">
      <c r="F225" s="269"/>
    </row>
    <row r="226" spans="6:6">
      <c r="F226" s="269"/>
    </row>
    <row r="227" spans="6:6">
      <c r="F227" s="269"/>
    </row>
    <row r="228" spans="6:6">
      <c r="F228" s="269"/>
    </row>
    <row r="229" spans="6:6">
      <c r="F229" s="269"/>
    </row>
    <row r="230" spans="6:6">
      <c r="F230" s="269"/>
    </row>
    <row r="231" spans="6:6">
      <c r="F231" s="269"/>
    </row>
    <row r="232" spans="6:6">
      <c r="F232" s="269"/>
    </row>
    <row r="233" spans="6:6">
      <c r="F233" s="269"/>
    </row>
    <row r="234" spans="6:6">
      <c r="F234" s="269"/>
    </row>
    <row r="235" spans="6:6">
      <c r="F235" s="269"/>
    </row>
    <row r="236" spans="6:6">
      <c r="F236" s="269"/>
    </row>
    <row r="237" spans="6:6">
      <c r="F237" s="269"/>
    </row>
    <row r="238" spans="6:6">
      <c r="F238" s="269"/>
    </row>
    <row r="239" spans="6:6">
      <c r="F239" s="269"/>
    </row>
    <row r="240" spans="6:6">
      <c r="F240" s="269"/>
    </row>
    <row r="241" spans="6:6">
      <c r="F241" s="269"/>
    </row>
    <row r="242" spans="6:6">
      <c r="F242" s="269"/>
    </row>
    <row r="243" spans="6:6">
      <c r="F243" s="269"/>
    </row>
    <row r="244" spans="6:6">
      <c r="F244" s="269"/>
    </row>
    <row r="245" spans="6:6">
      <c r="F245" s="269"/>
    </row>
    <row r="246" spans="6:6">
      <c r="F246" s="269"/>
    </row>
    <row r="247" spans="6:6">
      <c r="F247" s="269"/>
    </row>
    <row r="248" spans="6:6">
      <c r="F248" s="269"/>
    </row>
    <row r="249" spans="6:6">
      <c r="F249" s="269"/>
    </row>
    <row r="250" spans="6:6">
      <c r="F250" s="269"/>
    </row>
    <row r="251" spans="6:6">
      <c r="F251" s="269"/>
    </row>
    <row r="252" spans="6:6">
      <c r="F252" s="269"/>
    </row>
    <row r="253" spans="6:6">
      <c r="F253" s="269"/>
    </row>
    <row r="254" spans="6:6">
      <c r="F254" s="269"/>
    </row>
    <row r="255" spans="6:6">
      <c r="F255" s="269"/>
    </row>
    <row r="256" spans="6:6">
      <c r="F256" s="269"/>
    </row>
    <row r="257" spans="6:6">
      <c r="F257" s="269"/>
    </row>
    <row r="258" spans="6:6" ht="15" customHeight="1">
      <c r="F258" s="269"/>
    </row>
    <row r="259" spans="6:6" ht="15" customHeight="1">
      <c r="F259" s="269"/>
    </row>
    <row r="260" spans="6:6">
      <c r="F260" s="269"/>
    </row>
    <row r="261" spans="6:6">
      <c r="F261" s="269"/>
    </row>
    <row r="262" spans="6:6">
      <c r="F262" s="269"/>
    </row>
    <row r="263" spans="6:6">
      <c r="F263" s="269"/>
    </row>
    <row r="264" spans="6:6">
      <c r="F264" s="269"/>
    </row>
    <row r="265" spans="6:6">
      <c r="F265" s="269"/>
    </row>
    <row r="266" spans="6:6">
      <c r="F266" s="269"/>
    </row>
    <row r="267" spans="6:6">
      <c r="F267" s="269"/>
    </row>
    <row r="268" spans="6:6" ht="15" customHeight="1">
      <c r="F268" s="269"/>
    </row>
    <row r="269" spans="6:6">
      <c r="F269" s="269"/>
    </row>
    <row r="270" spans="6:6">
      <c r="F270" s="269"/>
    </row>
    <row r="271" spans="6:6">
      <c r="F271" s="269"/>
    </row>
    <row r="272" spans="6:6">
      <c r="F272" s="269"/>
    </row>
    <row r="273" spans="6:6">
      <c r="F273" s="269"/>
    </row>
    <row r="274" spans="6:6">
      <c r="F274" s="269"/>
    </row>
    <row r="275" spans="6:6">
      <c r="F275" s="269"/>
    </row>
    <row r="276" spans="6:6">
      <c r="F276" s="269"/>
    </row>
    <row r="277" spans="6:6">
      <c r="F277" s="269"/>
    </row>
    <row r="278" spans="6:6">
      <c r="F278" s="269"/>
    </row>
    <row r="279" spans="6:6">
      <c r="F279" s="269"/>
    </row>
    <row r="280" spans="6:6">
      <c r="F280" s="269"/>
    </row>
    <row r="281" spans="6:6">
      <c r="F281" s="269"/>
    </row>
    <row r="282" spans="6:6">
      <c r="F282" s="269"/>
    </row>
    <row r="283" spans="6:6">
      <c r="F283" s="269"/>
    </row>
    <row r="284" spans="6:6">
      <c r="F284" s="269"/>
    </row>
    <row r="285" spans="6:6">
      <c r="F285" s="269"/>
    </row>
    <row r="286" spans="6:6">
      <c r="F286" s="269"/>
    </row>
    <row r="287" spans="6:6">
      <c r="F287" s="269"/>
    </row>
    <row r="288" spans="6:6">
      <c r="F288" s="269"/>
    </row>
    <row r="289" spans="6:6">
      <c r="F289" s="269"/>
    </row>
    <row r="290" spans="6:6">
      <c r="F290" s="269"/>
    </row>
    <row r="291" spans="6:6">
      <c r="F291" s="269"/>
    </row>
    <row r="292" spans="6:6">
      <c r="F292" s="269"/>
    </row>
    <row r="293" spans="6:6">
      <c r="F293" s="269"/>
    </row>
    <row r="294" spans="6:6">
      <c r="F294" s="269"/>
    </row>
    <row r="295" spans="6:6">
      <c r="F295" s="269"/>
    </row>
    <row r="296" spans="6:6">
      <c r="F296" s="269"/>
    </row>
    <row r="297" spans="6:6">
      <c r="F297" s="269"/>
    </row>
    <row r="298" spans="6:6">
      <c r="F298" s="269"/>
    </row>
    <row r="299" spans="6:6">
      <c r="F299" s="269"/>
    </row>
    <row r="300" spans="6:6">
      <c r="F300" s="269"/>
    </row>
    <row r="301" spans="6:6">
      <c r="F301" s="269"/>
    </row>
    <row r="302" spans="6:6">
      <c r="F302" s="269"/>
    </row>
    <row r="303" spans="6:6">
      <c r="F303" s="269"/>
    </row>
    <row r="304" spans="6:6">
      <c r="F304" s="269"/>
    </row>
    <row r="305" spans="6:6">
      <c r="F305" s="269"/>
    </row>
    <row r="306" spans="6:6">
      <c r="F306" s="269"/>
    </row>
    <row r="307" spans="6:6">
      <c r="F307" s="269"/>
    </row>
    <row r="308" spans="6:6">
      <c r="F308" s="269"/>
    </row>
    <row r="309" spans="6:6">
      <c r="F309" s="269"/>
    </row>
    <row r="310" spans="6:6">
      <c r="F310" s="269"/>
    </row>
    <row r="311" spans="6:6">
      <c r="F311" s="269"/>
    </row>
    <row r="312" spans="6:6">
      <c r="F312" s="269"/>
    </row>
    <row r="313" spans="6:6">
      <c r="F313" s="269"/>
    </row>
    <row r="314" spans="6:6">
      <c r="F314" s="269"/>
    </row>
    <row r="315" spans="6:6">
      <c r="F315" s="269"/>
    </row>
    <row r="316" spans="6:6">
      <c r="F316" s="269"/>
    </row>
    <row r="317" spans="6:6">
      <c r="F317" s="269"/>
    </row>
    <row r="318" spans="6:6">
      <c r="F318" s="269"/>
    </row>
    <row r="319" spans="6:6">
      <c r="F319" s="269"/>
    </row>
    <row r="320" spans="6:6">
      <c r="F320" s="269"/>
    </row>
    <row r="321" spans="6:6">
      <c r="F321" s="269"/>
    </row>
    <row r="322" spans="6:6">
      <c r="F322" s="269"/>
    </row>
    <row r="323" spans="6:6">
      <c r="F323" s="269"/>
    </row>
    <row r="324" spans="6:6">
      <c r="F324" s="269"/>
    </row>
    <row r="325" spans="6:6">
      <c r="F325" s="269"/>
    </row>
    <row r="326" spans="6:6">
      <c r="F326" s="269"/>
    </row>
    <row r="327" spans="6:6">
      <c r="F327" s="269"/>
    </row>
    <row r="328" spans="6:6">
      <c r="F328" s="269"/>
    </row>
    <row r="329" spans="6:6">
      <c r="F329" s="269"/>
    </row>
    <row r="330" spans="6:6">
      <c r="F330" s="269"/>
    </row>
    <row r="331" spans="6:6">
      <c r="F331" s="269"/>
    </row>
    <row r="332" spans="6:6">
      <c r="F332" s="269"/>
    </row>
    <row r="333" spans="6:6">
      <c r="F333" s="269"/>
    </row>
    <row r="334" spans="6:6">
      <c r="F334" s="269"/>
    </row>
    <row r="335" spans="6:6">
      <c r="F335" s="269"/>
    </row>
    <row r="336" spans="6:6">
      <c r="F336" s="269"/>
    </row>
    <row r="337" spans="6:6">
      <c r="F337" s="269"/>
    </row>
    <row r="338" spans="6:6">
      <c r="F338" s="269"/>
    </row>
    <row r="339" spans="6:6">
      <c r="F339" s="269"/>
    </row>
    <row r="340" spans="6:6">
      <c r="F340" s="269"/>
    </row>
    <row r="341" spans="6:6">
      <c r="F341" s="269"/>
    </row>
  </sheetData>
  <mergeCells count="3">
    <mergeCell ref="B14:D15"/>
    <mergeCell ref="B3:D3"/>
    <mergeCell ref="B4:D4"/>
  </mergeCells>
  <hyperlinks>
    <hyperlink ref="A1" location="Índice!A1" display="ÍNDICE" xr:uid="{00000000-0004-0000-4100-000000000000}"/>
  </hyperlinks>
  <printOptions horizontalCentered="1" verticalCentered="1"/>
  <pageMargins left="0.19685039370078741" right="0.19685039370078741" top="0.19685039370078741" bottom="0.31496062992125984" header="0.15748031496062992" footer="0.31496062992125984"/>
  <pageSetup scale="74" orientation="landscape" r:id="rId1"/>
  <colBreaks count="1" manualBreakCount="1">
    <brk id="5"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AD25A8"/>
  </sheetPr>
  <dimension ref="A1:BB41"/>
  <sheetViews>
    <sheetView showGridLines="0" workbookViewId="0"/>
  </sheetViews>
  <sheetFormatPr baseColWidth="10" defaultRowHeight="13.2"/>
  <cols>
    <col min="1" max="1" width="10.109375" bestFit="1" customWidth="1"/>
    <col min="2" max="2" width="49.77734375" customWidth="1"/>
    <col min="3" max="3" width="11.88671875" customWidth="1"/>
    <col min="6" max="6" width="12" customWidth="1"/>
    <col min="7" max="7" width="11.5546875" customWidth="1"/>
    <col min="9" max="9" width="13" customWidth="1"/>
    <col min="12" max="12" width="12.88671875" customWidth="1"/>
    <col min="13" max="13" width="15.109375" customWidth="1"/>
    <col min="14" max="14" width="12.5546875" customWidth="1"/>
  </cols>
  <sheetData>
    <row r="1" spans="1:54" s="248" customFormat="1">
      <c r="A1" s="265" t="s">
        <v>1447</v>
      </c>
      <c r="B1" s="241"/>
      <c r="C1" s="241"/>
    </row>
    <row r="2" spans="1:54">
      <c r="A2" s="1042"/>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row>
    <row r="3" spans="1:54" ht="18">
      <c r="A3" s="1055" t="s">
        <v>2368</v>
      </c>
      <c r="B3" s="1042"/>
      <c r="C3" s="1042"/>
      <c r="D3" s="1042"/>
      <c r="E3" s="1042"/>
      <c r="F3" s="1042"/>
      <c r="G3" s="1042"/>
      <c r="H3" s="1042"/>
      <c r="I3" s="1042"/>
      <c r="J3" s="1042"/>
      <c r="K3" s="1042"/>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1042"/>
      <c r="AT3" s="1042"/>
      <c r="AU3" s="1042"/>
      <c r="AV3" s="1042"/>
      <c r="AW3" s="1042"/>
      <c r="AX3" s="1042"/>
      <c r="AY3" s="1042"/>
      <c r="AZ3" s="1042"/>
      <c r="BA3" s="1042"/>
      <c r="BB3" s="1042"/>
    </row>
    <row r="4" spans="1:54" ht="28.8">
      <c r="A4" s="1050" t="s">
        <v>37</v>
      </c>
      <c r="B4" s="1051" t="s">
        <v>2839</v>
      </c>
      <c r="C4" s="1051" t="s">
        <v>2838</v>
      </c>
      <c r="D4" s="1052" t="s">
        <v>2365</v>
      </c>
      <c r="E4" s="1022"/>
      <c r="F4" s="1023"/>
      <c r="G4" s="1024"/>
      <c r="H4" s="1023"/>
      <c r="I4" s="1023"/>
      <c r="J4" s="1022"/>
      <c r="K4" s="1025"/>
      <c r="L4" s="1026"/>
      <c r="M4" s="1027"/>
      <c r="N4" s="1017"/>
    </row>
    <row r="5" spans="1:54" ht="15.6">
      <c r="A5" s="1043" t="s">
        <v>2366</v>
      </c>
      <c r="B5" s="2359" t="s">
        <v>3582</v>
      </c>
      <c r="C5" s="2359" t="s">
        <v>3583</v>
      </c>
      <c r="D5" s="2358">
        <v>320</v>
      </c>
      <c r="E5" s="1022"/>
      <c r="F5" s="1023"/>
      <c r="G5" s="1024"/>
      <c r="H5" s="1023"/>
      <c r="I5" s="1023"/>
      <c r="J5" s="1022"/>
      <c r="K5" s="1025"/>
      <c r="L5" s="1026"/>
      <c r="M5" s="1027"/>
      <c r="N5" s="2057"/>
    </row>
    <row r="6" spans="1:54" ht="15.6">
      <c r="A6" s="1043" t="s">
        <v>2366</v>
      </c>
      <c r="B6" s="2359" t="s">
        <v>3584</v>
      </c>
      <c r="C6" s="2359" t="s">
        <v>3583</v>
      </c>
      <c r="D6" s="2358">
        <v>155</v>
      </c>
      <c r="E6" s="1022"/>
      <c r="F6" s="1023"/>
      <c r="G6" s="1024"/>
      <c r="H6" s="1023"/>
      <c r="I6" s="1023"/>
      <c r="J6" s="1022"/>
      <c r="K6" s="1025"/>
      <c r="L6" s="1026"/>
      <c r="M6" s="1027"/>
      <c r="N6" s="2057"/>
    </row>
    <row r="7" spans="1:54" ht="15.6">
      <c r="A7" s="1043" t="s">
        <v>2366</v>
      </c>
      <c r="B7" s="2359" t="s">
        <v>3585</v>
      </c>
      <c r="C7" s="2359" t="s">
        <v>3583</v>
      </c>
      <c r="D7" s="2358">
        <v>430</v>
      </c>
      <c r="E7" s="1022"/>
      <c r="F7" s="1023"/>
      <c r="G7" s="1024"/>
      <c r="H7" s="1023"/>
      <c r="I7" s="1023"/>
      <c r="J7" s="1022"/>
      <c r="K7" s="1025"/>
      <c r="L7" s="1026"/>
      <c r="M7" s="1027"/>
      <c r="N7" s="2057"/>
    </row>
    <row r="8" spans="1:54" ht="15.6">
      <c r="A8" s="1043" t="s">
        <v>2366</v>
      </c>
      <c r="B8" s="2359" t="s">
        <v>3586</v>
      </c>
      <c r="C8" s="2359" t="s">
        <v>3583</v>
      </c>
      <c r="D8" s="2358">
        <v>340</v>
      </c>
      <c r="E8" s="1022"/>
      <c r="F8" s="1023"/>
      <c r="G8" s="1024"/>
      <c r="H8" s="1023"/>
      <c r="I8" s="1023"/>
      <c r="J8" s="1022"/>
      <c r="K8" s="1025"/>
      <c r="L8" s="1026"/>
      <c r="M8" s="1027"/>
      <c r="N8" s="2057"/>
    </row>
    <row r="9" spans="1:54" ht="15.6">
      <c r="A9" s="1043" t="s">
        <v>2366</v>
      </c>
      <c r="B9" s="2359" t="s">
        <v>3587</v>
      </c>
      <c r="C9" s="2359" t="s">
        <v>3583</v>
      </c>
      <c r="D9" s="2360">
        <v>2300</v>
      </c>
      <c r="E9" s="1022"/>
      <c r="F9" s="1023"/>
      <c r="G9" s="1024"/>
      <c r="H9" s="1023"/>
      <c r="I9" s="1023"/>
      <c r="J9" s="1022"/>
      <c r="K9" s="1025"/>
      <c r="L9" s="1026"/>
      <c r="M9" s="1027"/>
      <c r="N9" s="2057"/>
    </row>
    <row r="10" spans="1:54" ht="15.6">
      <c r="A10" s="1043" t="s">
        <v>2366</v>
      </c>
      <c r="B10" s="2359" t="s">
        <v>3588</v>
      </c>
      <c r="C10" s="2359" t="s">
        <v>3583</v>
      </c>
      <c r="D10" s="2358">
        <v>565</v>
      </c>
      <c r="E10" s="1022"/>
      <c r="F10" s="1023"/>
      <c r="G10" s="1024"/>
      <c r="H10" s="1023"/>
      <c r="I10" s="1023"/>
      <c r="J10" s="1022"/>
      <c r="K10" s="1025"/>
      <c r="L10" s="1026"/>
      <c r="M10" s="1027"/>
      <c r="N10" s="2057"/>
    </row>
    <row r="11" spans="1:54" ht="14.4">
      <c r="A11" s="1043" t="s">
        <v>2366</v>
      </c>
      <c r="B11" s="1044" t="s">
        <v>3589</v>
      </c>
      <c r="C11" s="1044" t="s">
        <v>2840</v>
      </c>
      <c r="D11" s="1045">
        <v>55</v>
      </c>
      <c r="E11" s="1022"/>
      <c r="F11" s="1063"/>
      <c r="G11" s="1028"/>
      <c r="H11" s="1029"/>
      <c r="I11" s="1029"/>
      <c r="J11" s="1022"/>
      <c r="K11" s="1030"/>
      <c r="L11" s="1028"/>
      <c r="M11" s="1031"/>
      <c r="N11" s="1031"/>
    </row>
    <row r="12" spans="1:54" ht="13.8">
      <c r="A12" s="1043" t="s">
        <v>2366</v>
      </c>
      <c r="B12" s="1044" t="s">
        <v>3590</v>
      </c>
      <c r="C12" s="1044" t="s">
        <v>2840</v>
      </c>
      <c r="D12" s="1045">
        <v>125</v>
      </c>
      <c r="E12" s="1018"/>
      <c r="F12" s="271"/>
      <c r="G12" s="1032"/>
      <c r="H12" s="271"/>
      <c r="I12" s="271"/>
      <c r="J12" s="1022"/>
      <c r="K12" s="1019"/>
      <c r="L12" s="1033"/>
      <c r="M12" s="1033"/>
      <c r="N12" s="1034"/>
    </row>
    <row r="13" spans="1:54" ht="13.8">
      <c r="A13" s="1043" t="s">
        <v>2366</v>
      </c>
      <c r="B13" s="1044" t="s">
        <v>3591</v>
      </c>
      <c r="C13" s="1044" t="s">
        <v>2840</v>
      </c>
      <c r="D13" s="1045">
        <v>210</v>
      </c>
      <c r="E13" s="1018"/>
      <c r="F13" s="271"/>
      <c r="G13" s="1032"/>
      <c r="H13" s="271"/>
      <c r="I13" s="271"/>
      <c r="J13" s="1022"/>
      <c r="K13" s="1019"/>
      <c r="L13" s="1033"/>
      <c r="M13" s="1033"/>
      <c r="N13" s="1034"/>
    </row>
    <row r="14" spans="1:54" ht="13.8">
      <c r="A14" s="1043" t="s">
        <v>2366</v>
      </c>
      <c r="B14" s="1044" t="s">
        <v>3592</v>
      </c>
      <c r="C14" s="1044" t="s">
        <v>2840</v>
      </c>
      <c r="D14" s="1045">
        <v>110</v>
      </c>
      <c r="E14" s="1018"/>
      <c r="F14" s="271"/>
      <c r="G14" s="1032"/>
      <c r="H14" s="271"/>
      <c r="I14" s="271"/>
      <c r="J14" s="1022"/>
      <c r="K14" s="1019"/>
      <c r="L14" s="1033"/>
      <c r="M14" s="1033"/>
      <c r="N14" s="1034"/>
    </row>
    <row r="15" spans="1:54" ht="14.4">
      <c r="A15" s="1043" t="s">
        <v>2366</v>
      </c>
      <c r="B15" s="1044" t="s">
        <v>3593</v>
      </c>
      <c r="C15" s="1044" t="s">
        <v>2840</v>
      </c>
      <c r="D15" s="1045">
        <v>280</v>
      </c>
      <c r="E15" s="1018"/>
      <c r="F15" s="1035"/>
      <c r="G15" s="1035"/>
      <c r="H15" s="1035"/>
      <c r="I15" s="1035"/>
      <c r="J15" s="1022"/>
      <c r="K15" s="1019"/>
      <c r="L15" s="1033"/>
      <c r="M15" s="1033"/>
      <c r="N15" s="1034"/>
    </row>
    <row r="16" spans="1:54" ht="13.8">
      <c r="A16" s="1043" t="s">
        <v>2366</v>
      </c>
      <c r="B16" s="1046" t="s">
        <v>3594</v>
      </c>
      <c r="C16" s="1046" t="s">
        <v>2840</v>
      </c>
      <c r="D16" s="1045">
        <v>177</v>
      </c>
      <c r="E16" s="1018"/>
      <c r="F16" s="271"/>
      <c r="G16" s="271"/>
      <c r="H16" s="271"/>
      <c r="I16" s="271"/>
      <c r="J16" s="1022"/>
      <c r="K16" s="1019"/>
      <c r="L16" s="1033"/>
      <c r="M16" s="1033"/>
      <c r="N16" s="1034"/>
    </row>
    <row r="17" spans="1:14" ht="13.8">
      <c r="A17" s="1043" t="s">
        <v>2366</v>
      </c>
      <c r="B17" s="1046" t="s">
        <v>3595</v>
      </c>
      <c r="C17" s="1046" t="s">
        <v>2840</v>
      </c>
      <c r="D17" s="1045">
        <v>310</v>
      </c>
      <c r="E17" s="1018"/>
      <c r="F17" s="271"/>
      <c r="G17" s="271"/>
      <c r="H17" s="271"/>
      <c r="I17" s="271"/>
      <c r="J17" s="1022"/>
      <c r="K17" s="1019"/>
      <c r="L17" s="1033"/>
      <c r="M17" s="1033"/>
      <c r="N17" s="1034"/>
    </row>
    <row r="18" spans="1:14" ht="13.8">
      <c r="A18" s="1043" t="s">
        <v>2366</v>
      </c>
      <c r="B18" s="1044" t="s">
        <v>3596</v>
      </c>
      <c r="C18" s="1044" t="s">
        <v>2840</v>
      </c>
      <c r="D18" s="1045">
        <v>288</v>
      </c>
      <c r="E18" s="1022"/>
      <c r="F18" s="271"/>
      <c r="G18" s="271"/>
      <c r="H18" s="271"/>
      <c r="I18" s="271"/>
      <c r="J18" s="1022"/>
      <c r="K18" s="1019"/>
      <c r="L18" s="1033"/>
      <c r="M18" s="1033"/>
      <c r="N18" s="1034"/>
    </row>
    <row r="19" spans="1:14" ht="14.4">
      <c r="A19" s="1047"/>
      <c r="B19" s="1053" t="s">
        <v>4</v>
      </c>
      <c r="C19" s="1053"/>
      <c r="D19" s="1054">
        <f>SUM(D5:D18)</f>
        <v>5665</v>
      </c>
      <c r="E19" s="1022"/>
      <c r="F19" s="271"/>
      <c r="G19" s="272"/>
      <c r="H19" s="273"/>
      <c r="I19" s="274"/>
      <c r="J19" s="1022"/>
      <c r="K19" s="1019"/>
      <c r="L19" s="1019"/>
      <c r="M19" s="1019"/>
      <c r="N19" s="1019"/>
    </row>
    <row r="20" spans="1:14" ht="13.8">
      <c r="A20" s="1048" t="s">
        <v>2367</v>
      </c>
      <c r="B20" s="1049"/>
      <c r="C20" s="1049"/>
      <c r="D20" s="255"/>
      <c r="E20" s="1022"/>
      <c r="F20" s="271"/>
      <c r="G20" s="272"/>
      <c r="H20" s="273"/>
      <c r="I20" s="274"/>
      <c r="J20" s="1022"/>
      <c r="K20" s="1019"/>
      <c r="L20" s="1019"/>
      <c r="M20" s="1019"/>
      <c r="N20" s="1019"/>
    </row>
    <row r="21" spans="1:14" ht="13.8">
      <c r="A21" s="1036"/>
      <c r="B21" s="1038"/>
      <c r="C21" s="1038"/>
      <c r="D21" s="1037"/>
      <c r="E21" s="1022"/>
      <c r="F21" s="271"/>
      <c r="G21" s="272"/>
      <c r="H21" s="273"/>
      <c r="I21" s="274"/>
      <c r="J21" s="1022"/>
      <c r="K21" s="1019"/>
      <c r="L21" s="1019"/>
      <c r="M21" s="1019"/>
      <c r="N21" s="1019"/>
    </row>
    <row r="22" spans="1:14" ht="14.4">
      <c r="A22" s="1036"/>
      <c r="B22" s="1038"/>
      <c r="C22" s="1038"/>
      <c r="D22" s="1037"/>
      <c r="E22" s="1022"/>
      <c r="F22" s="271"/>
      <c r="G22" s="272"/>
      <c r="H22" s="273"/>
      <c r="I22" s="274"/>
      <c r="J22" s="1022"/>
      <c r="K22" s="1020"/>
      <c r="L22" s="3049"/>
      <c r="M22" s="3049"/>
      <c r="N22" s="275"/>
    </row>
    <row r="23" spans="1:14" ht="14.4">
      <c r="A23" s="1036"/>
      <c r="B23" s="1038"/>
      <c r="C23" s="1038"/>
      <c r="D23" s="1037"/>
      <c r="E23" s="1022"/>
      <c r="F23" s="271"/>
      <c r="G23" s="272"/>
      <c r="H23" s="273"/>
      <c r="I23" s="274"/>
      <c r="J23" s="1022"/>
      <c r="K23" s="1020"/>
      <c r="L23" s="1022"/>
      <c r="M23" s="1039"/>
      <c r="N23" s="1021"/>
    </row>
    <row r="24" spans="1:14" ht="13.8">
      <c r="A24" s="1036"/>
      <c r="B24" s="1038"/>
      <c r="C24" s="1038"/>
      <c r="D24" s="1037"/>
      <c r="E24" s="1022"/>
      <c r="F24" s="271"/>
      <c r="G24" s="272"/>
      <c r="H24" s="273"/>
      <c r="I24" s="274"/>
      <c r="J24" s="1022"/>
      <c r="K24" s="1022"/>
      <c r="L24" s="1022"/>
      <c r="M24" s="1022"/>
      <c r="N24" s="1022"/>
    </row>
    <row r="25" spans="1:14" ht="15.75" customHeight="1">
      <c r="A25" s="1036"/>
      <c r="B25" s="1038"/>
      <c r="C25" s="1038"/>
      <c r="D25" s="1037"/>
      <c r="E25" s="1022"/>
      <c r="F25" s="271"/>
      <c r="G25" s="272"/>
      <c r="H25" s="273"/>
      <c r="I25" s="274"/>
      <c r="J25" s="1022"/>
      <c r="K25" s="1022"/>
      <c r="L25" s="1022"/>
      <c r="M25" s="1022"/>
      <c r="N25" s="1022"/>
    </row>
    <row r="26" spans="1:14" ht="13.8">
      <c r="A26" s="1036"/>
      <c r="B26" s="1038"/>
      <c r="C26" s="1038"/>
      <c r="D26" s="1037"/>
      <c r="E26" s="1022"/>
      <c r="F26" s="276"/>
      <c r="G26" s="277"/>
      <c r="H26" s="278"/>
      <c r="I26" s="276"/>
      <c r="J26" s="1022"/>
      <c r="K26" s="1022"/>
      <c r="L26" s="1022"/>
      <c r="M26" s="1022"/>
      <c r="N26" s="1022"/>
    </row>
    <row r="27" spans="1:14" ht="13.8">
      <c r="A27" s="1036"/>
      <c r="B27" s="1038"/>
      <c r="C27" s="1038"/>
      <c r="D27" s="1037"/>
      <c r="E27" s="1022"/>
      <c r="F27" s="1022"/>
      <c r="G27" s="1022"/>
      <c r="H27" s="1022"/>
      <c r="I27" s="1022"/>
      <c r="J27" s="1022"/>
      <c r="K27" s="1022"/>
      <c r="L27" s="1022"/>
      <c r="M27" s="1022"/>
      <c r="N27" s="1022"/>
    </row>
    <row r="28" spans="1:14" ht="13.8">
      <c r="A28" s="1036"/>
      <c r="B28" s="1038"/>
      <c r="C28" s="1038"/>
      <c r="D28" s="1037"/>
      <c r="E28" s="1022"/>
      <c r="F28" s="1022"/>
      <c r="G28" s="1022"/>
      <c r="H28" s="1022"/>
      <c r="I28" s="1022"/>
      <c r="J28" s="1022"/>
      <c r="K28" s="1022"/>
      <c r="L28" s="1022"/>
      <c r="M28" s="1022"/>
      <c r="N28" s="1022"/>
    </row>
    <row r="29" spans="1:14" ht="13.8">
      <c r="A29" s="1036"/>
      <c r="B29" s="1038"/>
      <c r="C29" s="1038"/>
      <c r="D29" s="1037"/>
      <c r="E29" s="1022"/>
      <c r="F29" s="1022"/>
      <c r="G29" s="1022"/>
      <c r="H29" s="1022"/>
      <c r="I29" s="1022"/>
      <c r="J29" s="1022"/>
      <c r="K29" s="1022"/>
      <c r="L29" s="1022"/>
      <c r="M29" s="1022"/>
      <c r="N29" s="1022"/>
    </row>
    <row r="30" spans="1:14" ht="13.8">
      <c r="A30" s="1036"/>
      <c r="B30" s="1038"/>
      <c r="C30" s="1038"/>
      <c r="D30" s="1037"/>
      <c r="E30" s="1022"/>
      <c r="F30" s="1022"/>
      <c r="G30" s="1022"/>
      <c r="H30" s="1022"/>
      <c r="I30" s="1022"/>
      <c r="J30" s="1022"/>
      <c r="K30" s="1022"/>
      <c r="L30" s="1022"/>
      <c r="M30" s="1022"/>
      <c r="N30" s="1022"/>
    </row>
    <row r="31" spans="1:14" ht="13.8">
      <c r="A31" s="1040"/>
      <c r="B31" s="1041"/>
      <c r="C31" s="1041"/>
      <c r="D31" s="1040"/>
      <c r="E31" s="1022"/>
      <c r="F31" s="1022"/>
      <c r="G31" s="1022"/>
      <c r="H31" s="1022"/>
      <c r="I31" s="1022"/>
      <c r="J31" s="1022"/>
      <c r="K31" s="1022"/>
      <c r="L31" s="1022"/>
      <c r="M31" s="1022"/>
      <c r="N31" s="1022"/>
    </row>
    <row r="32" spans="1:14" ht="18.75" customHeight="1"/>
    <row r="33" ht="18" customHeight="1"/>
    <row r="34" ht="26.25" customHeight="1"/>
    <row r="35" ht="23.25" customHeight="1"/>
    <row r="36" ht="26.25" customHeight="1"/>
    <row r="41" ht="21" customHeight="1"/>
  </sheetData>
  <mergeCells count="1">
    <mergeCell ref="L22:M22"/>
  </mergeCells>
  <hyperlinks>
    <hyperlink ref="A1" location="Índice!A1" display="ÍNDICE" xr:uid="{00000000-0004-0000-4200-000000000000}"/>
  </hyperlinks>
  <pageMargins left="0.7" right="0.7" top="0.75" bottom="0.75" header="0.3" footer="0.3"/>
  <pageSetup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AD25A8"/>
  </sheetPr>
  <dimension ref="A1:D45"/>
  <sheetViews>
    <sheetView showGridLines="0" workbookViewId="0"/>
  </sheetViews>
  <sheetFormatPr baseColWidth="10" defaultColWidth="11.44140625" defaultRowHeight="14.4"/>
  <cols>
    <col min="1" max="1" width="45" style="340" customWidth="1"/>
    <col min="2" max="2" width="17.33203125" style="340" bestFit="1" customWidth="1"/>
    <col min="3" max="3" width="11.44140625" style="340"/>
    <col min="4" max="4" width="65.88671875" style="340" bestFit="1" customWidth="1"/>
    <col min="5" max="16384" width="11.44140625" style="340"/>
  </cols>
  <sheetData>
    <row r="1" spans="1:4">
      <c r="A1" s="320" t="s">
        <v>1447</v>
      </c>
    </row>
    <row r="2" spans="1:4" ht="18">
      <c r="A2" s="1755" t="s">
        <v>1599</v>
      </c>
    </row>
    <row r="3" spans="1:4" ht="18">
      <c r="A3" s="1122">
        <v>2018</v>
      </c>
    </row>
    <row r="5" spans="1:4" ht="28.8" customHeight="1">
      <c r="A5" s="3052" t="s">
        <v>3087</v>
      </c>
      <c r="B5" s="1757" t="s">
        <v>1564</v>
      </c>
      <c r="C5" s="1757" t="s">
        <v>3088</v>
      </c>
      <c r="D5" s="1757" t="s">
        <v>1565</v>
      </c>
    </row>
    <row r="6" spans="1:4">
      <c r="A6" s="3053"/>
      <c r="B6" s="1766" t="s">
        <v>3060</v>
      </c>
      <c r="C6" s="1758">
        <v>327</v>
      </c>
      <c r="D6" s="1766" t="s">
        <v>3061</v>
      </c>
    </row>
    <row r="7" spans="1:4">
      <c r="A7" s="3053"/>
      <c r="B7" s="1766" t="s">
        <v>3062</v>
      </c>
      <c r="C7" s="1758">
        <v>773</v>
      </c>
      <c r="D7" s="1766" t="s">
        <v>3063</v>
      </c>
    </row>
    <row r="8" spans="1:4">
      <c r="A8" s="3053"/>
      <c r="B8" s="1766" t="s">
        <v>3064</v>
      </c>
      <c r="C8" s="1758">
        <v>331</v>
      </c>
      <c r="D8" s="1766" t="s">
        <v>3065</v>
      </c>
    </row>
    <row r="9" spans="1:4">
      <c r="A9" s="3053"/>
      <c r="B9" s="1766" t="s">
        <v>3066</v>
      </c>
      <c r="C9" s="1758">
        <v>310</v>
      </c>
      <c r="D9" s="1766" t="s">
        <v>3067</v>
      </c>
    </row>
    <row r="10" spans="1:4">
      <c r="A10" s="3053"/>
      <c r="B10" s="1766" t="s">
        <v>3068</v>
      </c>
      <c r="C10" s="1758">
        <v>172</v>
      </c>
      <c r="D10" s="1766" t="s">
        <v>3069</v>
      </c>
    </row>
    <row r="11" spans="1:4">
      <c r="A11" s="3053"/>
      <c r="B11" s="1766" t="s">
        <v>1566</v>
      </c>
      <c r="C11" s="1758">
        <v>575</v>
      </c>
      <c r="D11" s="1766" t="s">
        <v>3070</v>
      </c>
    </row>
    <row r="12" spans="1:4">
      <c r="A12" s="3053"/>
      <c r="B12" s="1766" t="s">
        <v>3071</v>
      </c>
      <c r="C12" s="1758">
        <v>396</v>
      </c>
      <c r="D12" s="1766" t="s">
        <v>3072</v>
      </c>
    </row>
    <row r="13" spans="1:4">
      <c r="A13" s="3053"/>
      <c r="B13" s="1766" t="s">
        <v>3073</v>
      </c>
      <c r="C13" s="1758">
        <v>1250</v>
      </c>
      <c r="D13" s="1766" t="s">
        <v>3074</v>
      </c>
    </row>
    <row r="14" spans="1:4">
      <c r="A14" s="3054"/>
      <c r="B14" s="1766" t="s">
        <v>3075</v>
      </c>
      <c r="C14" s="1758">
        <v>774</v>
      </c>
      <c r="D14" s="1766" t="s">
        <v>3076</v>
      </c>
    </row>
    <row r="16" spans="1:4">
      <c r="A16" s="3055" t="s">
        <v>1568</v>
      </c>
      <c r="B16" s="1757" t="s">
        <v>1566</v>
      </c>
      <c r="C16" s="1757" t="s">
        <v>1567</v>
      </c>
      <c r="D16" s="1757" t="s">
        <v>1565</v>
      </c>
    </row>
    <row r="17" spans="1:4">
      <c r="A17" s="3055"/>
      <c r="B17" s="1124"/>
      <c r="C17" s="1123">
        <v>26</v>
      </c>
      <c r="D17" s="1759" t="s">
        <v>1569</v>
      </c>
    </row>
    <row r="18" spans="1:4">
      <c r="A18" s="3055"/>
      <c r="B18" s="1124"/>
      <c r="C18" s="1123">
        <v>4</v>
      </c>
      <c r="D18" s="1759" t="s">
        <v>1570</v>
      </c>
    </row>
    <row r="19" spans="1:4">
      <c r="A19" s="3055"/>
      <c r="B19" s="1124"/>
      <c r="C19" s="1123">
        <v>35</v>
      </c>
      <c r="D19" s="1759" t="s">
        <v>1571</v>
      </c>
    </row>
    <row r="20" spans="1:4">
      <c r="A20" s="3055"/>
      <c r="B20" s="1124"/>
      <c r="C20" s="1123">
        <v>45</v>
      </c>
      <c r="D20" s="1759" t="s">
        <v>1572</v>
      </c>
    </row>
    <row r="21" spans="1:4">
      <c r="A21" s="3055"/>
      <c r="B21" s="1124"/>
      <c r="C21" s="1123">
        <v>14</v>
      </c>
      <c r="D21" s="1760" t="s">
        <v>3077</v>
      </c>
    </row>
    <row r="22" spans="1:4">
      <c r="A22" s="3055"/>
      <c r="B22" s="1124"/>
      <c r="C22" s="1123">
        <v>12</v>
      </c>
      <c r="D22" s="1760" t="s">
        <v>3078</v>
      </c>
    </row>
    <row r="23" spans="1:4">
      <c r="A23" s="3055"/>
      <c r="B23" s="1124"/>
      <c r="C23" s="1123">
        <v>20</v>
      </c>
      <c r="D23" s="1759" t="s">
        <v>1573</v>
      </c>
    </row>
    <row r="24" spans="1:4">
      <c r="A24" s="3055"/>
      <c r="B24" s="1124"/>
      <c r="C24" s="1123">
        <v>6</v>
      </c>
      <c r="D24" s="1761" t="s">
        <v>2454</v>
      </c>
    </row>
    <row r="25" spans="1:4">
      <c r="A25" s="3055"/>
      <c r="B25" s="1125">
        <v>7</v>
      </c>
      <c r="C25" s="1124"/>
      <c r="D25" s="1759" t="s">
        <v>1569</v>
      </c>
    </row>
    <row r="26" spans="1:4">
      <c r="A26" s="3055"/>
      <c r="B26" s="1125">
        <v>21</v>
      </c>
      <c r="C26" s="1124"/>
      <c r="D26" s="1759" t="s">
        <v>1571</v>
      </c>
    </row>
    <row r="27" spans="1:4">
      <c r="A27" s="3055"/>
      <c r="B27" s="1125">
        <v>18</v>
      </c>
      <c r="C27" s="1124"/>
      <c r="D27" s="1759" t="s">
        <v>1572</v>
      </c>
    </row>
    <row r="28" spans="1:4">
      <c r="A28" s="3055"/>
      <c r="B28" s="1123">
        <v>2</v>
      </c>
      <c r="C28" s="1124"/>
      <c r="D28" s="1759" t="s">
        <v>1573</v>
      </c>
    </row>
    <row r="29" spans="1:4">
      <c r="A29" s="342"/>
      <c r="B29" s="341"/>
      <c r="C29" s="342"/>
      <c r="D29" s="343"/>
    </row>
    <row r="30" spans="1:4">
      <c r="A30" s="3055" t="s">
        <v>1574</v>
      </c>
      <c r="B30" s="1757" t="s">
        <v>1566</v>
      </c>
      <c r="C30" s="1757" t="s">
        <v>1567</v>
      </c>
      <c r="D30" s="1757" t="s">
        <v>1565</v>
      </c>
    </row>
    <row r="31" spans="1:4">
      <c r="A31" s="3055"/>
      <c r="B31" s="1124"/>
      <c r="C31" s="1123">
        <v>1</v>
      </c>
      <c r="D31" s="1760" t="s">
        <v>3079</v>
      </c>
    </row>
    <row r="32" spans="1:4">
      <c r="A32" s="3055"/>
      <c r="B32" s="1124"/>
      <c r="C32" s="1123">
        <v>3</v>
      </c>
      <c r="D32" s="1760" t="s">
        <v>3080</v>
      </c>
    </row>
    <row r="34" spans="1:4">
      <c r="A34" s="3055" t="s">
        <v>1575</v>
      </c>
      <c r="B34" s="1757" t="s">
        <v>1566</v>
      </c>
      <c r="C34" s="1757" t="s">
        <v>1567</v>
      </c>
      <c r="D34" s="1757" t="s">
        <v>1565</v>
      </c>
    </row>
    <row r="35" spans="1:4">
      <c r="A35" s="3055"/>
      <c r="B35" s="1125"/>
      <c r="C35" s="1125">
        <v>1</v>
      </c>
      <c r="D35" s="1762" t="s">
        <v>3081</v>
      </c>
    </row>
    <row r="36" spans="1:4">
      <c r="A36" s="3055"/>
      <c r="B36" s="1125"/>
      <c r="C36" s="1125">
        <v>1</v>
      </c>
      <c r="D36" s="1762" t="s">
        <v>3082</v>
      </c>
    </row>
    <row r="37" spans="1:4">
      <c r="A37" s="3055"/>
      <c r="B37" s="1125"/>
      <c r="C37" s="1125">
        <v>1</v>
      </c>
      <c r="D37" s="1762" t="s">
        <v>3083</v>
      </c>
    </row>
    <row r="38" spans="1:4">
      <c r="A38" s="3055"/>
      <c r="B38" s="1125"/>
      <c r="C38" s="1125">
        <v>1</v>
      </c>
      <c r="D38" s="1762" t="s">
        <v>3084</v>
      </c>
    </row>
    <row r="40" spans="1:4">
      <c r="A40" s="1757"/>
      <c r="B40" s="1757" t="s">
        <v>1576</v>
      </c>
      <c r="C40" s="3056" t="s">
        <v>1577</v>
      </c>
      <c r="D40" s="3056"/>
    </row>
    <row r="41" spans="1:4">
      <c r="A41" s="1757" t="s">
        <v>1578</v>
      </c>
      <c r="B41" s="1125">
        <v>18</v>
      </c>
      <c r="C41" s="3050" t="s">
        <v>1579</v>
      </c>
      <c r="D41" s="3050"/>
    </row>
    <row r="42" spans="1:4">
      <c r="A42" s="1757" t="s">
        <v>1580</v>
      </c>
      <c r="B42" s="1763">
        <v>0.95</v>
      </c>
      <c r="C42" s="3050" t="s">
        <v>1581</v>
      </c>
      <c r="D42" s="3050"/>
    </row>
    <row r="43" spans="1:4">
      <c r="A43" s="1757" t="s">
        <v>1582</v>
      </c>
      <c r="B43" s="1764" t="s">
        <v>3085</v>
      </c>
      <c r="C43" s="3051" t="s">
        <v>3086</v>
      </c>
      <c r="D43" s="3050"/>
    </row>
    <row r="44" spans="1:4">
      <c r="A44" s="1756"/>
      <c r="B44" s="1756"/>
      <c r="C44" s="1756"/>
      <c r="D44" s="1756"/>
    </row>
    <row r="45" spans="1:4">
      <c r="A45" s="1765" t="s">
        <v>1984</v>
      </c>
      <c r="B45" s="1756"/>
      <c r="C45" s="1756"/>
      <c r="D45" s="1756"/>
    </row>
  </sheetData>
  <mergeCells count="8">
    <mergeCell ref="C41:D41"/>
    <mergeCell ref="C42:D42"/>
    <mergeCell ref="C43:D43"/>
    <mergeCell ref="A5:A14"/>
    <mergeCell ref="A16:A28"/>
    <mergeCell ref="A30:A32"/>
    <mergeCell ref="A34:A38"/>
    <mergeCell ref="C40:D40"/>
  </mergeCells>
  <hyperlinks>
    <hyperlink ref="A1" location="Índice!A1" display="ÍNDICE" xr:uid="{00000000-0004-0000-4300-000000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AD25A8"/>
  </sheetPr>
  <dimension ref="A1:P46"/>
  <sheetViews>
    <sheetView showGridLines="0" workbookViewId="0">
      <selection activeCell="A30" sqref="A30"/>
    </sheetView>
  </sheetViews>
  <sheetFormatPr baseColWidth="10" defaultColWidth="11.44140625" defaultRowHeight="14.4"/>
  <cols>
    <col min="1" max="1" width="120.88671875" style="340" bestFit="1" customWidth="1"/>
    <col min="2" max="2" width="12.109375" style="340" customWidth="1"/>
    <col min="3" max="3" width="7.6640625" style="349" customWidth="1"/>
    <col min="4" max="4" width="7" style="349" customWidth="1"/>
    <col min="5" max="5" width="6.88671875" style="349" customWidth="1"/>
    <col min="6" max="6" width="9.6640625" style="340" customWidth="1"/>
    <col min="7" max="7" width="11.5546875" style="340" bestFit="1" customWidth="1"/>
    <col min="8" max="8" width="36.6640625" style="340" customWidth="1"/>
    <col min="9" max="9" width="24.44140625" style="349" customWidth="1"/>
    <col min="10" max="16384" width="11.44140625" style="340"/>
  </cols>
  <sheetData>
    <row r="1" spans="1:16" ht="21">
      <c r="A1" s="320" t="s">
        <v>1447</v>
      </c>
      <c r="B1" s="346"/>
      <c r="C1" s="346"/>
      <c r="D1" s="346"/>
      <c r="E1" s="346"/>
      <c r="F1" s="346"/>
      <c r="G1" s="346"/>
      <c r="H1" s="345"/>
      <c r="I1" s="346"/>
      <c r="J1" s="347"/>
      <c r="K1" s="347"/>
      <c r="L1" s="347"/>
      <c r="M1" s="348"/>
      <c r="N1" s="348"/>
      <c r="P1" s="349"/>
    </row>
    <row r="2" spans="1:16" ht="21.6" thickBot="1">
      <c r="A2" s="1000" t="s">
        <v>1598</v>
      </c>
      <c r="B2" s="346"/>
      <c r="C2" s="346"/>
      <c r="D2" s="346"/>
      <c r="E2" s="346"/>
      <c r="F2" s="346"/>
      <c r="G2" s="346"/>
      <c r="H2" s="345"/>
      <c r="I2" s="346"/>
      <c r="J2" s="347"/>
      <c r="K2" s="347"/>
      <c r="L2" s="347"/>
      <c r="M2" s="348"/>
      <c r="N2" s="348"/>
      <c r="P2" s="349"/>
    </row>
    <row r="3" spans="1:16" ht="15" thickBot="1">
      <c r="A3" s="573" t="s">
        <v>42</v>
      </c>
      <c r="B3" s="571" t="s">
        <v>1583</v>
      </c>
      <c r="C3" s="353"/>
      <c r="D3" s="354"/>
      <c r="E3" s="354"/>
      <c r="F3" s="355"/>
      <c r="G3" s="355"/>
    </row>
    <row r="4" spans="1:16" ht="18.75" customHeight="1">
      <c r="A4" s="1109" t="s">
        <v>1584</v>
      </c>
      <c r="B4" s="1108">
        <v>10</v>
      </c>
      <c r="C4" s="353"/>
      <c r="D4" s="356"/>
      <c r="E4" s="356"/>
      <c r="F4" s="357"/>
      <c r="G4" s="355"/>
    </row>
    <row r="5" spans="1:16" ht="18.75" customHeight="1">
      <c r="A5" s="1102" t="s">
        <v>1585</v>
      </c>
      <c r="B5" s="1107">
        <v>82</v>
      </c>
      <c r="C5" s="353"/>
      <c r="D5" s="358"/>
      <c r="E5" s="358"/>
      <c r="F5" s="357"/>
      <c r="G5" s="355"/>
    </row>
    <row r="6" spans="1:16" ht="18.75" customHeight="1">
      <c r="A6" s="1105" t="s">
        <v>1586</v>
      </c>
      <c r="B6" s="1104">
        <v>20</v>
      </c>
      <c r="C6" s="353"/>
      <c r="D6" s="356"/>
      <c r="E6" s="356"/>
      <c r="F6" s="355"/>
      <c r="G6" s="355"/>
    </row>
    <row r="7" spans="1:16" ht="18.75" customHeight="1">
      <c r="A7" s="1103" t="s">
        <v>1587</v>
      </c>
      <c r="B7" s="1106">
        <v>0</v>
      </c>
      <c r="C7" s="353"/>
      <c r="D7" s="359"/>
      <c r="E7" s="359"/>
      <c r="F7" s="355"/>
      <c r="G7" s="355"/>
    </row>
    <row r="8" spans="1:16" ht="18.75" customHeight="1">
      <c r="A8" s="1105" t="s">
        <v>1588</v>
      </c>
      <c r="B8" s="1104">
        <v>0</v>
      </c>
      <c r="C8" s="353"/>
      <c r="D8" s="356"/>
      <c r="E8" s="356"/>
      <c r="F8" s="355"/>
      <c r="G8" s="355"/>
    </row>
    <row r="9" spans="1:16" ht="18.75" customHeight="1">
      <c r="A9" s="1103" t="s">
        <v>1589</v>
      </c>
      <c r="B9" s="1099">
        <v>2257</v>
      </c>
      <c r="C9" s="353"/>
      <c r="D9" s="359"/>
      <c r="E9" s="359"/>
      <c r="F9" s="355"/>
      <c r="G9" s="355"/>
    </row>
    <row r="10" spans="1:16" ht="18.75" customHeight="1">
      <c r="A10" s="1102" t="s">
        <v>1590</v>
      </c>
      <c r="B10" s="1099">
        <v>0</v>
      </c>
      <c r="C10" s="353"/>
      <c r="D10" s="358"/>
      <c r="E10" s="358"/>
      <c r="F10" s="355"/>
      <c r="G10" s="355"/>
    </row>
    <row r="11" spans="1:16">
      <c r="A11" s="1101" t="s">
        <v>3524</v>
      </c>
      <c r="B11" s="1099">
        <v>200</v>
      </c>
      <c r="C11" s="353"/>
      <c r="D11" s="353"/>
      <c r="E11" s="353"/>
      <c r="F11" s="355"/>
      <c r="G11" s="355"/>
    </row>
    <row r="12" spans="1:16" ht="29.25" customHeight="1">
      <c r="A12" s="2058" t="s">
        <v>1591</v>
      </c>
      <c r="B12" s="1099">
        <v>786</v>
      </c>
      <c r="C12" s="353"/>
      <c r="D12" s="358"/>
      <c r="E12" s="358"/>
      <c r="F12" s="355"/>
      <c r="G12" s="355"/>
    </row>
    <row r="13" spans="1:16" ht="18.75" customHeight="1">
      <c r="A13" s="2059" t="s">
        <v>3525</v>
      </c>
      <c r="B13" s="1099">
        <v>312</v>
      </c>
      <c r="C13" s="353"/>
      <c r="D13" s="358"/>
      <c r="E13" s="358"/>
      <c r="F13" s="355"/>
      <c r="G13" s="355"/>
    </row>
    <row r="14" spans="1:16" ht="18.75" customHeight="1">
      <c r="A14" s="2059" t="s">
        <v>3526</v>
      </c>
      <c r="B14" s="1099">
        <v>61</v>
      </c>
      <c r="C14" s="353"/>
      <c r="D14" s="358"/>
      <c r="E14" s="358"/>
      <c r="F14" s="355"/>
      <c r="G14" s="355"/>
    </row>
    <row r="15" spans="1:16" ht="18.75" customHeight="1">
      <c r="A15" s="2059" t="s">
        <v>3527</v>
      </c>
      <c r="B15" s="1099">
        <v>54</v>
      </c>
      <c r="C15" s="353"/>
      <c r="D15" s="358"/>
      <c r="E15" s="358"/>
      <c r="F15" s="355"/>
      <c r="G15" s="355"/>
    </row>
    <row r="16" spans="1:16" ht="18.75" customHeight="1">
      <c r="A16" s="2059" t="s">
        <v>3528</v>
      </c>
      <c r="B16" s="1099">
        <v>43</v>
      </c>
      <c r="C16" s="353"/>
      <c r="D16" s="358"/>
      <c r="E16" s="358"/>
      <c r="F16" s="355"/>
      <c r="G16" s="355"/>
    </row>
    <row r="17" spans="1:16" ht="18.75" customHeight="1">
      <c r="A17" s="2059" t="s">
        <v>3529</v>
      </c>
      <c r="B17" s="1099">
        <v>79</v>
      </c>
      <c r="C17" s="353"/>
      <c r="D17" s="358"/>
      <c r="E17" s="358"/>
      <c r="F17" s="355"/>
      <c r="G17" s="355"/>
    </row>
    <row r="18" spans="1:16" ht="18.75" customHeight="1">
      <c r="A18" s="2059" t="s">
        <v>3530</v>
      </c>
      <c r="B18" s="1099">
        <v>55</v>
      </c>
      <c r="C18" s="353"/>
      <c r="D18" s="358"/>
      <c r="E18" s="358"/>
      <c r="F18" s="355"/>
      <c r="G18" s="355"/>
    </row>
    <row r="19" spans="1:16" ht="18.75" customHeight="1">
      <c r="A19" s="2059" t="s">
        <v>3531</v>
      </c>
      <c r="B19" s="1099">
        <v>38</v>
      </c>
      <c r="C19" s="353"/>
      <c r="D19" s="358"/>
      <c r="E19" s="358"/>
      <c r="F19" s="355"/>
      <c r="G19" s="355"/>
    </row>
    <row r="20" spans="1:16" ht="18.75" customHeight="1">
      <c r="A20" s="2059" t="s">
        <v>3532</v>
      </c>
      <c r="B20" s="1099">
        <v>103</v>
      </c>
      <c r="C20" s="353"/>
      <c r="D20" s="358"/>
      <c r="E20" s="358"/>
      <c r="F20" s="355"/>
      <c r="G20" s="355"/>
    </row>
    <row r="21" spans="1:16" ht="18.75" customHeight="1">
      <c r="A21" s="2059" t="s">
        <v>3533</v>
      </c>
      <c r="B21" s="1099">
        <v>41</v>
      </c>
      <c r="C21" s="353"/>
      <c r="D21" s="358"/>
      <c r="E21" s="358"/>
      <c r="F21" s="355"/>
      <c r="G21" s="355"/>
    </row>
    <row r="22" spans="1:16" ht="18.75" customHeight="1">
      <c r="A22" s="2059" t="s">
        <v>3534</v>
      </c>
      <c r="B22" s="1099">
        <v>387</v>
      </c>
      <c r="C22" s="353"/>
      <c r="D22" s="358"/>
      <c r="E22" s="358"/>
      <c r="F22" s="355"/>
      <c r="G22" s="355"/>
    </row>
    <row r="23" spans="1:16" ht="18.75" customHeight="1">
      <c r="A23" s="2059" t="s">
        <v>3535</v>
      </c>
      <c r="B23" s="1099">
        <v>4</v>
      </c>
      <c r="C23" s="353"/>
      <c r="D23" s="358"/>
      <c r="E23" s="358"/>
      <c r="F23" s="355"/>
      <c r="G23" s="355"/>
    </row>
    <row r="24" spans="1:16" ht="18.75" customHeight="1">
      <c r="A24" s="2060" t="s">
        <v>3536</v>
      </c>
      <c r="B24" s="1099">
        <v>19</v>
      </c>
      <c r="C24" s="353"/>
      <c r="D24" s="358"/>
      <c r="E24" s="358"/>
      <c r="F24" s="355"/>
      <c r="G24" s="355"/>
    </row>
    <row r="25" spans="1:16" ht="18.75" customHeight="1">
      <c r="A25" s="2059" t="s">
        <v>3537</v>
      </c>
      <c r="B25" s="1099">
        <v>6</v>
      </c>
      <c r="C25" s="353"/>
      <c r="D25" s="358"/>
      <c r="E25" s="358"/>
      <c r="F25" s="355"/>
      <c r="G25" s="355"/>
    </row>
    <row r="26" spans="1:16" ht="18.75" customHeight="1">
      <c r="A26" s="2059" t="s">
        <v>3538</v>
      </c>
      <c r="B26" s="1099">
        <v>327</v>
      </c>
      <c r="C26" s="353"/>
      <c r="D26" s="358"/>
      <c r="E26" s="358"/>
      <c r="F26" s="355"/>
      <c r="G26" s="355"/>
    </row>
    <row r="27" spans="1:16" ht="18.75" customHeight="1">
      <c r="A27" s="2059" t="s">
        <v>3539</v>
      </c>
      <c r="B27" s="1099">
        <v>156</v>
      </c>
      <c r="C27" s="353"/>
      <c r="D27" s="358"/>
      <c r="E27" s="358"/>
      <c r="F27" s="355"/>
      <c r="G27" s="355"/>
    </row>
    <row r="28" spans="1:16" ht="18.75" customHeight="1">
      <c r="A28" s="2061" t="s">
        <v>3540</v>
      </c>
      <c r="B28" s="1099">
        <v>84</v>
      </c>
      <c r="C28" s="353"/>
      <c r="D28" s="358"/>
      <c r="E28" s="358"/>
      <c r="F28" s="355"/>
      <c r="G28" s="355"/>
    </row>
    <row r="29" spans="1:16" ht="121.5" customHeight="1">
      <c r="A29" s="363" t="s">
        <v>3541</v>
      </c>
      <c r="B29" s="356"/>
      <c r="C29" s="353"/>
      <c r="D29" s="356"/>
      <c r="E29" s="356"/>
      <c r="F29" s="355"/>
      <c r="G29" s="355"/>
    </row>
    <row r="30" spans="1:16" s="349" customFormat="1">
      <c r="A30" s="357"/>
      <c r="B30" s="360"/>
      <c r="C30" s="353"/>
      <c r="D30" s="356"/>
      <c r="E30" s="356"/>
      <c r="F30" s="360"/>
      <c r="G30" s="360"/>
      <c r="H30" s="342"/>
      <c r="J30" s="340"/>
      <c r="K30" s="340"/>
      <c r="L30" s="340"/>
      <c r="M30" s="340"/>
      <c r="N30" s="340"/>
      <c r="O30" s="340"/>
      <c r="P30" s="340"/>
    </row>
    <row r="31" spans="1:16" s="349" customFormat="1">
      <c r="A31" s="361"/>
      <c r="B31" s="361"/>
      <c r="C31" s="356"/>
      <c r="D31" s="356"/>
      <c r="E31" s="356"/>
      <c r="F31" s="360"/>
      <c r="G31" s="360"/>
      <c r="H31" s="342"/>
      <c r="J31" s="340"/>
      <c r="K31" s="340"/>
      <c r="L31" s="340"/>
      <c r="M31" s="340"/>
      <c r="N31" s="340"/>
      <c r="O31" s="340"/>
      <c r="P31" s="340"/>
    </row>
    <row r="32" spans="1:16" s="349" customFormat="1" ht="15" thickBot="1">
      <c r="A32" s="362"/>
      <c r="B32" s="360"/>
      <c r="C32" s="358"/>
      <c r="D32" s="358"/>
      <c r="E32" s="358"/>
      <c r="F32" s="360"/>
      <c r="G32" s="358"/>
      <c r="H32" s="350"/>
      <c r="J32" s="340"/>
      <c r="K32" s="340"/>
      <c r="L32" s="340"/>
      <c r="M32" s="340"/>
      <c r="N32" s="340"/>
      <c r="O32" s="340"/>
      <c r="P32" s="340"/>
    </row>
    <row r="33" spans="1:16" s="349" customFormat="1" ht="24.75" customHeight="1" thickBot="1">
      <c r="A33" s="574" t="s">
        <v>1593</v>
      </c>
      <c r="B33" s="575" t="s">
        <v>5</v>
      </c>
      <c r="C33" s="575" t="s">
        <v>1</v>
      </c>
      <c r="D33" s="575" t="s">
        <v>3</v>
      </c>
      <c r="E33" s="575" t="s">
        <v>2</v>
      </c>
      <c r="F33" s="575" t="s">
        <v>1594</v>
      </c>
      <c r="G33" s="576" t="s">
        <v>1595</v>
      </c>
      <c r="H33" s="350"/>
      <c r="J33" s="340"/>
      <c r="K33" s="340"/>
      <c r="L33" s="340"/>
      <c r="M33" s="340"/>
      <c r="N33" s="340"/>
      <c r="O33" s="340"/>
      <c r="P33" s="340"/>
    </row>
    <row r="34" spans="1:16" ht="19.5" customHeight="1">
      <c r="A34" s="1103" t="s">
        <v>1596</v>
      </c>
      <c r="B34" s="1110">
        <v>76</v>
      </c>
      <c r="C34" s="1111"/>
      <c r="D34" s="1111"/>
      <c r="E34" s="1111"/>
      <c r="F34" s="1112"/>
      <c r="G34" s="1113"/>
      <c r="H34" s="342"/>
    </row>
    <row r="35" spans="1:16" ht="19.5" customHeight="1">
      <c r="A35" s="1100" t="s">
        <v>2447</v>
      </c>
      <c r="B35" s="1110"/>
      <c r="C35" s="1111">
        <v>4</v>
      </c>
      <c r="D35" s="1111">
        <v>3</v>
      </c>
      <c r="E35" s="1111">
        <v>2</v>
      </c>
      <c r="F35" s="1112"/>
      <c r="G35" s="1113">
        <v>44</v>
      </c>
    </row>
    <row r="36" spans="1:16">
      <c r="A36" s="1114" t="s">
        <v>2448</v>
      </c>
      <c r="B36" s="1110"/>
      <c r="C36" s="1111"/>
      <c r="D36" s="1111"/>
      <c r="E36" s="1111">
        <v>1</v>
      </c>
      <c r="F36" s="1112"/>
      <c r="G36" s="1113"/>
    </row>
    <row r="37" spans="1:16">
      <c r="A37" s="1103" t="s">
        <v>1597</v>
      </c>
      <c r="B37" s="1110">
        <v>54</v>
      </c>
      <c r="C37" s="1111"/>
      <c r="D37" s="1111"/>
      <c r="E37" s="1111"/>
      <c r="F37" s="1112"/>
      <c r="G37" s="1113"/>
    </row>
    <row r="38" spans="1:16">
      <c r="A38" s="1100" t="s">
        <v>2449</v>
      </c>
      <c r="B38" s="1110"/>
      <c r="C38" s="1111">
        <v>3</v>
      </c>
      <c r="D38" s="1111">
        <v>3</v>
      </c>
      <c r="E38" s="1111">
        <v>3</v>
      </c>
      <c r="F38" s="1112">
        <f>5+3+2+1</f>
        <v>11</v>
      </c>
      <c r="G38" s="1113">
        <v>32</v>
      </c>
    </row>
    <row r="39" spans="1:16" ht="15" thickBot="1">
      <c r="A39" s="1115" t="s">
        <v>2450</v>
      </c>
      <c r="B39" s="1116"/>
      <c r="C39" s="1117"/>
      <c r="D39" s="1117"/>
      <c r="E39" s="1117"/>
      <c r="F39" s="1118">
        <v>1</v>
      </c>
      <c r="G39" s="1119">
        <v>1</v>
      </c>
    </row>
    <row r="40" spans="1:16">
      <c r="A40" s="355"/>
      <c r="B40" s="355"/>
      <c r="C40" s="353"/>
      <c r="D40" s="353"/>
      <c r="E40" s="353"/>
      <c r="F40" s="355"/>
      <c r="G40" s="355"/>
    </row>
    <row r="41" spans="1:16">
      <c r="A41" s="342"/>
      <c r="B41" s="342"/>
    </row>
    <row r="42" spans="1:16">
      <c r="A42" s="577" t="s">
        <v>1983</v>
      </c>
      <c r="B42" s="351"/>
    </row>
    <row r="43" spans="1:16">
      <c r="B43" s="352"/>
    </row>
    <row r="44" spans="1:16">
      <c r="A44" s="342"/>
      <c r="B44" s="342"/>
    </row>
    <row r="45" spans="1:16">
      <c r="A45" s="342"/>
      <c r="B45" s="342"/>
    </row>
    <row r="46" spans="1:16">
      <c r="A46" s="342"/>
      <c r="B46" s="342"/>
    </row>
  </sheetData>
  <hyperlinks>
    <hyperlink ref="A1" location="Índice!A1" display="ÍNDICE" xr:uid="{00000000-0004-0000-4400-000000000000}"/>
  </hyperlinks>
  <pageMargins left="0.7" right="0.7" top="0.75" bottom="0.75" header="0.3" footer="0.3"/>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AD25A8"/>
  </sheetPr>
  <dimension ref="A1:D121"/>
  <sheetViews>
    <sheetView showGridLines="0" topLeftCell="A13" zoomScaleNormal="100" workbookViewId="0">
      <selection sqref="A1:B1"/>
    </sheetView>
  </sheetViews>
  <sheetFormatPr baseColWidth="10" defaultColWidth="11.44140625" defaultRowHeight="14.4"/>
  <cols>
    <col min="1" max="1" width="5.44140625" style="344" customWidth="1"/>
    <col min="2" max="2" width="58.44140625" style="340" bestFit="1" customWidth="1"/>
    <col min="3" max="3" width="33" style="344" bestFit="1" customWidth="1"/>
    <col min="4" max="4" width="26.44140625" style="344" bestFit="1" customWidth="1"/>
    <col min="5" max="16384" width="11.44140625" style="340"/>
  </cols>
  <sheetData>
    <row r="1" spans="1:4">
      <c r="A1" s="3058" t="s">
        <v>1447</v>
      </c>
      <c r="B1" s="3058"/>
    </row>
    <row r="2" spans="1:4" ht="18">
      <c r="A2" s="3059" t="s">
        <v>3498</v>
      </c>
      <c r="B2" s="3059"/>
      <c r="C2" s="3059"/>
      <c r="D2" s="3059"/>
    </row>
    <row r="3" spans="1:4" ht="21">
      <c r="A3" s="364"/>
    </row>
    <row r="4" spans="1:4">
      <c r="A4" s="3060" t="s">
        <v>1664</v>
      </c>
      <c r="B4" s="3060"/>
    </row>
    <row r="5" spans="1:4">
      <c r="A5" s="1769"/>
      <c r="B5" s="1757" t="s">
        <v>1663</v>
      </c>
      <c r="C5" s="1757" t="s">
        <v>1601</v>
      </c>
      <c r="D5" s="1757" t="s">
        <v>1602</v>
      </c>
    </row>
    <row r="6" spans="1:4">
      <c r="A6" s="1125">
        <v>1</v>
      </c>
      <c r="B6" s="1124" t="s">
        <v>1604</v>
      </c>
      <c r="C6" s="1770" t="s">
        <v>3089</v>
      </c>
      <c r="D6" s="1125" t="s">
        <v>1605</v>
      </c>
    </row>
    <row r="7" spans="1:4">
      <c r="A7" s="1125">
        <v>2</v>
      </c>
      <c r="B7" s="1124" t="s">
        <v>1607</v>
      </c>
      <c r="C7" s="1767">
        <v>5</v>
      </c>
      <c r="D7" s="1125">
        <v>5</v>
      </c>
    </row>
    <row r="8" spans="1:4">
      <c r="A8" s="1125">
        <v>3</v>
      </c>
      <c r="B8" s="1124" t="s">
        <v>1609</v>
      </c>
      <c r="C8" s="1767">
        <v>27</v>
      </c>
      <c r="D8" s="1125">
        <v>10</v>
      </c>
    </row>
    <row r="9" spans="1:4">
      <c r="A9" s="1125">
        <v>4</v>
      </c>
      <c r="B9" s="1124" t="s">
        <v>1611</v>
      </c>
      <c r="C9" s="1767">
        <v>18</v>
      </c>
      <c r="D9" s="1125">
        <v>10</v>
      </c>
    </row>
    <row r="10" spans="1:4">
      <c r="A10" s="1125">
        <v>5</v>
      </c>
      <c r="B10" s="1124" t="s">
        <v>1613</v>
      </c>
      <c r="C10" s="1767">
        <v>4</v>
      </c>
      <c r="D10" s="1125">
        <v>2</v>
      </c>
    </row>
    <row r="11" spans="1:4">
      <c r="A11" s="1125">
        <v>6</v>
      </c>
      <c r="B11" s="1124" t="s">
        <v>1614</v>
      </c>
      <c r="C11" s="1767" t="s">
        <v>3090</v>
      </c>
      <c r="D11" s="1125">
        <v>2</v>
      </c>
    </row>
    <row r="12" spans="1:4" ht="95.25" customHeight="1">
      <c r="A12" s="1767">
        <v>7</v>
      </c>
      <c r="B12" s="1771" t="s">
        <v>1615</v>
      </c>
      <c r="C12" s="1767" t="s">
        <v>3090</v>
      </c>
      <c r="D12" s="1772" t="s">
        <v>3091</v>
      </c>
    </row>
    <row r="13" spans="1:4">
      <c r="A13" s="1125">
        <v>8</v>
      </c>
      <c r="B13" s="1124" t="s">
        <v>1616</v>
      </c>
      <c r="C13" s="1767">
        <v>749</v>
      </c>
      <c r="D13" s="1773">
        <v>132</v>
      </c>
    </row>
    <row r="14" spans="1:4">
      <c r="A14" s="1125">
        <v>9</v>
      </c>
      <c r="B14" s="1124" t="s">
        <v>1617</v>
      </c>
      <c r="C14" s="1770" t="s">
        <v>3092</v>
      </c>
      <c r="D14" s="1773" t="s">
        <v>3093</v>
      </c>
    </row>
    <row r="16" spans="1:4">
      <c r="A16" s="3057" t="s">
        <v>1665</v>
      </c>
      <c r="B16" s="3057"/>
    </row>
    <row r="17" spans="1:4">
      <c r="A17" s="1769"/>
      <c r="B17" s="1757" t="s">
        <v>1663</v>
      </c>
      <c r="C17" s="1757" t="s">
        <v>1618</v>
      </c>
      <c r="D17" s="1774"/>
    </row>
    <row r="18" spans="1:4" ht="18.75" customHeight="1">
      <c r="A18" s="1125">
        <v>1</v>
      </c>
      <c r="B18" s="1124" t="s">
        <v>1619</v>
      </c>
      <c r="C18" s="1777" t="s">
        <v>3094</v>
      </c>
      <c r="D18" s="343"/>
    </row>
    <row r="19" spans="1:4">
      <c r="A19" s="1125">
        <v>2</v>
      </c>
      <c r="B19" s="1124" t="s">
        <v>1620</v>
      </c>
      <c r="C19" s="1767">
        <v>1</v>
      </c>
      <c r="D19" s="343"/>
    </row>
    <row r="20" spans="1:4">
      <c r="A20" s="1125">
        <v>3</v>
      </c>
      <c r="B20" s="1124" t="s">
        <v>1609</v>
      </c>
      <c r="C20" s="1767">
        <v>23</v>
      </c>
      <c r="D20" s="343"/>
    </row>
    <row r="21" spans="1:4">
      <c r="A21" s="1125">
        <v>4</v>
      </c>
      <c r="B21" s="1124" t="s">
        <v>1611</v>
      </c>
      <c r="C21" s="1767">
        <v>11</v>
      </c>
      <c r="D21" s="343"/>
    </row>
    <row r="22" spans="1:4">
      <c r="A22" s="1125">
        <v>5</v>
      </c>
      <c r="B22" s="1124" t="s">
        <v>1613</v>
      </c>
      <c r="C22" s="1767">
        <v>4</v>
      </c>
      <c r="D22" s="343"/>
    </row>
    <row r="23" spans="1:4">
      <c r="A23" s="1125">
        <v>6</v>
      </c>
      <c r="B23" s="1776" t="s">
        <v>3095</v>
      </c>
      <c r="C23" s="1778">
        <v>45</v>
      </c>
      <c r="D23" s="343"/>
    </row>
    <row r="24" spans="1:4">
      <c r="A24" s="1767">
        <v>7</v>
      </c>
      <c r="B24" s="1124" t="s">
        <v>1621</v>
      </c>
      <c r="C24" s="1767">
        <v>2</v>
      </c>
      <c r="D24" s="1768"/>
    </row>
    <row r="26" spans="1:4">
      <c r="A26" s="3057" t="s">
        <v>1666</v>
      </c>
      <c r="B26" s="3057"/>
    </row>
    <row r="27" spans="1:4">
      <c r="A27" s="1779"/>
      <c r="B27" s="1757" t="s">
        <v>1663</v>
      </c>
      <c r="C27" s="1757" t="s">
        <v>1622</v>
      </c>
      <c r="D27" s="365"/>
    </row>
    <row r="28" spans="1:4">
      <c r="A28" s="1125">
        <v>1</v>
      </c>
      <c r="B28" s="1124" t="s">
        <v>1623</v>
      </c>
      <c r="C28" s="1780">
        <v>46331</v>
      </c>
    </row>
    <row r="29" spans="1:4">
      <c r="A29" s="1125">
        <v>2</v>
      </c>
      <c r="B29" s="1124" t="s">
        <v>1620</v>
      </c>
      <c r="C29" s="1767">
        <v>4</v>
      </c>
    </row>
    <row r="30" spans="1:4">
      <c r="A30" s="1125">
        <v>3</v>
      </c>
      <c r="B30" s="1124" t="s">
        <v>1624</v>
      </c>
      <c r="C30" s="1767">
        <v>3</v>
      </c>
    </row>
    <row r="31" spans="1:4">
      <c r="A31" s="1125">
        <v>4</v>
      </c>
      <c r="B31" s="1124" t="s">
        <v>1625</v>
      </c>
      <c r="C31" s="1767">
        <v>4</v>
      </c>
    </row>
    <row r="32" spans="1:4">
      <c r="A32" s="1125">
        <v>5</v>
      </c>
      <c r="B32" s="1761" t="s">
        <v>1613</v>
      </c>
      <c r="C32" s="1767">
        <v>1</v>
      </c>
    </row>
    <row r="33" spans="1:4">
      <c r="A33" s="1125">
        <v>6</v>
      </c>
      <c r="B33" s="1124" t="s">
        <v>1614</v>
      </c>
      <c r="C33" s="1767">
        <v>3</v>
      </c>
    </row>
    <row r="34" spans="1:4" ht="39.6">
      <c r="A34" s="1767">
        <v>7</v>
      </c>
      <c r="B34" s="1775" t="s">
        <v>1615</v>
      </c>
      <c r="C34" s="1781" t="s">
        <v>3096</v>
      </c>
      <c r="D34" s="1756"/>
    </row>
    <row r="35" spans="1:4">
      <c r="A35" s="1125">
        <v>8</v>
      </c>
      <c r="B35" s="1124" t="s">
        <v>1626</v>
      </c>
      <c r="C35" s="1767">
        <v>9</v>
      </c>
      <c r="D35" s="1756"/>
    </row>
    <row r="36" spans="1:4">
      <c r="A36" s="1125">
        <v>9</v>
      </c>
      <c r="B36" s="1761" t="s">
        <v>3097</v>
      </c>
      <c r="C36" s="1767">
        <v>265</v>
      </c>
      <c r="D36" s="1756"/>
    </row>
    <row r="37" spans="1:4">
      <c r="A37" s="1125">
        <v>10</v>
      </c>
      <c r="B37" s="1124" t="s">
        <v>3098</v>
      </c>
      <c r="C37" s="1767">
        <v>175</v>
      </c>
      <c r="D37" s="366"/>
    </row>
    <row r="38" spans="1:4">
      <c r="A38" s="1125">
        <v>11</v>
      </c>
      <c r="B38" s="1761" t="s">
        <v>3099</v>
      </c>
      <c r="C38" s="1767">
        <v>5687</v>
      </c>
    </row>
    <row r="39" spans="1:4">
      <c r="A39" s="1125">
        <v>12</v>
      </c>
      <c r="B39" s="1124" t="s">
        <v>1627</v>
      </c>
      <c r="C39" s="1767">
        <v>5</v>
      </c>
    </row>
    <row r="41" spans="1:4">
      <c r="A41" s="3057" t="s">
        <v>1628</v>
      </c>
      <c r="B41" s="3057"/>
    </row>
    <row r="42" spans="1:4">
      <c r="A42" s="1779"/>
      <c r="B42" s="1757" t="s">
        <v>1663</v>
      </c>
      <c r="C42" s="1757" t="s">
        <v>1628</v>
      </c>
      <c r="D42" s="365"/>
    </row>
    <row r="43" spans="1:4">
      <c r="A43" s="1125">
        <v>1</v>
      </c>
      <c r="B43" s="1124" t="s">
        <v>1629</v>
      </c>
      <c r="C43" s="1767">
        <v>4</v>
      </c>
    </row>
    <row r="44" spans="1:4">
      <c r="A44" s="1125">
        <v>2</v>
      </c>
      <c r="B44" s="1124" t="s">
        <v>1630</v>
      </c>
      <c r="C44" s="1767">
        <v>53</v>
      </c>
    </row>
    <row r="45" spans="1:4">
      <c r="A45" s="1125">
        <v>3</v>
      </c>
      <c r="B45" s="1124" t="s">
        <v>1631</v>
      </c>
      <c r="C45" s="1767">
        <v>28</v>
      </c>
    </row>
    <row r="46" spans="1:4">
      <c r="A46" s="1125">
        <v>4</v>
      </c>
      <c r="B46" s="1124" t="s">
        <v>1632</v>
      </c>
      <c r="C46" s="1767">
        <v>5</v>
      </c>
    </row>
    <row r="47" spans="1:4">
      <c r="A47" s="1125">
        <v>5</v>
      </c>
      <c r="B47" s="1124" t="s">
        <v>1633</v>
      </c>
      <c r="C47" s="1767">
        <v>2</v>
      </c>
    </row>
    <row r="48" spans="1:4">
      <c r="A48" s="1125">
        <v>6</v>
      </c>
      <c r="B48" s="1124" t="s">
        <v>1634</v>
      </c>
      <c r="C48" s="1783">
        <v>6</v>
      </c>
    </row>
    <row r="49" spans="1:4">
      <c r="A49" s="1125">
        <v>7</v>
      </c>
      <c r="B49" s="1124" t="s">
        <v>1635</v>
      </c>
      <c r="C49" s="1767">
        <v>3</v>
      </c>
    </row>
    <row r="50" spans="1:4">
      <c r="A50" s="1125">
        <v>8</v>
      </c>
      <c r="B50" s="1124" t="s">
        <v>1636</v>
      </c>
      <c r="C50" s="1767">
        <v>6</v>
      </c>
    </row>
    <row r="51" spans="1:4" ht="100.8">
      <c r="A51" s="1125">
        <v>9</v>
      </c>
      <c r="B51" s="1775" t="s">
        <v>1637</v>
      </c>
      <c r="C51" s="1784" t="s">
        <v>3104</v>
      </c>
    </row>
    <row r="52" spans="1:4" ht="105.6">
      <c r="A52" s="1125">
        <v>10</v>
      </c>
      <c r="B52" s="1782" t="s">
        <v>1670</v>
      </c>
      <c r="C52" s="1785" t="s">
        <v>3100</v>
      </c>
    </row>
    <row r="53" spans="1:4" ht="43.2">
      <c r="A53" s="1125">
        <v>11</v>
      </c>
      <c r="B53" s="1775" t="s">
        <v>1638</v>
      </c>
      <c r="C53" s="1786" t="s">
        <v>3101</v>
      </c>
    </row>
    <row r="54" spans="1:4" ht="39.6">
      <c r="A54" s="1767">
        <v>12</v>
      </c>
      <c r="B54" s="1775" t="s">
        <v>1614</v>
      </c>
      <c r="C54" s="1785" t="s">
        <v>3102</v>
      </c>
      <c r="D54" s="1756"/>
    </row>
    <row r="55" spans="1:4" ht="66">
      <c r="A55" s="1767">
        <v>13</v>
      </c>
      <c r="B55" s="1775" t="s">
        <v>1615</v>
      </c>
      <c r="C55" s="1785" t="s">
        <v>3103</v>
      </c>
    </row>
    <row r="57" spans="1:4">
      <c r="A57" s="3060" t="s">
        <v>1667</v>
      </c>
      <c r="B57" s="3060"/>
    </row>
    <row r="58" spans="1:4">
      <c r="A58" s="1779"/>
      <c r="B58" s="1757" t="s">
        <v>1663</v>
      </c>
      <c r="C58" s="1757" t="s">
        <v>1639</v>
      </c>
      <c r="D58" s="1757" t="s">
        <v>1640</v>
      </c>
    </row>
    <row r="59" spans="1:4">
      <c r="A59" s="1125">
        <v>1</v>
      </c>
      <c r="B59" s="1761" t="s">
        <v>3105</v>
      </c>
      <c r="C59" s="1787">
        <v>521</v>
      </c>
      <c r="D59" s="1125"/>
    </row>
    <row r="60" spans="1:4">
      <c r="A60" s="1125">
        <v>2</v>
      </c>
      <c r="B60" s="1761" t="s">
        <v>3106</v>
      </c>
      <c r="C60" s="1787">
        <v>490</v>
      </c>
      <c r="D60" s="1125"/>
    </row>
    <row r="61" spans="1:4">
      <c r="A61" s="1125">
        <v>3</v>
      </c>
      <c r="B61" s="1124" t="s">
        <v>1641</v>
      </c>
      <c r="C61" s="1787">
        <v>4</v>
      </c>
      <c r="D61" s="1125"/>
    </row>
    <row r="62" spans="1:4">
      <c r="A62" s="1125">
        <v>4</v>
      </c>
      <c r="B62" s="1124" t="s">
        <v>1642</v>
      </c>
      <c r="C62" s="1788">
        <v>13</v>
      </c>
      <c r="D62" s="1125"/>
    </row>
    <row r="63" spans="1:4">
      <c r="A63" s="1125">
        <v>5</v>
      </c>
      <c r="B63" s="1124" t="s">
        <v>1643</v>
      </c>
      <c r="C63" s="1788">
        <v>7</v>
      </c>
      <c r="D63" s="1125"/>
    </row>
    <row r="64" spans="1:4">
      <c r="A64" s="1125">
        <v>6</v>
      </c>
      <c r="B64" s="1124" t="s">
        <v>1644</v>
      </c>
      <c r="C64" s="1788">
        <v>2</v>
      </c>
      <c r="D64" s="1125"/>
    </row>
    <row r="65" spans="1:4">
      <c r="A65" s="1125">
        <v>7</v>
      </c>
      <c r="B65" s="1761" t="s">
        <v>3107</v>
      </c>
      <c r="C65" s="1781">
        <v>386</v>
      </c>
      <c r="D65" s="1125"/>
    </row>
    <row r="66" spans="1:4">
      <c r="A66" s="1125">
        <v>8</v>
      </c>
      <c r="B66" s="1124" t="s">
        <v>1645</v>
      </c>
      <c r="C66" s="1788">
        <v>5</v>
      </c>
      <c r="D66" s="1125">
        <v>2</v>
      </c>
    </row>
    <row r="67" spans="1:4">
      <c r="A67" s="1125">
        <v>9</v>
      </c>
      <c r="B67" s="1124" t="s">
        <v>1611</v>
      </c>
      <c r="C67" s="1788">
        <v>5</v>
      </c>
      <c r="D67" s="1125">
        <v>2</v>
      </c>
    </row>
    <row r="68" spans="1:4">
      <c r="A68" s="1125">
        <v>10</v>
      </c>
      <c r="B68" s="1124" t="s">
        <v>1613</v>
      </c>
      <c r="C68" s="1788">
        <v>1</v>
      </c>
      <c r="D68" s="1125">
        <v>2</v>
      </c>
    </row>
    <row r="69" spans="1:4">
      <c r="A69" s="1125">
        <v>11</v>
      </c>
      <c r="B69" s="1789" t="s">
        <v>1614</v>
      </c>
      <c r="C69" s="1788"/>
      <c r="D69" s="1125">
        <v>3</v>
      </c>
    </row>
    <row r="70" spans="1:4" ht="79.2">
      <c r="A70" s="1767">
        <v>12</v>
      </c>
      <c r="B70" s="1775" t="s">
        <v>1615</v>
      </c>
      <c r="C70" s="1790" t="s">
        <v>3090</v>
      </c>
      <c r="D70" s="1790" t="s">
        <v>3108</v>
      </c>
    </row>
    <row r="71" spans="1:4">
      <c r="A71" s="1125">
        <v>13</v>
      </c>
      <c r="B71" s="1124" t="s">
        <v>1646</v>
      </c>
      <c r="C71" s="1788"/>
      <c r="D71" s="1788">
        <v>480</v>
      </c>
    </row>
    <row r="73" spans="1:4">
      <c r="A73" s="3057" t="s">
        <v>1668</v>
      </c>
      <c r="B73" s="3057"/>
    </row>
    <row r="74" spans="1:4">
      <c r="A74" s="1779"/>
      <c r="B74" s="1757" t="s">
        <v>1663</v>
      </c>
      <c r="C74" s="1757" t="s">
        <v>1647</v>
      </c>
    </row>
    <row r="75" spans="1:4">
      <c r="A75" s="1125">
        <v>1</v>
      </c>
      <c r="B75" s="1124" t="s">
        <v>1648</v>
      </c>
      <c r="C75" s="1767">
        <v>761</v>
      </c>
    </row>
    <row r="76" spans="1:4">
      <c r="A76" s="1125">
        <v>2</v>
      </c>
      <c r="B76" s="1124" t="s">
        <v>1649</v>
      </c>
      <c r="C76" s="1767">
        <v>13</v>
      </c>
    </row>
    <row r="77" spans="1:4">
      <c r="A77" s="1125">
        <v>3</v>
      </c>
      <c r="B77" s="1124" t="s">
        <v>1650</v>
      </c>
      <c r="C77" s="1767">
        <v>29</v>
      </c>
    </row>
    <row r="78" spans="1:4" ht="28.8">
      <c r="A78" s="1125">
        <v>4</v>
      </c>
      <c r="B78" s="1776" t="s">
        <v>1651</v>
      </c>
      <c r="C78" s="1767">
        <v>247</v>
      </c>
    </row>
    <row r="79" spans="1:4" ht="28.8">
      <c r="A79" s="1125">
        <v>5</v>
      </c>
      <c r="B79" s="1776" t="s">
        <v>1652</v>
      </c>
      <c r="C79" s="1767">
        <v>71</v>
      </c>
    </row>
    <row r="80" spans="1:4">
      <c r="A80" s="1125">
        <v>6</v>
      </c>
      <c r="B80" s="1124" t="s">
        <v>1653</v>
      </c>
      <c r="C80" s="1767">
        <v>2</v>
      </c>
    </row>
    <row r="81" spans="1:3">
      <c r="A81" s="1125">
        <v>7</v>
      </c>
      <c r="B81" s="1124" t="s">
        <v>1654</v>
      </c>
      <c r="C81" s="1767">
        <v>2</v>
      </c>
    </row>
    <row r="82" spans="1:3">
      <c r="A82" s="1125">
        <v>8</v>
      </c>
      <c r="B82" s="1124" t="s">
        <v>1655</v>
      </c>
      <c r="C82" s="1767">
        <v>2</v>
      </c>
    </row>
    <row r="83" spans="1:3">
      <c r="A83" s="1125">
        <v>9</v>
      </c>
      <c r="B83" s="1124" t="s">
        <v>1613</v>
      </c>
      <c r="C83" s="1767">
        <v>2</v>
      </c>
    </row>
    <row r="85" spans="1:3">
      <c r="A85" s="3057" t="s">
        <v>1669</v>
      </c>
      <c r="B85" s="3057"/>
    </row>
    <row r="86" spans="1:3" s="344" customFormat="1" ht="15.75" customHeight="1">
      <c r="A86" s="1779"/>
      <c r="B86" s="1757" t="s">
        <v>1663</v>
      </c>
      <c r="C86" s="1757" t="s">
        <v>1656</v>
      </c>
    </row>
    <row r="87" spans="1:3" s="344" customFormat="1">
      <c r="A87" s="1125">
        <v>1</v>
      </c>
      <c r="B87" s="1762" t="s">
        <v>3109</v>
      </c>
      <c r="C87" s="1770" t="s">
        <v>3110</v>
      </c>
    </row>
    <row r="88" spans="1:3" s="344" customFormat="1">
      <c r="A88" s="1125">
        <v>2</v>
      </c>
      <c r="B88" s="1124" t="s">
        <v>1657</v>
      </c>
      <c r="C88" s="1767">
        <v>5</v>
      </c>
    </row>
    <row r="89" spans="1:3" s="344" customFormat="1" ht="28.8">
      <c r="A89" s="1125">
        <v>3</v>
      </c>
      <c r="B89" s="1776" t="s">
        <v>1658</v>
      </c>
      <c r="C89" s="1767">
        <v>42</v>
      </c>
    </row>
    <row r="90" spans="1:3" s="344" customFormat="1">
      <c r="A90" s="1125">
        <v>4</v>
      </c>
      <c r="B90" s="1124" t="s">
        <v>1659</v>
      </c>
      <c r="C90" s="1767">
        <v>35</v>
      </c>
    </row>
    <row r="91" spans="1:3" s="1756" customFormat="1">
      <c r="A91" s="1125">
        <v>5</v>
      </c>
      <c r="B91" s="1761" t="s">
        <v>1609</v>
      </c>
      <c r="C91" s="1767">
        <v>1</v>
      </c>
    </row>
    <row r="92" spans="1:3" s="344" customFormat="1">
      <c r="A92" s="1125">
        <v>6</v>
      </c>
      <c r="B92" s="1124" t="s">
        <v>1613</v>
      </c>
      <c r="C92" s="1767">
        <v>2</v>
      </c>
    </row>
    <row r="94" spans="1:3">
      <c r="A94" s="3057" t="s">
        <v>1671</v>
      </c>
      <c r="B94" s="3057"/>
    </row>
    <row r="95" spans="1:3" s="344" customFormat="1">
      <c r="A95" s="1779"/>
      <c r="B95" s="1757" t="s">
        <v>1663</v>
      </c>
      <c r="C95" s="1757" t="s">
        <v>1660</v>
      </c>
    </row>
    <row r="96" spans="1:3" s="344" customFormat="1">
      <c r="A96" s="1125">
        <v>1</v>
      </c>
      <c r="B96" s="1124" t="s">
        <v>1661</v>
      </c>
      <c r="C96" s="1767">
        <v>1436</v>
      </c>
    </row>
    <row r="97" spans="1:4" s="344" customFormat="1">
      <c r="A97" s="1125">
        <v>2</v>
      </c>
      <c r="B97" s="1776" t="s">
        <v>3111</v>
      </c>
      <c r="C97" s="1778">
        <v>161</v>
      </c>
    </row>
    <row r="98" spans="1:4" s="344" customFormat="1">
      <c r="A98" s="1125">
        <v>3</v>
      </c>
      <c r="B98" s="1776" t="s">
        <v>3112</v>
      </c>
      <c r="C98" s="1778">
        <v>48</v>
      </c>
    </row>
    <row r="99" spans="1:4" s="344" customFormat="1">
      <c r="A99" s="1125">
        <v>4</v>
      </c>
      <c r="B99" s="1776" t="s">
        <v>3113</v>
      </c>
      <c r="C99" s="1778">
        <v>92</v>
      </c>
    </row>
    <row r="100" spans="1:4" s="344" customFormat="1" ht="66">
      <c r="A100" s="1125">
        <v>5</v>
      </c>
      <c r="B100" s="1791" t="s">
        <v>1662</v>
      </c>
      <c r="C100" s="1790" t="s">
        <v>3114</v>
      </c>
    </row>
    <row r="101" spans="1:4" s="1756" customFormat="1">
      <c r="A101" s="1125">
        <v>6</v>
      </c>
      <c r="B101" s="1791" t="s">
        <v>3115</v>
      </c>
      <c r="C101" s="1790">
        <v>2</v>
      </c>
    </row>
    <row r="102" spans="1:4" s="1756" customFormat="1">
      <c r="A102" s="1125">
        <v>7</v>
      </c>
      <c r="B102" s="1791" t="s">
        <v>1611</v>
      </c>
      <c r="C102" s="1790">
        <v>2</v>
      </c>
    </row>
    <row r="103" spans="1:4" s="1756" customFormat="1">
      <c r="A103" s="1125">
        <v>8</v>
      </c>
      <c r="B103" s="1791" t="s">
        <v>3116</v>
      </c>
      <c r="C103" s="1790">
        <v>2</v>
      </c>
    </row>
    <row r="104" spans="1:4" s="344" customFormat="1">
      <c r="A104" s="1125">
        <v>9</v>
      </c>
      <c r="B104" s="1791" t="s">
        <v>3117</v>
      </c>
      <c r="C104" s="1790">
        <v>2</v>
      </c>
    </row>
    <row r="105" spans="1:4" s="344" customFormat="1">
      <c r="A105" s="1125">
        <v>10</v>
      </c>
      <c r="B105" s="1791" t="s">
        <v>3118</v>
      </c>
      <c r="C105" s="1790">
        <v>1</v>
      </c>
    </row>
    <row r="107" spans="1:4">
      <c r="A107" s="1792" t="s">
        <v>3119</v>
      </c>
      <c r="B107" s="1793"/>
      <c r="C107" s="1794"/>
      <c r="D107" s="1756"/>
    </row>
    <row r="108" spans="1:4">
      <c r="A108" s="1779"/>
      <c r="B108" s="1757" t="s">
        <v>120</v>
      </c>
      <c r="C108" s="1795" t="s">
        <v>1583</v>
      </c>
      <c r="D108" s="1756"/>
    </row>
    <row r="109" spans="1:4">
      <c r="A109" s="1125" t="s">
        <v>1603</v>
      </c>
      <c r="B109" s="1791" t="s">
        <v>3120</v>
      </c>
      <c r="C109" s="1790">
        <v>27</v>
      </c>
      <c r="D109" s="1756"/>
    </row>
    <row r="110" spans="1:4">
      <c r="A110" s="1125" t="s">
        <v>1606</v>
      </c>
      <c r="B110" s="1791" t="s">
        <v>3121</v>
      </c>
      <c r="C110" s="1790">
        <v>19</v>
      </c>
      <c r="D110" s="1756"/>
    </row>
    <row r="111" spans="1:4">
      <c r="A111" s="1125" t="s">
        <v>1608</v>
      </c>
      <c r="B111" s="1791" t="s">
        <v>3122</v>
      </c>
      <c r="C111" s="1790">
        <v>4</v>
      </c>
      <c r="D111" s="1756"/>
    </row>
    <row r="112" spans="1:4">
      <c r="A112" s="1125" t="s">
        <v>1610</v>
      </c>
      <c r="B112" s="1791" t="s">
        <v>3123</v>
      </c>
      <c r="C112" s="1790">
        <v>4</v>
      </c>
      <c r="D112" s="1756"/>
    </row>
    <row r="113" spans="1:4">
      <c r="A113" s="1125" t="s">
        <v>1612</v>
      </c>
      <c r="B113" s="1791" t="s">
        <v>3124</v>
      </c>
      <c r="C113" s="1790">
        <v>2</v>
      </c>
      <c r="D113" s="1756"/>
    </row>
    <row r="114" spans="1:4">
      <c r="A114" s="1125" t="s">
        <v>3125</v>
      </c>
      <c r="B114" s="1791" t="s">
        <v>3126</v>
      </c>
      <c r="C114" s="1790">
        <v>1</v>
      </c>
      <c r="D114" s="1756"/>
    </row>
    <row r="115" spans="1:4">
      <c r="A115" s="1764" t="s">
        <v>3127</v>
      </c>
      <c r="B115" s="1791" t="s">
        <v>3128</v>
      </c>
      <c r="C115" s="1790">
        <v>8</v>
      </c>
      <c r="D115" s="1756"/>
    </row>
    <row r="116" spans="1:4">
      <c r="A116" s="1764" t="s">
        <v>3129</v>
      </c>
      <c r="B116" s="1791" t="s">
        <v>3130</v>
      </c>
      <c r="C116" s="1790">
        <v>1</v>
      </c>
      <c r="D116" s="1756"/>
    </row>
    <row r="117" spans="1:4">
      <c r="A117" s="1764" t="s">
        <v>3131</v>
      </c>
      <c r="B117" s="1791" t="s">
        <v>3132</v>
      </c>
      <c r="C117" s="1790">
        <v>1</v>
      </c>
      <c r="D117" s="1756"/>
    </row>
    <row r="118" spans="1:4">
      <c r="A118" s="1764" t="s">
        <v>3133</v>
      </c>
      <c r="B118" s="1791" t="s">
        <v>3134</v>
      </c>
      <c r="C118" s="1790">
        <v>1</v>
      </c>
    </row>
    <row r="119" spans="1:4">
      <c r="A119" s="1125"/>
      <c r="B119" s="1796" t="s">
        <v>4</v>
      </c>
      <c r="C119" s="1797">
        <f>SUM(C109:C118)</f>
        <v>68</v>
      </c>
    </row>
    <row r="121" spans="1:4">
      <c r="A121" s="572" t="s">
        <v>1982</v>
      </c>
    </row>
  </sheetData>
  <mergeCells count="10">
    <mergeCell ref="A73:B73"/>
    <mergeCell ref="A85:B85"/>
    <mergeCell ref="A94:B94"/>
    <mergeCell ref="A1:B1"/>
    <mergeCell ref="A2:D2"/>
    <mergeCell ref="A16:B16"/>
    <mergeCell ref="A4:B4"/>
    <mergeCell ref="A26:B26"/>
    <mergeCell ref="A41:B41"/>
    <mergeCell ref="A57:B57"/>
  </mergeCells>
  <hyperlinks>
    <hyperlink ref="A1:B1" location="Índice!A1" display="ÍNDICE" xr:uid="{00000000-0004-0000-45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D25A8"/>
  </sheetPr>
  <dimension ref="A1:Z54"/>
  <sheetViews>
    <sheetView showGridLines="0" topLeftCell="N37" zoomScaleNormal="100" workbookViewId="0">
      <selection activeCell="J28" sqref="J28"/>
    </sheetView>
  </sheetViews>
  <sheetFormatPr baseColWidth="10" defaultRowHeight="13.2"/>
  <cols>
    <col min="1" max="1" width="7.109375" style="248" customWidth="1"/>
    <col min="2" max="2" width="28.6640625" style="248" bestFit="1" customWidth="1"/>
    <col min="3" max="8" width="6.5546875" style="48" bestFit="1" customWidth="1"/>
    <col min="9" max="9" width="6.5546875" style="248" bestFit="1" customWidth="1"/>
    <col min="10" max="11" width="9.88671875" style="248" bestFit="1" customWidth="1"/>
    <col min="12" max="12" width="9.6640625" style="248" customWidth="1"/>
    <col min="13" max="14" width="7.33203125" style="248" bestFit="1" customWidth="1"/>
    <col min="15" max="15" width="6.5546875" style="248" bestFit="1" customWidth="1"/>
    <col min="16" max="17" width="7.33203125" style="248" bestFit="1" customWidth="1"/>
    <col min="18" max="18" width="6.5546875" style="48" bestFit="1" customWidth="1"/>
    <col min="19" max="20" width="7.33203125" style="48" bestFit="1" customWidth="1"/>
    <col min="21" max="21" width="7.109375" style="248" customWidth="1"/>
    <col min="22" max="22" width="6.6640625" style="248" customWidth="1"/>
    <col min="23" max="23" width="7.44140625" style="248" customWidth="1"/>
    <col min="24" max="24" width="6.6640625" style="248" customWidth="1"/>
    <col min="25" max="25" width="7.5546875" style="248" customWidth="1"/>
    <col min="26" max="230" width="11.44140625" style="248"/>
    <col min="231" max="231" width="0.33203125" style="248" customWidth="1"/>
    <col min="232" max="232" width="19" style="248" customWidth="1"/>
    <col min="233" max="233" width="7.109375" style="248" customWidth="1"/>
    <col min="234" max="234" width="41.33203125" style="248" customWidth="1"/>
    <col min="235" max="236" width="9" style="248" customWidth="1"/>
    <col min="237" max="237" width="10.5546875" style="248" customWidth="1"/>
    <col min="238" max="238" width="9.44140625" style="248" customWidth="1"/>
    <col min="239" max="239" width="9.88671875" style="248" customWidth="1"/>
    <col min="240" max="240" width="10.5546875" style="248" customWidth="1"/>
    <col min="241" max="242" width="9.44140625" style="248" customWidth="1"/>
    <col min="243" max="243" width="10.5546875" style="248" customWidth="1"/>
    <col min="244" max="245" width="9" style="248" customWidth="1"/>
    <col min="246" max="246" width="10.5546875" style="248" customWidth="1"/>
    <col min="247" max="248" width="9.44140625" style="248" customWidth="1"/>
    <col min="249" max="249" width="10.5546875" style="248" customWidth="1"/>
    <col min="250" max="250" width="9.44140625" style="248" customWidth="1"/>
    <col min="251" max="251" width="9.88671875" style="248" customWidth="1"/>
    <col min="252" max="252" width="10.5546875" style="248" customWidth="1"/>
    <col min="253" max="253" width="9" style="248" customWidth="1"/>
    <col min="254" max="254" width="9.88671875" style="248" customWidth="1"/>
    <col min="255" max="255" width="12" style="248" customWidth="1"/>
    <col min="256" max="486" width="11.44140625" style="248"/>
    <col min="487" max="487" width="0.33203125" style="248" customWidth="1"/>
    <col min="488" max="488" width="19" style="248" customWidth="1"/>
    <col min="489" max="489" width="7.109375" style="248" customWidth="1"/>
    <col min="490" max="490" width="41.33203125" style="248" customWidth="1"/>
    <col min="491" max="492" width="9" style="248" customWidth="1"/>
    <col min="493" max="493" width="10.5546875" style="248" customWidth="1"/>
    <col min="494" max="494" width="9.44140625" style="248" customWidth="1"/>
    <col min="495" max="495" width="9.88671875" style="248" customWidth="1"/>
    <col min="496" max="496" width="10.5546875" style="248" customWidth="1"/>
    <col min="497" max="498" width="9.44140625" style="248" customWidth="1"/>
    <col min="499" max="499" width="10.5546875" style="248" customWidth="1"/>
    <col min="500" max="501" width="9" style="248" customWidth="1"/>
    <col min="502" max="502" width="10.5546875" style="248" customWidth="1"/>
    <col min="503" max="504" width="9.44140625" style="248" customWidth="1"/>
    <col min="505" max="505" width="10.5546875" style="248" customWidth="1"/>
    <col min="506" max="506" width="9.44140625" style="248" customWidth="1"/>
    <col min="507" max="507" width="9.88671875" style="248" customWidth="1"/>
    <col min="508" max="508" width="10.5546875" style="248" customWidth="1"/>
    <col min="509" max="509" width="9" style="248" customWidth="1"/>
    <col min="510" max="510" width="9.88671875" style="248" customWidth="1"/>
    <col min="511" max="511" width="12" style="248" customWidth="1"/>
    <col min="512" max="742" width="11.44140625" style="248"/>
    <col min="743" max="743" width="0.33203125" style="248" customWidth="1"/>
    <col min="744" max="744" width="19" style="248" customWidth="1"/>
    <col min="745" max="745" width="7.109375" style="248" customWidth="1"/>
    <col min="746" max="746" width="41.33203125" style="248" customWidth="1"/>
    <col min="747" max="748" width="9" style="248" customWidth="1"/>
    <col min="749" max="749" width="10.5546875" style="248" customWidth="1"/>
    <col min="750" max="750" width="9.44140625" style="248" customWidth="1"/>
    <col min="751" max="751" width="9.88671875" style="248" customWidth="1"/>
    <col min="752" max="752" width="10.5546875" style="248" customWidth="1"/>
    <col min="753" max="754" width="9.44140625" style="248" customWidth="1"/>
    <col min="755" max="755" width="10.5546875" style="248" customWidth="1"/>
    <col min="756" max="757" width="9" style="248" customWidth="1"/>
    <col min="758" max="758" width="10.5546875" style="248" customWidth="1"/>
    <col min="759" max="760" width="9.44140625" style="248" customWidth="1"/>
    <col min="761" max="761" width="10.5546875" style="248" customWidth="1"/>
    <col min="762" max="762" width="9.44140625" style="248" customWidth="1"/>
    <col min="763" max="763" width="9.88671875" style="248" customWidth="1"/>
    <col min="764" max="764" width="10.5546875" style="248" customWidth="1"/>
    <col min="765" max="765" width="9" style="248" customWidth="1"/>
    <col min="766" max="766" width="9.88671875" style="248" customWidth="1"/>
    <col min="767" max="767" width="12" style="248" customWidth="1"/>
    <col min="768" max="998" width="11.44140625" style="248"/>
    <col min="999" max="999" width="0.33203125" style="248" customWidth="1"/>
    <col min="1000" max="1000" width="19" style="248" customWidth="1"/>
    <col min="1001" max="1001" width="7.109375" style="248" customWidth="1"/>
    <col min="1002" max="1002" width="41.33203125" style="248" customWidth="1"/>
    <col min="1003" max="1004" width="9" style="248" customWidth="1"/>
    <col min="1005" max="1005" width="10.5546875" style="248" customWidth="1"/>
    <col min="1006" max="1006" width="9.44140625" style="248" customWidth="1"/>
    <col min="1007" max="1007" width="9.88671875" style="248" customWidth="1"/>
    <col min="1008" max="1008" width="10.5546875" style="248" customWidth="1"/>
    <col min="1009" max="1010" width="9.44140625" style="248" customWidth="1"/>
    <col min="1011" max="1011" width="10.5546875" style="248" customWidth="1"/>
    <col min="1012" max="1013" width="9" style="248" customWidth="1"/>
    <col min="1014" max="1014" width="10.5546875" style="248" customWidth="1"/>
    <col min="1015" max="1016" width="9.44140625" style="248" customWidth="1"/>
    <col min="1017" max="1017" width="10.5546875" style="248" customWidth="1"/>
    <col min="1018" max="1018" width="9.44140625" style="248" customWidth="1"/>
    <col min="1019" max="1019" width="9.88671875" style="248" customWidth="1"/>
    <col min="1020" max="1020" width="10.5546875" style="248" customWidth="1"/>
    <col min="1021" max="1021" width="9" style="248" customWidth="1"/>
    <col min="1022" max="1022" width="9.88671875" style="248" customWidth="1"/>
    <col min="1023" max="1023" width="12" style="248" customWidth="1"/>
    <col min="1024" max="1254" width="11.44140625" style="248"/>
    <col min="1255" max="1255" width="0.33203125" style="248" customWidth="1"/>
    <col min="1256" max="1256" width="19" style="248" customWidth="1"/>
    <col min="1257" max="1257" width="7.109375" style="248" customWidth="1"/>
    <col min="1258" max="1258" width="41.33203125" style="248" customWidth="1"/>
    <col min="1259" max="1260" width="9" style="248" customWidth="1"/>
    <col min="1261" max="1261" width="10.5546875" style="248" customWidth="1"/>
    <col min="1262" max="1262" width="9.44140625" style="248" customWidth="1"/>
    <col min="1263" max="1263" width="9.88671875" style="248" customWidth="1"/>
    <col min="1264" max="1264" width="10.5546875" style="248" customWidth="1"/>
    <col min="1265" max="1266" width="9.44140625" style="248" customWidth="1"/>
    <col min="1267" max="1267" width="10.5546875" style="248" customWidth="1"/>
    <col min="1268" max="1269" width="9" style="248" customWidth="1"/>
    <col min="1270" max="1270" width="10.5546875" style="248" customWidth="1"/>
    <col min="1271" max="1272" width="9.44140625" style="248" customWidth="1"/>
    <col min="1273" max="1273" width="10.5546875" style="248" customWidth="1"/>
    <col min="1274" max="1274" width="9.44140625" style="248" customWidth="1"/>
    <col min="1275" max="1275" width="9.88671875" style="248" customWidth="1"/>
    <col min="1276" max="1276" width="10.5546875" style="248" customWidth="1"/>
    <col min="1277" max="1277" width="9" style="248" customWidth="1"/>
    <col min="1278" max="1278" width="9.88671875" style="248" customWidth="1"/>
    <col min="1279" max="1279" width="12" style="248" customWidth="1"/>
    <col min="1280" max="1510" width="11.44140625" style="248"/>
    <col min="1511" max="1511" width="0.33203125" style="248" customWidth="1"/>
    <col min="1512" max="1512" width="19" style="248" customWidth="1"/>
    <col min="1513" max="1513" width="7.109375" style="248" customWidth="1"/>
    <col min="1514" max="1514" width="41.33203125" style="248" customWidth="1"/>
    <col min="1515" max="1516" width="9" style="248" customWidth="1"/>
    <col min="1517" max="1517" width="10.5546875" style="248" customWidth="1"/>
    <col min="1518" max="1518" width="9.44140625" style="248" customWidth="1"/>
    <col min="1519" max="1519" width="9.88671875" style="248" customWidth="1"/>
    <col min="1520" max="1520" width="10.5546875" style="248" customWidth="1"/>
    <col min="1521" max="1522" width="9.44140625" style="248" customWidth="1"/>
    <col min="1523" max="1523" width="10.5546875" style="248" customWidth="1"/>
    <col min="1524" max="1525" width="9" style="248" customWidth="1"/>
    <col min="1526" max="1526" width="10.5546875" style="248" customWidth="1"/>
    <col min="1527" max="1528" width="9.44140625" style="248" customWidth="1"/>
    <col min="1529" max="1529" width="10.5546875" style="248" customWidth="1"/>
    <col min="1530" max="1530" width="9.44140625" style="248" customWidth="1"/>
    <col min="1531" max="1531" width="9.88671875" style="248" customWidth="1"/>
    <col min="1532" max="1532" width="10.5546875" style="248" customWidth="1"/>
    <col min="1533" max="1533" width="9" style="248" customWidth="1"/>
    <col min="1534" max="1534" width="9.88671875" style="248" customWidth="1"/>
    <col min="1535" max="1535" width="12" style="248" customWidth="1"/>
    <col min="1536" max="1766" width="11.44140625" style="248"/>
    <col min="1767" max="1767" width="0.33203125" style="248" customWidth="1"/>
    <col min="1768" max="1768" width="19" style="248" customWidth="1"/>
    <col min="1769" max="1769" width="7.109375" style="248" customWidth="1"/>
    <col min="1770" max="1770" width="41.33203125" style="248" customWidth="1"/>
    <col min="1771" max="1772" width="9" style="248" customWidth="1"/>
    <col min="1773" max="1773" width="10.5546875" style="248" customWidth="1"/>
    <col min="1774" max="1774" width="9.44140625" style="248" customWidth="1"/>
    <col min="1775" max="1775" width="9.88671875" style="248" customWidth="1"/>
    <col min="1776" max="1776" width="10.5546875" style="248" customWidth="1"/>
    <col min="1777" max="1778" width="9.44140625" style="248" customWidth="1"/>
    <col min="1779" max="1779" width="10.5546875" style="248" customWidth="1"/>
    <col min="1780" max="1781" width="9" style="248" customWidth="1"/>
    <col min="1782" max="1782" width="10.5546875" style="248" customWidth="1"/>
    <col min="1783" max="1784" width="9.44140625" style="248" customWidth="1"/>
    <col min="1785" max="1785" width="10.5546875" style="248" customWidth="1"/>
    <col min="1786" max="1786" width="9.44140625" style="248" customWidth="1"/>
    <col min="1787" max="1787" width="9.88671875" style="248" customWidth="1"/>
    <col min="1788" max="1788" width="10.5546875" style="248" customWidth="1"/>
    <col min="1789" max="1789" width="9" style="248" customWidth="1"/>
    <col min="1790" max="1790" width="9.88671875" style="248" customWidth="1"/>
    <col min="1791" max="1791" width="12" style="248" customWidth="1"/>
    <col min="1792" max="2022" width="11.44140625" style="248"/>
    <col min="2023" max="2023" width="0.33203125" style="248" customWidth="1"/>
    <col min="2024" max="2024" width="19" style="248" customWidth="1"/>
    <col min="2025" max="2025" width="7.109375" style="248" customWidth="1"/>
    <col min="2026" max="2026" width="41.33203125" style="248" customWidth="1"/>
    <col min="2027" max="2028" width="9" style="248" customWidth="1"/>
    <col min="2029" max="2029" width="10.5546875" style="248" customWidth="1"/>
    <col min="2030" max="2030" width="9.44140625" style="248" customWidth="1"/>
    <col min="2031" max="2031" width="9.88671875" style="248" customWidth="1"/>
    <col min="2032" max="2032" width="10.5546875" style="248" customWidth="1"/>
    <col min="2033" max="2034" width="9.44140625" style="248" customWidth="1"/>
    <col min="2035" max="2035" width="10.5546875" style="248" customWidth="1"/>
    <col min="2036" max="2037" width="9" style="248" customWidth="1"/>
    <col min="2038" max="2038" width="10.5546875" style="248" customWidth="1"/>
    <col min="2039" max="2040" width="9.44140625" style="248" customWidth="1"/>
    <col min="2041" max="2041" width="10.5546875" style="248" customWidth="1"/>
    <col min="2042" max="2042" width="9.44140625" style="248" customWidth="1"/>
    <col min="2043" max="2043" width="9.88671875" style="248" customWidth="1"/>
    <col min="2044" max="2044" width="10.5546875" style="248" customWidth="1"/>
    <col min="2045" max="2045" width="9" style="248" customWidth="1"/>
    <col min="2046" max="2046" width="9.88671875" style="248" customWidth="1"/>
    <col min="2047" max="2047" width="12" style="248" customWidth="1"/>
    <col min="2048" max="2278" width="11.44140625" style="248"/>
    <col min="2279" max="2279" width="0.33203125" style="248" customWidth="1"/>
    <col min="2280" max="2280" width="19" style="248" customWidth="1"/>
    <col min="2281" max="2281" width="7.109375" style="248" customWidth="1"/>
    <col min="2282" max="2282" width="41.33203125" style="248" customWidth="1"/>
    <col min="2283" max="2284" width="9" style="248" customWidth="1"/>
    <col min="2285" max="2285" width="10.5546875" style="248" customWidth="1"/>
    <col min="2286" max="2286" width="9.44140625" style="248" customWidth="1"/>
    <col min="2287" max="2287" width="9.88671875" style="248" customWidth="1"/>
    <col min="2288" max="2288" width="10.5546875" style="248" customWidth="1"/>
    <col min="2289" max="2290" width="9.44140625" style="248" customWidth="1"/>
    <col min="2291" max="2291" width="10.5546875" style="248" customWidth="1"/>
    <col min="2292" max="2293" width="9" style="248" customWidth="1"/>
    <col min="2294" max="2294" width="10.5546875" style="248" customWidth="1"/>
    <col min="2295" max="2296" width="9.44140625" style="248" customWidth="1"/>
    <col min="2297" max="2297" width="10.5546875" style="248" customWidth="1"/>
    <col min="2298" max="2298" width="9.44140625" style="248" customWidth="1"/>
    <col min="2299" max="2299" width="9.88671875" style="248" customWidth="1"/>
    <col min="2300" max="2300" width="10.5546875" style="248" customWidth="1"/>
    <col min="2301" max="2301" width="9" style="248" customWidth="1"/>
    <col min="2302" max="2302" width="9.88671875" style="248" customWidth="1"/>
    <col min="2303" max="2303" width="12" style="248" customWidth="1"/>
    <col min="2304" max="2534" width="11.44140625" style="248"/>
    <col min="2535" max="2535" width="0.33203125" style="248" customWidth="1"/>
    <col min="2536" max="2536" width="19" style="248" customWidth="1"/>
    <col min="2537" max="2537" width="7.109375" style="248" customWidth="1"/>
    <col min="2538" max="2538" width="41.33203125" style="248" customWidth="1"/>
    <col min="2539" max="2540" width="9" style="248" customWidth="1"/>
    <col min="2541" max="2541" width="10.5546875" style="248" customWidth="1"/>
    <col min="2542" max="2542" width="9.44140625" style="248" customWidth="1"/>
    <col min="2543" max="2543" width="9.88671875" style="248" customWidth="1"/>
    <col min="2544" max="2544" width="10.5546875" style="248" customWidth="1"/>
    <col min="2545" max="2546" width="9.44140625" style="248" customWidth="1"/>
    <col min="2547" max="2547" width="10.5546875" style="248" customWidth="1"/>
    <col min="2548" max="2549" width="9" style="248" customWidth="1"/>
    <col min="2550" max="2550" width="10.5546875" style="248" customWidth="1"/>
    <col min="2551" max="2552" width="9.44140625" style="248" customWidth="1"/>
    <col min="2553" max="2553" width="10.5546875" style="248" customWidth="1"/>
    <col min="2554" max="2554" width="9.44140625" style="248" customWidth="1"/>
    <col min="2555" max="2555" width="9.88671875" style="248" customWidth="1"/>
    <col min="2556" max="2556" width="10.5546875" style="248" customWidth="1"/>
    <col min="2557" max="2557" width="9" style="248" customWidth="1"/>
    <col min="2558" max="2558" width="9.88671875" style="248" customWidth="1"/>
    <col min="2559" max="2559" width="12" style="248" customWidth="1"/>
    <col min="2560" max="2790" width="11.44140625" style="248"/>
    <col min="2791" max="2791" width="0.33203125" style="248" customWidth="1"/>
    <col min="2792" max="2792" width="19" style="248" customWidth="1"/>
    <col min="2793" max="2793" width="7.109375" style="248" customWidth="1"/>
    <col min="2794" max="2794" width="41.33203125" style="248" customWidth="1"/>
    <col min="2795" max="2796" width="9" style="248" customWidth="1"/>
    <col min="2797" max="2797" width="10.5546875" style="248" customWidth="1"/>
    <col min="2798" max="2798" width="9.44140625" style="248" customWidth="1"/>
    <col min="2799" max="2799" width="9.88671875" style="248" customWidth="1"/>
    <col min="2800" max="2800" width="10.5546875" style="248" customWidth="1"/>
    <col min="2801" max="2802" width="9.44140625" style="248" customWidth="1"/>
    <col min="2803" max="2803" width="10.5546875" style="248" customWidth="1"/>
    <col min="2804" max="2805" width="9" style="248" customWidth="1"/>
    <col min="2806" max="2806" width="10.5546875" style="248" customWidth="1"/>
    <col min="2807" max="2808" width="9.44140625" style="248" customWidth="1"/>
    <col min="2809" max="2809" width="10.5546875" style="248" customWidth="1"/>
    <col min="2810" max="2810" width="9.44140625" style="248" customWidth="1"/>
    <col min="2811" max="2811" width="9.88671875" style="248" customWidth="1"/>
    <col min="2812" max="2812" width="10.5546875" style="248" customWidth="1"/>
    <col min="2813" max="2813" width="9" style="248" customWidth="1"/>
    <col min="2814" max="2814" width="9.88671875" style="248" customWidth="1"/>
    <col min="2815" max="2815" width="12" style="248" customWidth="1"/>
    <col min="2816" max="3046" width="11.44140625" style="248"/>
    <col min="3047" max="3047" width="0.33203125" style="248" customWidth="1"/>
    <col min="3048" max="3048" width="19" style="248" customWidth="1"/>
    <col min="3049" max="3049" width="7.109375" style="248" customWidth="1"/>
    <col min="3050" max="3050" width="41.33203125" style="248" customWidth="1"/>
    <col min="3051" max="3052" width="9" style="248" customWidth="1"/>
    <col min="3053" max="3053" width="10.5546875" style="248" customWidth="1"/>
    <col min="3054" max="3054" width="9.44140625" style="248" customWidth="1"/>
    <col min="3055" max="3055" width="9.88671875" style="248" customWidth="1"/>
    <col min="3056" max="3056" width="10.5546875" style="248" customWidth="1"/>
    <col min="3057" max="3058" width="9.44140625" style="248" customWidth="1"/>
    <col min="3059" max="3059" width="10.5546875" style="248" customWidth="1"/>
    <col min="3060" max="3061" width="9" style="248" customWidth="1"/>
    <col min="3062" max="3062" width="10.5546875" style="248" customWidth="1"/>
    <col min="3063" max="3064" width="9.44140625" style="248" customWidth="1"/>
    <col min="3065" max="3065" width="10.5546875" style="248" customWidth="1"/>
    <col min="3066" max="3066" width="9.44140625" style="248" customWidth="1"/>
    <col min="3067" max="3067" width="9.88671875" style="248" customWidth="1"/>
    <col min="3068" max="3068" width="10.5546875" style="248" customWidth="1"/>
    <col min="3069" max="3069" width="9" style="248" customWidth="1"/>
    <col min="3070" max="3070" width="9.88671875" style="248" customWidth="1"/>
    <col min="3071" max="3071" width="12" style="248" customWidth="1"/>
    <col min="3072" max="3302" width="11.44140625" style="248"/>
    <col min="3303" max="3303" width="0.33203125" style="248" customWidth="1"/>
    <col min="3304" max="3304" width="19" style="248" customWidth="1"/>
    <col min="3305" max="3305" width="7.109375" style="248" customWidth="1"/>
    <col min="3306" max="3306" width="41.33203125" style="248" customWidth="1"/>
    <col min="3307" max="3308" width="9" style="248" customWidth="1"/>
    <col min="3309" max="3309" width="10.5546875" style="248" customWidth="1"/>
    <col min="3310" max="3310" width="9.44140625" style="248" customWidth="1"/>
    <col min="3311" max="3311" width="9.88671875" style="248" customWidth="1"/>
    <col min="3312" max="3312" width="10.5546875" style="248" customWidth="1"/>
    <col min="3313" max="3314" width="9.44140625" style="248" customWidth="1"/>
    <col min="3315" max="3315" width="10.5546875" style="248" customWidth="1"/>
    <col min="3316" max="3317" width="9" style="248" customWidth="1"/>
    <col min="3318" max="3318" width="10.5546875" style="248" customWidth="1"/>
    <col min="3319" max="3320" width="9.44140625" style="248" customWidth="1"/>
    <col min="3321" max="3321" width="10.5546875" style="248" customWidth="1"/>
    <col min="3322" max="3322" width="9.44140625" style="248" customWidth="1"/>
    <col min="3323" max="3323" width="9.88671875" style="248" customWidth="1"/>
    <col min="3324" max="3324" width="10.5546875" style="248" customWidth="1"/>
    <col min="3325" max="3325" width="9" style="248" customWidth="1"/>
    <col min="3326" max="3326" width="9.88671875" style="248" customWidth="1"/>
    <col min="3327" max="3327" width="12" style="248" customWidth="1"/>
    <col min="3328" max="3558" width="11.44140625" style="248"/>
    <col min="3559" max="3559" width="0.33203125" style="248" customWidth="1"/>
    <col min="3560" max="3560" width="19" style="248" customWidth="1"/>
    <col min="3561" max="3561" width="7.109375" style="248" customWidth="1"/>
    <col min="3562" max="3562" width="41.33203125" style="248" customWidth="1"/>
    <col min="3563" max="3564" width="9" style="248" customWidth="1"/>
    <col min="3565" max="3565" width="10.5546875" style="248" customWidth="1"/>
    <col min="3566" max="3566" width="9.44140625" style="248" customWidth="1"/>
    <col min="3567" max="3567" width="9.88671875" style="248" customWidth="1"/>
    <col min="3568" max="3568" width="10.5546875" style="248" customWidth="1"/>
    <col min="3569" max="3570" width="9.44140625" style="248" customWidth="1"/>
    <col min="3571" max="3571" width="10.5546875" style="248" customWidth="1"/>
    <col min="3572" max="3573" width="9" style="248" customWidth="1"/>
    <col min="3574" max="3574" width="10.5546875" style="248" customWidth="1"/>
    <col min="3575" max="3576" width="9.44140625" style="248" customWidth="1"/>
    <col min="3577" max="3577" width="10.5546875" style="248" customWidth="1"/>
    <col min="3578" max="3578" width="9.44140625" style="248" customWidth="1"/>
    <col min="3579" max="3579" width="9.88671875" style="248" customWidth="1"/>
    <col min="3580" max="3580" width="10.5546875" style="248" customWidth="1"/>
    <col min="3581" max="3581" width="9" style="248" customWidth="1"/>
    <col min="3582" max="3582" width="9.88671875" style="248" customWidth="1"/>
    <col min="3583" max="3583" width="12" style="248" customWidth="1"/>
    <col min="3584" max="3814" width="11.44140625" style="248"/>
    <col min="3815" max="3815" width="0.33203125" style="248" customWidth="1"/>
    <col min="3816" max="3816" width="19" style="248" customWidth="1"/>
    <col min="3817" max="3817" width="7.109375" style="248" customWidth="1"/>
    <col min="3818" max="3818" width="41.33203125" style="248" customWidth="1"/>
    <col min="3819" max="3820" width="9" style="248" customWidth="1"/>
    <col min="3821" max="3821" width="10.5546875" style="248" customWidth="1"/>
    <col min="3822" max="3822" width="9.44140625" style="248" customWidth="1"/>
    <col min="3823" max="3823" width="9.88671875" style="248" customWidth="1"/>
    <col min="3824" max="3824" width="10.5546875" style="248" customWidth="1"/>
    <col min="3825" max="3826" width="9.44140625" style="248" customWidth="1"/>
    <col min="3827" max="3827" width="10.5546875" style="248" customWidth="1"/>
    <col min="3828" max="3829" width="9" style="248" customWidth="1"/>
    <col min="3830" max="3830" width="10.5546875" style="248" customWidth="1"/>
    <col min="3831" max="3832" width="9.44140625" style="248" customWidth="1"/>
    <col min="3833" max="3833" width="10.5546875" style="248" customWidth="1"/>
    <col min="3834" max="3834" width="9.44140625" style="248" customWidth="1"/>
    <col min="3835" max="3835" width="9.88671875" style="248" customWidth="1"/>
    <col min="3836" max="3836" width="10.5546875" style="248" customWidth="1"/>
    <col min="3837" max="3837" width="9" style="248" customWidth="1"/>
    <col min="3838" max="3838" width="9.88671875" style="248" customWidth="1"/>
    <col min="3839" max="3839" width="12" style="248" customWidth="1"/>
    <col min="3840" max="4070" width="11.44140625" style="248"/>
    <col min="4071" max="4071" width="0.33203125" style="248" customWidth="1"/>
    <col min="4072" max="4072" width="19" style="248" customWidth="1"/>
    <col min="4073" max="4073" width="7.109375" style="248" customWidth="1"/>
    <col min="4074" max="4074" width="41.33203125" style="248" customWidth="1"/>
    <col min="4075" max="4076" width="9" style="248" customWidth="1"/>
    <col min="4077" max="4077" width="10.5546875" style="248" customWidth="1"/>
    <col min="4078" max="4078" width="9.44140625" style="248" customWidth="1"/>
    <col min="4079" max="4079" width="9.88671875" style="248" customWidth="1"/>
    <col min="4080" max="4080" width="10.5546875" style="248" customWidth="1"/>
    <col min="4081" max="4082" width="9.44140625" style="248" customWidth="1"/>
    <col min="4083" max="4083" width="10.5546875" style="248" customWidth="1"/>
    <col min="4084" max="4085" width="9" style="248" customWidth="1"/>
    <col min="4086" max="4086" width="10.5546875" style="248" customWidth="1"/>
    <col min="4087" max="4088" width="9.44140625" style="248" customWidth="1"/>
    <col min="4089" max="4089" width="10.5546875" style="248" customWidth="1"/>
    <col min="4090" max="4090" width="9.44140625" style="248" customWidth="1"/>
    <col min="4091" max="4091" width="9.88671875" style="248" customWidth="1"/>
    <col min="4092" max="4092" width="10.5546875" style="248" customWidth="1"/>
    <col min="4093" max="4093" width="9" style="248" customWidth="1"/>
    <col min="4094" max="4094" width="9.88671875" style="248" customWidth="1"/>
    <col min="4095" max="4095" width="12" style="248" customWidth="1"/>
    <col min="4096" max="4326" width="11.44140625" style="248"/>
    <col min="4327" max="4327" width="0.33203125" style="248" customWidth="1"/>
    <col min="4328" max="4328" width="19" style="248" customWidth="1"/>
    <col min="4329" max="4329" width="7.109375" style="248" customWidth="1"/>
    <col min="4330" max="4330" width="41.33203125" style="248" customWidth="1"/>
    <col min="4331" max="4332" width="9" style="248" customWidth="1"/>
    <col min="4333" max="4333" width="10.5546875" style="248" customWidth="1"/>
    <col min="4334" max="4334" width="9.44140625" style="248" customWidth="1"/>
    <col min="4335" max="4335" width="9.88671875" style="248" customWidth="1"/>
    <col min="4336" max="4336" width="10.5546875" style="248" customWidth="1"/>
    <col min="4337" max="4338" width="9.44140625" style="248" customWidth="1"/>
    <col min="4339" max="4339" width="10.5546875" style="248" customWidth="1"/>
    <col min="4340" max="4341" width="9" style="248" customWidth="1"/>
    <col min="4342" max="4342" width="10.5546875" style="248" customWidth="1"/>
    <col min="4343" max="4344" width="9.44140625" style="248" customWidth="1"/>
    <col min="4345" max="4345" width="10.5546875" style="248" customWidth="1"/>
    <col min="4346" max="4346" width="9.44140625" style="248" customWidth="1"/>
    <col min="4347" max="4347" width="9.88671875" style="248" customWidth="1"/>
    <col min="4348" max="4348" width="10.5546875" style="248" customWidth="1"/>
    <col min="4349" max="4349" width="9" style="248" customWidth="1"/>
    <col min="4350" max="4350" width="9.88671875" style="248" customWidth="1"/>
    <col min="4351" max="4351" width="12" style="248" customWidth="1"/>
    <col min="4352" max="4582" width="11.44140625" style="248"/>
    <col min="4583" max="4583" width="0.33203125" style="248" customWidth="1"/>
    <col min="4584" max="4584" width="19" style="248" customWidth="1"/>
    <col min="4585" max="4585" width="7.109375" style="248" customWidth="1"/>
    <col min="4586" max="4586" width="41.33203125" style="248" customWidth="1"/>
    <col min="4587" max="4588" width="9" style="248" customWidth="1"/>
    <col min="4589" max="4589" width="10.5546875" style="248" customWidth="1"/>
    <col min="4590" max="4590" width="9.44140625" style="248" customWidth="1"/>
    <col min="4591" max="4591" width="9.88671875" style="248" customWidth="1"/>
    <col min="4592" max="4592" width="10.5546875" style="248" customWidth="1"/>
    <col min="4593" max="4594" width="9.44140625" style="248" customWidth="1"/>
    <col min="4595" max="4595" width="10.5546875" style="248" customWidth="1"/>
    <col min="4596" max="4597" width="9" style="248" customWidth="1"/>
    <col min="4598" max="4598" width="10.5546875" style="248" customWidth="1"/>
    <col min="4599" max="4600" width="9.44140625" style="248" customWidth="1"/>
    <col min="4601" max="4601" width="10.5546875" style="248" customWidth="1"/>
    <col min="4602" max="4602" width="9.44140625" style="248" customWidth="1"/>
    <col min="4603" max="4603" width="9.88671875" style="248" customWidth="1"/>
    <col min="4604" max="4604" width="10.5546875" style="248" customWidth="1"/>
    <col min="4605" max="4605" width="9" style="248" customWidth="1"/>
    <col min="4606" max="4606" width="9.88671875" style="248" customWidth="1"/>
    <col min="4607" max="4607" width="12" style="248" customWidth="1"/>
    <col min="4608" max="4838" width="11.44140625" style="248"/>
    <col min="4839" max="4839" width="0.33203125" style="248" customWidth="1"/>
    <col min="4840" max="4840" width="19" style="248" customWidth="1"/>
    <col min="4841" max="4841" width="7.109375" style="248" customWidth="1"/>
    <col min="4842" max="4842" width="41.33203125" style="248" customWidth="1"/>
    <col min="4843" max="4844" width="9" style="248" customWidth="1"/>
    <col min="4845" max="4845" width="10.5546875" style="248" customWidth="1"/>
    <col min="4846" max="4846" width="9.44140625" style="248" customWidth="1"/>
    <col min="4847" max="4847" width="9.88671875" style="248" customWidth="1"/>
    <col min="4848" max="4848" width="10.5546875" style="248" customWidth="1"/>
    <col min="4849" max="4850" width="9.44140625" style="248" customWidth="1"/>
    <col min="4851" max="4851" width="10.5546875" style="248" customWidth="1"/>
    <col min="4852" max="4853" width="9" style="248" customWidth="1"/>
    <col min="4854" max="4854" width="10.5546875" style="248" customWidth="1"/>
    <col min="4855" max="4856" width="9.44140625" style="248" customWidth="1"/>
    <col min="4857" max="4857" width="10.5546875" style="248" customWidth="1"/>
    <col min="4858" max="4858" width="9.44140625" style="248" customWidth="1"/>
    <col min="4859" max="4859" width="9.88671875" style="248" customWidth="1"/>
    <col min="4860" max="4860" width="10.5546875" style="248" customWidth="1"/>
    <col min="4861" max="4861" width="9" style="248" customWidth="1"/>
    <col min="4862" max="4862" width="9.88671875" style="248" customWidth="1"/>
    <col min="4863" max="4863" width="12" style="248" customWidth="1"/>
    <col min="4864" max="5094" width="11.44140625" style="248"/>
    <col min="5095" max="5095" width="0.33203125" style="248" customWidth="1"/>
    <col min="5096" max="5096" width="19" style="248" customWidth="1"/>
    <col min="5097" max="5097" width="7.109375" style="248" customWidth="1"/>
    <col min="5098" max="5098" width="41.33203125" style="248" customWidth="1"/>
    <col min="5099" max="5100" width="9" style="248" customWidth="1"/>
    <col min="5101" max="5101" width="10.5546875" style="248" customWidth="1"/>
    <col min="5102" max="5102" width="9.44140625" style="248" customWidth="1"/>
    <col min="5103" max="5103" width="9.88671875" style="248" customWidth="1"/>
    <col min="5104" max="5104" width="10.5546875" style="248" customWidth="1"/>
    <col min="5105" max="5106" width="9.44140625" style="248" customWidth="1"/>
    <col min="5107" max="5107" width="10.5546875" style="248" customWidth="1"/>
    <col min="5108" max="5109" width="9" style="248" customWidth="1"/>
    <col min="5110" max="5110" width="10.5546875" style="248" customWidth="1"/>
    <col min="5111" max="5112" width="9.44140625" style="248" customWidth="1"/>
    <col min="5113" max="5113" width="10.5546875" style="248" customWidth="1"/>
    <col min="5114" max="5114" width="9.44140625" style="248" customWidth="1"/>
    <col min="5115" max="5115" width="9.88671875" style="248" customWidth="1"/>
    <col min="5116" max="5116" width="10.5546875" style="248" customWidth="1"/>
    <col min="5117" max="5117" width="9" style="248" customWidth="1"/>
    <col min="5118" max="5118" width="9.88671875" style="248" customWidth="1"/>
    <col min="5119" max="5119" width="12" style="248" customWidth="1"/>
    <col min="5120" max="5350" width="11.44140625" style="248"/>
    <col min="5351" max="5351" width="0.33203125" style="248" customWidth="1"/>
    <col min="5352" max="5352" width="19" style="248" customWidth="1"/>
    <col min="5353" max="5353" width="7.109375" style="248" customWidth="1"/>
    <col min="5354" max="5354" width="41.33203125" style="248" customWidth="1"/>
    <col min="5355" max="5356" width="9" style="248" customWidth="1"/>
    <col min="5357" max="5357" width="10.5546875" style="248" customWidth="1"/>
    <col min="5358" max="5358" width="9.44140625" style="248" customWidth="1"/>
    <col min="5359" max="5359" width="9.88671875" style="248" customWidth="1"/>
    <col min="5360" max="5360" width="10.5546875" style="248" customWidth="1"/>
    <col min="5361" max="5362" width="9.44140625" style="248" customWidth="1"/>
    <col min="5363" max="5363" width="10.5546875" style="248" customWidth="1"/>
    <col min="5364" max="5365" width="9" style="248" customWidth="1"/>
    <col min="5366" max="5366" width="10.5546875" style="248" customWidth="1"/>
    <col min="5367" max="5368" width="9.44140625" style="248" customWidth="1"/>
    <col min="5369" max="5369" width="10.5546875" style="248" customWidth="1"/>
    <col min="5370" max="5370" width="9.44140625" style="248" customWidth="1"/>
    <col min="5371" max="5371" width="9.88671875" style="248" customWidth="1"/>
    <col min="5372" max="5372" width="10.5546875" style="248" customWidth="1"/>
    <col min="5373" max="5373" width="9" style="248" customWidth="1"/>
    <col min="5374" max="5374" width="9.88671875" style="248" customWidth="1"/>
    <col min="5375" max="5375" width="12" style="248" customWidth="1"/>
    <col min="5376" max="5606" width="11.44140625" style="248"/>
    <col min="5607" max="5607" width="0.33203125" style="248" customWidth="1"/>
    <col min="5608" max="5608" width="19" style="248" customWidth="1"/>
    <col min="5609" max="5609" width="7.109375" style="248" customWidth="1"/>
    <col min="5610" max="5610" width="41.33203125" style="248" customWidth="1"/>
    <col min="5611" max="5612" width="9" style="248" customWidth="1"/>
    <col min="5613" max="5613" width="10.5546875" style="248" customWidth="1"/>
    <col min="5614" max="5614" width="9.44140625" style="248" customWidth="1"/>
    <col min="5615" max="5615" width="9.88671875" style="248" customWidth="1"/>
    <col min="5616" max="5616" width="10.5546875" style="248" customWidth="1"/>
    <col min="5617" max="5618" width="9.44140625" style="248" customWidth="1"/>
    <col min="5619" max="5619" width="10.5546875" style="248" customWidth="1"/>
    <col min="5620" max="5621" width="9" style="248" customWidth="1"/>
    <col min="5622" max="5622" width="10.5546875" style="248" customWidth="1"/>
    <col min="5623" max="5624" width="9.44140625" style="248" customWidth="1"/>
    <col min="5625" max="5625" width="10.5546875" style="248" customWidth="1"/>
    <col min="5626" max="5626" width="9.44140625" style="248" customWidth="1"/>
    <col min="5627" max="5627" width="9.88671875" style="248" customWidth="1"/>
    <col min="5628" max="5628" width="10.5546875" style="248" customWidth="1"/>
    <col min="5629" max="5629" width="9" style="248" customWidth="1"/>
    <col min="5630" max="5630" width="9.88671875" style="248" customWidth="1"/>
    <col min="5631" max="5631" width="12" style="248" customWidth="1"/>
    <col min="5632" max="5862" width="11.44140625" style="248"/>
    <col min="5863" max="5863" width="0.33203125" style="248" customWidth="1"/>
    <col min="5864" max="5864" width="19" style="248" customWidth="1"/>
    <col min="5865" max="5865" width="7.109375" style="248" customWidth="1"/>
    <col min="5866" max="5866" width="41.33203125" style="248" customWidth="1"/>
    <col min="5867" max="5868" width="9" style="248" customWidth="1"/>
    <col min="5869" max="5869" width="10.5546875" style="248" customWidth="1"/>
    <col min="5870" max="5870" width="9.44140625" style="248" customWidth="1"/>
    <col min="5871" max="5871" width="9.88671875" style="248" customWidth="1"/>
    <col min="5872" max="5872" width="10.5546875" style="248" customWidth="1"/>
    <col min="5873" max="5874" width="9.44140625" style="248" customWidth="1"/>
    <col min="5875" max="5875" width="10.5546875" style="248" customWidth="1"/>
    <col min="5876" max="5877" width="9" style="248" customWidth="1"/>
    <col min="5878" max="5878" width="10.5546875" style="248" customWidth="1"/>
    <col min="5879" max="5880" width="9.44140625" style="248" customWidth="1"/>
    <col min="5881" max="5881" width="10.5546875" style="248" customWidth="1"/>
    <col min="5882" max="5882" width="9.44140625" style="248" customWidth="1"/>
    <col min="5883" max="5883" width="9.88671875" style="248" customWidth="1"/>
    <col min="5884" max="5884" width="10.5546875" style="248" customWidth="1"/>
    <col min="5885" max="5885" width="9" style="248" customWidth="1"/>
    <col min="5886" max="5886" width="9.88671875" style="248" customWidth="1"/>
    <col min="5887" max="5887" width="12" style="248" customWidth="1"/>
    <col min="5888" max="6118" width="11.44140625" style="248"/>
    <col min="6119" max="6119" width="0.33203125" style="248" customWidth="1"/>
    <col min="6120" max="6120" width="19" style="248" customWidth="1"/>
    <col min="6121" max="6121" width="7.109375" style="248" customWidth="1"/>
    <col min="6122" max="6122" width="41.33203125" style="248" customWidth="1"/>
    <col min="6123" max="6124" width="9" style="248" customWidth="1"/>
    <col min="6125" max="6125" width="10.5546875" style="248" customWidth="1"/>
    <col min="6126" max="6126" width="9.44140625" style="248" customWidth="1"/>
    <col min="6127" max="6127" width="9.88671875" style="248" customWidth="1"/>
    <col min="6128" max="6128" width="10.5546875" style="248" customWidth="1"/>
    <col min="6129" max="6130" width="9.44140625" style="248" customWidth="1"/>
    <col min="6131" max="6131" width="10.5546875" style="248" customWidth="1"/>
    <col min="6132" max="6133" width="9" style="248" customWidth="1"/>
    <col min="6134" max="6134" width="10.5546875" style="248" customWidth="1"/>
    <col min="6135" max="6136" width="9.44140625" style="248" customWidth="1"/>
    <col min="6137" max="6137" width="10.5546875" style="248" customWidth="1"/>
    <col min="6138" max="6138" width="9.44140625" style="248" customWidth="1"/>
    <col min="6139" max="6139" width="9.88671875" style="248" customWidth="1"/>
    <col min="6140" max="6140" width="10.5546875" style="248" customWidth="1"/>
    <col min="6141" max="6141" width="9" style="248" customWidth="1"/>
    <col min="6142" max="6142" width="9.88671875" style="248" customWidth="1"/>
    <col min="6143" max="6143" width="12" style="248" customWidth="1"/>
    <col min="6144" max="6374" width="11.44140625" style="248"/>
    <col min="6375" max="6375" width="0.33203125" style="248" customWidth="1"/>
    <col min="6376" max="6376" width="19" style="248" customWidth="1"/>
    <col min="6377" max="6377" width="7.109375" style="248" customWidth="1"/>
    <col min="6378" max="6378" width="41.33203125" style="248" customWidth="1"/>
    <col min="6379" max="6380" width="9" style="248" customWidth="1"/>
    <col min="6381" max="6381" width="10.5546875" style="248" customWidth="1"/>
    <col min="6382" max="6382" width="9.44140625" style="248" customWidth="1"/>
    <col min="6383" max="6383" width="9.88671875" style="248" customWidth="1"/>
    <col min="6384" max="6384" width="10.5546875" style="248" customWidth="1"/>
    <col min="6385" max="6386" width="9.44140625" style="248" customWidth="1"/>
    <col min="6387" max="6387" width="10.5546875" style="248" customWidth="1"/>
    <col min="6388" max="6389" width="9" style="248" customWidth="1"/>
    <col min="6390" max="6390" width="10.5546875" style="248" customWidth="1"/>
    <col min="6391" max="6392" width="9.44140625" style="248" customWidth="1"/>
    <col min="6393" max="6393" width="10.5546875" style="248" customWidth="1"/>
    <col min="6394" max="6394" width="9.44140625" style="248" customWidth="1"/>
    <col min="6395" max="6395" width="9.88671875" style="248" customWidth="1"/>
    <col min="6396" max="6396" width="10.5546875" style="248" customWidth="1"/>
    <col min="6397" max="6397" width="9" style="248" customWidth="1"/>
    <col min="6398" max="6398" width="9.88671875" style="248" customWidth="1"/>
    <col min="6399" max="6399" width="12" style="248" customWidth="1"/>
    <col min="6400" max="6630" width="11.44140625" style="248"/>
    <col min="6631" max="6631" width="0.33203125" style="248" customWidth="1"/>
    <col min="6632" max="6632" width="19" style="248" customWidth="1"/>
    <col min="6633" max="6633" width="7.109375" style="248" customWidth="1"/>
    <col min="6634" max="6634" width="41.33203125" style="248" customWidth="1"/>
    <col min="6635" max="6636" width="9" style="248" customWidth="1"/>
    <col min="6637" max="6637" width="10.5546875" style="248" customWidth="1"/>
    <col min="6638" max="6638" width="9.44140625" style="248" customWidth="1"/>
    <col min="6639" max="6639" width="9.88671875" style="248" customWidth="1"/>
    <col min="6640" max="6640" width="10.5546875" style="248" customWidth="1"/>
    <col min="6641" max="6642" width="9.44140625" style="248" customWidth="1"/>
    <col min="6643" max="6643" width="10.5546875" style="248" customWidth="1"/>
    <col min="6644" max="6645" width="9" style="248" customWidth="1"/>
    <col min="6646" max="6646" width="10.5546875" style="248" customWidth="1"/>
    <col min="6647" max="6648" width="9.44140625" style="248" customWidth="1"/>
    <col min="6649" max="6649" width="10.5546875" style="248" customWidth="1"/>
    <col min="6650" max="6650" width="9.44140625" style="248" customWidth="1"/>
    <col min="6651" max="6651" width="9.88671875" style="248" customWidth="1"/>
    <col min="6652" max="6652" width="10.5546875" style="248" customWidth="1"/>
    <col min="6653" max="6653" width="9" style="248" customWidth="1"/>
    <col min="6654" max="6654" width="9.88671875" style="248" customWidth="1"/>
    <col min="6655" max="6655" width="12" style="248" customWidth="1"/>
    <col min="6656" max="6886" width="11.44140625" style="248"/>
    <col min="6887" max="6887" width="0.33203125" style="248" customWidth="1"/>
    <col min="6888" max="6888" width="19" style="248" customWidth="1"/>
    <col min="6889" max="6889" width="7.109375" style="248" customWidth="1"/>
    <col min="6890" max="6890" width="41.33203125" style="248" customWidth="1"/>
    <col min="6891" max="6892" width="9" style="248" customWidth="1"/>
    <col min="6893" max="6893" width="10.5546875" style="248" customWidth="1"/>
    <col min="6894" max="6894" width="9.44140625" style="248" customWidth="1"/>
    <col min="6895" max="6895" width="9.88671875" style="248" customWidth="1"/>
    <col min="6896" max="6896" width="10.5546875" style="248" customWidth="1"/>
    <col min="6897" max="6898" width="9.44140625" style="248" customWidth="1"/>
    <col min="6899" max="6899" width="10.5546875" style="248" customWidth="1"/>
    <col min="6900" max="6901" width="9" style="248" customWidth="1"/>
    <col min="6902" max="6902" width="10.5546875" style="248" customWidth="1"/>
    <col min="6903" max="6904" width="9.44140625" style="248" customWidth="1"/>
    <col min="6905" max="6905" width="10.5546875" style="248" customWidth="1"/>
    <col min="6906" max="6906" width="9.44140625" style="248" customWidth="1"/>
    <col min="6907" max="6907" width="9.88671875" style="248" customWidth="1"/>
    <col min="6908" max="6908" width="10.5546875" style="248" customWidth="1"/>
    <col min="6909" max="6909" width="9" style="248" customWidth="1"/>
    <col min="6910" max="6910" width="9.88671875" style="248" customWidth="1"/>
    <col min="6911" max="6911" width="12" style="248" customWidth="1"/>
    <col min="6912" max="7142" width="11.44140625" style="248"/>
    <col min="7143" max="7143" width="0.33203125" style="248" customWidth="1"/>
    <col min="7144" max="7144" width="19" style="248" customWidth="1"/>
    <col min="7145" max="7145" width="7.109375" style="248" customWidth="1"/>
    <col min="7146" max="7146" width="41.33203125" style="248" customWidth="1"/>
    <col min="7147" max="7148" width="9" style="248" customWidth="1"/>
    <col min="7149" max="7149" width="10.5546875" style="248" customWidth="1"/>
    <col min="7150" max="7150" width="9.44140625" style="248" customWidth="1"/>
    <col min="7151" max="7151" width="9.88671875" style="248" customWidth="1"/>
    <col min="7152" max="7152" width="10.5546875" style="248" customWidth="1"/>
    <col min="7153" max="7154" width="9.44140625" style="248" customWidth="1"/>
    <col min="7155" max="7155" width="10.5546875" style="248" customWidth="1"/>
    <col min="7156" max="7157" width="9" style="248" customWidth="1"/>
    <col min="7158" max="7158" width="10.5546875" style="248" customWidth="1"/>
    <col min="7159" max="7160" width="9.44140625" style="248" customWidth="1"/>
    <col min="7161" max="7161" width="10.5546875" style="248" customWidth="1"/>
    <col min="7162" max="7162" width="9.44140625" style="248" customWidth="1"/>
    <col min="7163" max="7163" width="9.88671875" style="248" customWidth="1"/>
    <col min="7164" max="7164" width="10.5546875" style="248" customWidth="1"/>
    <col min="7165" max="7165" width="9" style="248" customWidth="1"/>
    <col min="7166" max="7166" width="9.88671875" style="248" customWidth="1"/>
    <col min="7167" max="7167" width="12" style="248" customWidth="1"/>
    <col min="7168" max="7398" width="11.44140625" style="248"/>
    <col min="7399" max="7399" width="0.33203125" style="248" customWidth="1"/>
    <col min="7400" max="7400" width="19" style="248" customWidth="1"/>
    <col min="7401" max="7401" width="7.109375" style="248" customWidth="1"/>
    <col min="7402" max="7402" width="41.33203125" style="248" customWidth="1"/>
    <col min="7403" max="7404" width="9" style="248" customWidth="1"/>
    <col min="7405" max="7405" width="10.5546875" style="248" customWidth="1"/>
    <col min="7406" max="7406" width="9.44140625" style="248" customWidth="1"/>
    <col min="7407" max="7407" width="9.88671875" style="248" customWidth="1"/>
    <col min="7408" max="7408" width="10.5546875" style="248" customWidth="1"/>
    <col min="7409" max="7410" width="9.44140625" style="248" customWidth="1"/>
    <col min="7411" max="7411" width="10.5546875" style="248" customWidth="1"/>
    <col min="7412" max="7413" width="9" style="248" customWidth="1"/>
    <col min="7414" max="7414" width="10.5546875" style="248" customWidth="1"/>
    <col min="7415" max="7416" width="9.44140625" style="248" customWidth="1"/>
    <col min="7417" max="7417" width="10.5546875" style="248" customWidth="1"/>
    <col min="7418" max="7418" width="9.44140625" style="248" customWidth="1"/>
    <col min="7419" max="7419" width="9.88671875" style="248" customWidth="1"/>
    <col min="7420" max="7420" width="10.5546875" style="248" customWidth="1"/>
    <col min="7421" max="7421" width="9" style="248" customWidth="1"/>
    <col min="7422" max="7422" width="9.88671875" style="248" customWidth="1"/>
    <col min="7423" max="7423" width="12" style="248" customWidth="1"/>
    <col min="7424" max="7654" width="11.44140625" style="248"/>
    <col min="7655" max="7655" width="0.33203125" style="248" customWidth="1"/>
    <col min="7656" max="7656" width="19" style="248" customWidth="1"/>
    <col min="7657" max="7657" width="7.109375" style="248" customWidth="1"/>
    <col min="7658" max="7658" width="41.33203125" style="248" customWidth="1"/>
    <col min="7659" max="7660" width="9" style="248" customWidth="1"/>
    <col min="7661" max="7661" width="10.5546875" style="248" customWidth="1"/>
    <col min="7662" max="7662" width="9.44140625" style="248" customWidth="1"/>
    <col min="7663" max="7663" width="9.88671875" style="248" customWidth="1"/>
    <col min="7664" max="7664" width="10.5546875" style="248" customWidth="1"/>
    <col min="7665" max="7666" width="9.44140625" style="248" customWidth="1"/>
    <col min="7667" max="7667" width="10.5546875" style="248" customWidth="1"/>
    <col min="7668" max="7669" width="9" style="248" customWidth="1"/>
    <col min="7670" max="7670" width="10.5546875" style="248" customWidth="1"/>
    <col min="7671" max="7672" width="9.44140625" style="248" customWidth="1"/>
    <col min="7673" max="7673" width="10.5546875" style="248" customWidth="1"/>
    <col min="7674" max="7674" width="9.44140625" style="248" customWidth="1"/>
    <col min="7675" max="7675" width="9.88671875" style="248" customWidth="1"/>
    <col min="7676" max="7676" width="10.5546875" style="248" customWidth="1"/>
    <col min="7677" max="7677" width="9" style="248" customWidth="1"/>
    <col min="7678" max="7678" width="9.88671875" style="248" customWidth="1"/>
    <col min="7679" max="7679" width="12" style="248" customWidth="1"/>
    <col min="7680" max="7910" width="11.44140625" style="248"/>
    <col min="7911" max="7911" width="0.33203125" style="248" customWidth="1"/>
    <col min="7912" max="7912" width="19" style="248" customWidth="1"/>
    <col min="7913" max="7913" width="7.109375" style="248" customWidth="1"/>
    <col min="7914" max="7914" width="41.33203125" style="248" customWidth="1"/>
    <col min="7915" max="7916" width="9" style="248" customWidth="1"/>
    <col min="7917" max="7917" width="10.5546875" style="248" customWidth="1"/>
    <col min="7918" max="7918" width="9.44140625" style="248" customWidth="1"/>
    <col min="7919" max="7919" width="9.88671875" style="248" customWidth="1"/>
    <col min="7920" max="7920" width="10.5546875" style="248" customWidth="1"/>
    <col min="7921" max="7922" width="9.44140625" style="248" customWidth="1"/>
    <col min="7923" max="7923" width="10.5546875" style="248" customWidth="1"/>
    <col min="7924" max="7925" width="9" style="248" customWidth="1"/>
    <col min="7926" max="7926" width="10.5546875" style="248" customWidth="1"/>
    <col min="7927" max="7928" width="9.44140625" style="248" customWidth="1"/>
    <col min="7929" max="7929" width="10.5546875" style="248" customWidth="1"/>
    <col min="7930" max="7930" width="9.44140625" style="248" customWidth="1"/>
    <col min="7931" max="7931" width="9.88671875" style="248" customWidth="1"/>
    <col min="7932" max="7932" width="10.5546875" style="248" customWidth="1"/>
    <col min="7933" max="7933" width="9" style="248" customWidth="1"/>
    <col min="7934" max="7934" width="9.88671875" style="248" customWidth="1"/>
    <col min="7935" max="7935" width="12" style="248" customWidth="1"/>
    <col min="7936" max="8166" width="11.44140625" style="248"/>
    <col min="8167" max="8167" width="0.33203125" style="248" customWidth="1"/>
    <col min="8168" max="8168" width="19" style="248" customWidth="1"/>
    <col min="8169" max="8169" width="7.109375" style="248" customWidth="1"/>
    <col min="8170" max="8170" width="41.33203125" style="248" customWidth="1"/>
    <col min="8171" max="8172" width="9" style="248" customWidth="1"/>
    <col min="8173" max="8173" width="10.5546875" style="248" customWidth="1"/>
    <col min="8174" max="8174" width="9.44140625" style="248" customWidth="1"/>
    <col min="8175" max="8175" width="9.88671875" style="248" customWidth="1"/>
    <col min="8176" max="8176" width="10.5546875" style="248" customWidth="1"/>
    <col min="8177" max="8178" width="9.44140625" style="248" customWidth="1"/>
    <col min="8179" max="8179" width="10.5546875" style="248" customWidth="1"/>
    <col min="8180" max="8181" width="9" style="248" customWidth="1"/>
    <col min="8182" max="8182" width="10.5546875" style="248" customWidth="1"/>
    <col min="8183" max="8184" width="9.44140625" style="248" customWidth="1"/>
    <col min="8185" max="8185" width="10.5546875" style="248" customWidth="1"/>
    <col min="8186" max="8186" width="9.44140625" style="248" customWidth="1"/>
    <col min="8187" max="8187" width="9.88671875" style="248" customWidth="1"/>
    <col min="8188" max="8188" width="10.5546875" style="248" customWidth="1"/>
    <col min="8189" max="8189" width="9" style="248" customWidth="1"/>
    <col min="8190" max="8190" width="9.88671875" style="248" customWidth="1"/>
    <col min="8191" max="8191" width="12" style="248" customWidth="1"/>
    <col min="8192" max="8422" width="11.44140625" style="248"/>
    <col min="8423" max="8423" width="0.33203125" style="248" customWidth="1"/>
    <col min="8424" max="8424" width="19" style="248" customWidth="1"/>
    <col min="8425" max="8425" width="7.109375" style="248" customWidth="1"/>
    <col min="8426" max="8426" width="41.33203125" style="248" customWidth="1"/>
    <col min="8427" max="8428" width="9" style="248" customWidth="1"/>
    <col min="8429" max="8429" width="10.5546875" style="248" customWidth="1"/>
    <col min="8430" max="8430" width="9.44140625" style="248" customWidth="1"/>
    <col min="8431" max="8431" width="9.88671875" style="248" customWidth="1"/>
    <col min="8432" max="8432" width="10.5546875" style="248" customWidth="1"/>
    <col min="8433" max="8434" width="9.44140625" style="248" customWidth="1"/>
    <col min="8435" max="8435" width="10.5546875" style="248" customWidth="1"/>
    <col min="8436" max="8437" width="9" style="248" customWidth="1"/>
    <col min="8438" max="8438" width="10.5546875" style="248" customWidth="1"/>
    <col min="8439" max="8440" width="9.44140625" style="248" customWidth="1"/>
    <col min="8441" max="8441" width="10.5546875" style="248" customWidth="1"/>
    <col min="8442" max="8442" width="9.44140625" style="248" customWidth="1"/>
    <col min="8443" max="8443" width="9.88671875" style="248" customWidth="1"/>
    <col min="8444" max="8444" width="10.5546875" style="248" customWidth="1"/>
    <col min="8445" max="8445" width="9" style="248" customWidth="1"/>
    <col min="8446" max="8446" width="9.88671875" style="248" customWidth="1"/>
    <col min="8447" max="8447" width="12" style="248" customWidth="1"/>
    <col min="8448" max="8678" width="11.44140625" style="248"/>
    <col min="8679" max="8679" width="0.33203125" style="248" customWidth="1"/>
    <col min="8680" max="8680" width="19" style="248" customWidth="1"/>
    <col min="8681" max="8681" width="7.109375" style="248" customWidth="1"/>
    <col min="8682" max="8682" width="41.33203125" style="248" customWidth="1"/>
    <col min="8683" max="8684" width="9" style="248" customWidth="1"/>
    <col min="8685" max="8685" width="10.5546875" style="248" customWidth="1"/>
    <col min="8686" max="8686" width="9.44140625" style="248" customWidth="1"/>
    <col min="8687" max="8687" width="9.88671875" style="248" customWidth="1"/>
    <col min="8688" max="8688" width="10.5546875" style="248" customWidth="1"/>
    <col min="8689" max="8690" width="9.44140625" style="248" customWidth="1"/>
    <col min="8691" max="8691" width="10.5546875" style="248" customWidth="1"/>
    <col min="8692" max="8693" width="9" style="248" customWidth="1"/>
    <col min="8694" max="8694" width="10.5546875" style="248" customWidth="1"/>
    <col min="8695" max="8696" width="9.44140625" style="248" customWidth="1"/>
    <col min="8697" max="8697" width="10.5546875" style="248" customWidth="1"/>
    <col min="8698" max="8698" width="9.44140625" style="248" customWidth="1"/>
    <col min="8699" max="8699" width="9.88671875" style="248" customWidth="1"/>
    <col min="8700" max="8700" width="10.5546875" style="248" customWidth="1"/>
    <col min="8701" max="8701" width="9" style="248" customWidth="1"/>
    <col min="8702" max="8702" width="9.88671875" style="248" customWidth="1"/>
    <col min="8703" max="8703" width="12" style="248" customWidth="1"/>
    <col min="8704" max="8934" width="11.44140625" style="248"/>
    <col min="8935" max="8935" width="0.33203125" style="248" customWidth="1"/>
    <col min="8936" max="8936" width="19" style="248" customWidth="1"/>
    <col min="8937" max="8937" width="7.109375" style="248" customWidth="1"/>
    <col min="8938" max="8938" width="41.33203125" style="248" customWidth="1"/>
    <col min="8939" max="8940" width="9" style="248" customWidth="1"/>
    <col min="8941" max="8941" width="10.5546875" style="248" customWidth="1"/>
    <col min="8942" max="8942" width="9.44140625" style="248" customWidth="1"/>
    <col min="8943" max="8943" width="9.88671875" style="248" customWidth="1"/>
    <col min="8944" max="8944" width="10.5546875" style="248" customWidth="1"/>
    <col min="8945" max="8946" width="9.44140625" style="248" customWidth="1"/>
    <col min="8947" max="8947" width="10.5546875" style="248" customWidth="1"/>
    <col min="8948" max="8949" width="9" style="248" customWidth="1"/>
    <col min="8950" max="8950" width="10.5546875" style="248" customWidth="1"/>
    <col min="8951" max="8952" width="9.44140625" style="248" customWidth="1"/>
    <col min="8953" max="8953" width="10.5546875" style="248" customWidth="1"/>
    <col min="8954" max="8954" width="9.44140625" style="248" customWidth="1"/>
    <col min="8955" max="8955" width="9.88671875" style="248" customWidth="1"/>
    <col min="8956" max="8956" width="10.5546875" style="248" customWidth="1"/>
    <col min="8957" max="8957" width="9" style="248" customWidth="1"/>
    <col min="8958" max="8958" width="9.88671875" style="248" customWidth="1"/>
    <col min="8959" max="8959" width="12" style="248" customWidth="1"/>
    <col min="8960" max="9190" width="11.44140625" style="248"/>
    <col min="9191" max="9191" width="0.33203125" style="248" customWidth="1"/>
    <col min="9192" max="9192" width="19" style="248" customWidth="1"/>
    <col min="9193" max="9193" width="7.109375" style="248" customWidth="1"/>
    <col min="9194" max="9194" width="41.33203125" style="248" customWidth="1"/>
    <col min="9195" max="9196" width="9" style="248" customWidth="1"/>
    <col min="9197" max="9197" width="10.5546875" style="248" customWidth="1"/>
    <col min="9198" max="9198" width="9.44140625" style="248" customWidth="1"/>
    <col min="9199" max="9199" width="9.88671875" style="248" customWidth="1"/>
    <col min="9200" max="9200" width="10.5546875" style="248" customWidth="1"/>
    <col min="9201" max="9202" width="9.44140625" style="248" customWidth="1"/>
    <col min="9203" max="9203" width="10.5546875" style="248" customWidth="1"/>
    <col min="9204" max="9205" width="9" style="248" customWidth="1"/>
    <col min="9206" max="9206" width="10.5546875" style="248" customWidth="1"/>
    <col min="9207" max="9208" width="9.44140625" style="248" customWidth="1"/>
    <col min="9209" max="9209" width="10.5546875" style="248" customWidth="1"/>
    <col min="9210" max="9210" width="9.44140625" style="248" customWidth="1"/>
    <col min="9211" max="9211" width="9.88671875" style="248" customWidth="1"/>
    <col min="9212" max="9212" width="10.5546875" style="248" customWidth="1"/>
    <col min="9213" max="9213" width="9" style="248" customWidth="1"/>
    <col min="9214" max="9214" width="9.88671875" style="248" customWidth="1"/>
    <col min="9215" max="9215" width="12" style="248" customWidth="1"/>
    <col min="9216" max="9446" width="11.44140625" style="248"/>
    <col min="9447" max="9447" width="0.33203125" style="248" customWidth="1"/>
    <col min="9448" max="9448" width="19" style="248" customWidth="1"/>
    <col min="9449" max="9449" width="7.109375" style="248" customWidth="1"/>
    <col min="9450" max="9450" width="41.33203125" style="248" customWidth="1"/>
    <col min="9451" max="9452" width="9" style="248" customWidth="1"/>
    <col min="9453" max="9453" width="10.5546875" style="248" customWidth="1"/>
    <col min="9454" max="9454" width="9.44140625" style="248" customWidth="1"/>
    <col min="9455" max="9455" width="9.88671875" style="248" customWidth="1"/>
    <col min="9456" max="9456" width="10.5546875" style="248" customWidth="1"/>
    <col min="9457" max="9458" width="9.44140625" style="248" customWidth="1"/>
    <col min="9459" max="9459" width="10.5546875" style="248" customWidth="1"/>
    <col min="9460" max="9461" width="9" style="248" customWidth="1"/>
    <col min="9462" max="9462" width="10.5546875" style="248" customWidth="1"/>
    <col min="9463" max="9464" width="9.44140625" style="248" customWidth="1"/>
    <col min="9465" max="9465" width="10.5546875" style="248" customWidth="1"/>
    <col min="9466" max="9466" width="9.44140625" style="248" customWidth="1"/>
    <col min="9467" max="9467" width="9.88671875" style="248" customWidth="1"/>
    <col min="9468" max="9468" width="10.5546875" style="248" customWidth="1"/>
    <col min="9469" max="9469" width="9" style="248" customWidth="1"/>
    <col min="9470" max="9470" width="9.88671875" style="248" customWidth="1"/>
    <col min="9471" max="9471" width="12" style="248" customWidth="1"/>
    <col min="9472" max="9702" width="11.44140625" style="248"/>
    <col min="9703" max="9703" width="0.33203125" style="248" customWidth="1"/>
    <col min="9704" max="9704" width="19" style="248" customWidth="1"/>
    <col min="9705" max="9705" width="7.109375" style="248" customWidth="1"/>
    <col min="9706" max="9706" width="41.33203125" style="248" customWidth="1"/>
    <col min="9707" max="9708" width="9" style="248" customWidth="1"/>
    <col min="9709" max="9709" width="10.5546875" style="248" customWidth="1"/>
    <col min="9710" max="9710" width="9.44140625" style="248" customWidth="1"/>
    <col min="9711" max="9711" width="9.88671875" style="248" customWidth="1"/>
    <col min="9712" max="9712" width="10.5546875" style="248" customWidth="1"/>
    <col min="9713" max="9714" width="9.44140625" style="248" customWidth="1"/>
    <col min="9715" max="9715" width="10.5546875" style="248" customWidth="1"/>
    <col min="9716" max="9717" width="9" style="248" customWidth="1"/>
    <col min="9718" max="9718" width="10.5546875" style="248" customWidth="1"/>
    <col min="9719" max="9720" width="9.44140625" style="248" customWidth="1"/>
    <col min="9721" max="9721" width="10.5546875" style="248" customWidth="1"/>
    <col min="9722" max="9722" width="9.44140625" style="248" customWidth="1"/>
    <col min="9723" max="9723" width="9.88671875" style="248" customWidth="1"/>
    <col min="9724" max="9724" width="10.5546875" style="248" customWidth="1"/>
    <col min="9725" max="9725" width="9" style="248" customWidth="1"/>
    <col min="9726" max="9726" width="9.88671875" style="248" customWidth="1"/>
    <col min="9727" max="9727" width="12" style="248" customWidth="1"/>
    <col min="9728" max="9958" width="11.44140625" style="248"/>
    <col min="9959" max="9959" width="0.33203125" style="248" customWidth="1"/>
    <col min="9960" max="9960" width="19" style="248" customWidth="1"/>
    <col min="9961" max="9961" width="7.109375" style="248" customWidth="1"/>
    <col min="9962" max="9962" width="41.33203125" style="248" customWidth="1"/>
    <col min="9963" max="9964" width="9" style="248" customWidth="1"/>
    <col min="9965" max="9965" width="10.5546875" style="248" customWidth="1"/>
    <col min="9966" max="9966" width="9.44140625" style="248" customWidth="1"/>
    <col min="9967" max="9967" width="9.88671875" style="248" customWidth="1"/>
    <col min="9968" max="9968" width="10.5546875" style="248" customWidth="1"/>
    <col min="9969" max="9970" width="9.44140625" style="248" customWidth="1"/>
    <col min="9971" max="9971" width="10.5546875" style="248" customWidth="1"/>
    <col min="9972" max="9973" width="9" style="248" customWidth="1"/>
    <col min="9974" max="9974" width="10.5546875" style="248" customWidth="1"/>
    <col min="9975" max="9976" width="9.44140625" style="248" customWidth="1"/>
    <col min="9977" max="9977" width="10.5546875" style="248" customWidth="1"/>
    <col min="9978" max="9978" width="9.44140625" style="248" customWidth="1"/>
    <col min="9979" max="9979" width="9.88671875" style="248" customWidth="1"/>
    <col min="9980" max="9980" width="10.5546875" style="248" customWidth="1"/>
    <col min="9981" max="9981" width="9" style="248" customWidth="1"/>
    <col min="9982" max="9982" width="9.88671875" style="248" customWidth="1"/>
    <col min="9983" max="9983" width="12" style="248" customWidth="1"/>
    <col min="9984" max="10214" width="11.44140625" style="248"/>
    <col min="10215" max="10215" width="0.33203125" style="248" customWidth="1"/>
    <col min="10216" max="10216" width="19" style="248" customWidth="1"/>
    <col min="10217" max="10217" width="7.109375" style="248" customWidth="1"/>
    <col min="10218" max="10218" width="41.33203125" style="248" customWidth="1"/>
    <col min="10219" max="10220" width="9" style="248" customWidth="1"/>
    <col min="10221" max="10221" width="10.5546875" style="248" customWidth="1"/>
    <col min="10222" max="10222" width="9.44140625" style="248" customWidth="1"/>
    <col min="10223" max="10223" width="9.88671875" style="248" customWidth="1"/>
    <col min="10224" max="10224" width="10.5546875" style="248" customWidth="1"/>
    <col min="10225" max="10226" width="9.44140625" style="248" customWidth="1"/>
    <col min="10227" max="10227" width="10.5546875" style="248" customWidth="1"/>
    <col min="10228" max="10229" width="9" style="248" customWidth="1"/>
    <col min="10230" max="10230" width="10.5546875" style="248" customWidth="1"/>
    <col min="10231" max="10232" width="9.44140625" style="248" customWidth="1"/>
    <col min="10233" max="10233" width="10.5546875" style="248" customWidth="1"/>
    <col min="10234" max="10234" width="9.44140625" style="248" customWidth="1"/>
    <col min="10235" max="10235" width="9.88671875" style="248" customWidth="1"/>
    <col min="10236" max="10236" width="10.5546875" style="248" customWidth="1"/>
    <col min="10237" max="10237" width="9" style="248" customWidth="1"/>
    <col min="10238" max="10238" width="9.88671875" style="248" customWidth="1"/>
    <col min="10239" max="10239" width="12" style="248" customWidth="1"/>
    <col min="10240" max="10470" width="11.44140625" style="248"/>
    <col min="10471" max="10471" width="0.33203125" style="248" customWidth="1"/>
    <col min="10472" max="10472" width="19" style="248" customWidth="1"/>
    <col min="10473" max="10473" width="7.109375" style="248" customWidth="1"/>
    <col min="10474" max="10474" width="41.33203125" style="248" customWidth="1"/>
    <col min="10475" max="10476" width="9" style="248" customWidth="1"/>
    <col min="10477" max="10477" width="10.5546875" style="248" customWidth="1"/>
    <col min="10478" max="10478" width="9.44140625" style="248" customWidth="1"/>
    <col min="10479" max="10479" width="9.88671875" style="248" customWidth="1"/>
    <col min="10480" max="10480" width="10.5546875" style="248" customWidth="1"/>
    <col min="10481" max="10482" width="9.44140625" style="248" customWidth="1"/>
    <col min="10483" max="10483" width="10.5546875" style="248" customWidth="1"/>
    <col min="10484" max="10485" width="9" style="248" customWidth="1"/>
    <col min="10486" max="10486" width="10.5546875" style="248" customWidth="1"/>
    <col min="10487" max="10488" width="9.44140625" style="248" customWidth="1"/>
    <col min="10489" max="10489" width="10.5546875" style="248" customWidth="1"/>
    <col min="10490" max="10490" width="9.44140625" style="248" customWidth="1"/>
    <col min="10491" max="10491" width="9.88671875" style="248" customWidth="1"/>
    <col min="10492" max="10492" width="10.5546875" style="248" customWidth="1"/>
    <col min="10493" max="10493" width="9" style="248" customWidth="1"/>
    <col min="10494" max="10494" width="9.88671875" style="248" customWidth="1"/>
    <col min="10495" max="10495" width="12" style="248" customWidth="1"/>
    <col min="10496" max="10726" width="11.44140625" style="248"/>
    <col min="10727" max="10727" width="0.33203125" style="248" customWidth="1"/>
    <col min="10728" max="10728" width="19" style="248" customWidth="1"/>
    <col min="10729" max="10729" width="7.109375" style="248" customWidth="1"/>
    <col min="10730" max="10730" width="41.33203125" style="248" customWidth="1"/>
    <col min="10731" max="10732" width="9" style="248" customWidth="1"/>
    <col min="10733" max="10733" width="10.5546875" style="248" customWidth="1"/>
    <col min="10734" max="10734" width="9.44140625" style="248" customWidth="1"/>
    <col min="10735" max="10735" width="9.88671875" style="248" customWidth="1"/>
    <col min="10736" max="10736" width="10.5546875" style="248" customWidth="1"/>
    <col min="10737" max="10738" width="9.44140625" style="248" customWidth="1"/>
    <col min="10739" max="10739" width="10.5546875" style="248" customWidth="1"/>
    <col min="10740" max="10741" width="9" style="248" customWidth="1"/>
    <col min="10742" max="10742" width="10.5546875" style="248" customWidth="1"/>
    <col min="10743" max="10744" width="9.44140625" style="248" customWidth="1"/>
    <col min="10745" max="10745" width="10.5546875" style="248" customWidth="1"/>
    <col min="10746" max="10746" width="9.44140625" style="248" customWidth="1"/>
    <col min="10747" max="10747" width="9.88671875" style="248" customWidth="1"/>
    <col min="10748" max="10748" width="10.5546875" style="248" customWidth="1"/>
    <col min="10749" max="10749" width="9" style="248" customWidth="1"/>
    <col min="10750" max="10750" width="9.88671875" style="248" customWidth="1"/>
    <col min="10751" max="10751" width="12" style="248" customWidth="1"/>
    <col min="10752" max="10982" width="11.44140625" style="248"/>
    <col min="10983" max="10983" width="0.33203125" style="248" customWidth="1"/>
    <col min="10984" max="10984" width="19" style="248" customWidth="1"/>
    <col min="10985" max="10985" width="7.109375" style="248" customWidth="1"/>
    <col min="10986" max="10986" width="41.33203125" style="248" customWidth="1"/>
    <col min="10987" max="10988" width="9" style="248" customWidth="1"/>
    <col min="10989" max="10989" width="10.5546875" style="248" customWidth="1"/>
    <col min="10990" max="10990" width="9.44140625" style="248" customWidth="1"/>
    <col min="10991" max="10991" width="9.88671875" style="248" customWidth="1"/>
    <col min="10992" max="10992" width="10.5546875" style="248" customWidth="1"/>
    <col min="10993" max="10994" width="9.44140625" style="248" customWidth="1"/>
    <col min="10995" max="10995" width="10.5546875" style="248" customWidth="1"/>
    <col min="10996" max="10997" width="9" style="248" customWidth="1"/>
    <col min="10998" max="10998" width="10.5546875" style="248" customWidth="1"/>
    <col min="10999" max="11000" width="9.44140625" style="248" customWidth="1"/>
    <col min="11001" max="11001" width="10.5546875" style="248" customWidth="1"/>
    <col min="11002" max="11002" width="9.44140625" style="248" customWidth="1"/>
    <col min="11003" max="11003" width="9.88671875" style="248" customWidth="1"/>
    <col min="11004" max="11004" width="10.5546875" style="248" customWidth="1"/>
    <col min="11005" max="11005" width="9" style="248" customWidth="1"/>
    <col min="11006" max="11006" width="9.88671875" style="248" customWidth="1"/>
    <col min="11007" max="11007" width="12" style="248" customWidth="1"/>
    <col min="11008" max="11238" width="11.44140625" style="248"/>
    <col min="11239" max="11239" width="0.33203125" style="248" customWidth="1"/>
    <col min="11240" max="11240" width="19" style="248" customWidth="1"/>
    <col min="11241" max="11241" width="7.109375" style="248" customWidth="1"/>
    <col min="11242" max="11242" width="41.33203125" style="248" customWidth="1"/>
    <col min="11243" max="11244" width="9" style="248" customWidth="1"/>
    <col min="11245" max="11245" width="10.5546875" style="248" customWidth="1"/>
    <col min="11246" max="11246" width="9.44140625" style="248" customWidth="1"/>
    <col min="11247" max="11247" width="9.88671875" style="248" customWidth="1"/>
    <col min="11248" max="11248" width="10.5546875" style="248" customWidth="1"/>
    <col min="11249" max="11250" width="9.44140625" style="248" customWidth="1"/>
    <col min="11251" max="11251" width="10.5546875" style="248" customWidth="1"/>
    <col min="11252" max="11253" width="9" style="248" customWidth="1"/>
    <col min="11254" max="11254" width="10.5546875" style="248" customWidth="1"/>
    <col min="11255" max="11256" width="9.44140625" style="248" customWidth="1"/>
    <col min="11257" max="11257" width="10.5546875" style="248" customWidth="1"/>
    <col min="11258" max="11258" width="9.44140625" style="248" customWidth="1"/>
    <col min="11259" max="11259" width="9.88671875" style="248" customWidth="1"/>
    <col min="11260" max="11260" width="10.5546875" style="248" customWidth="1"/>
    <col min="11261" max="11261" width="9" style="248" customWidth="1"/>
    <col min="11262" max="11262" width="9.88671875" style="248" customWidth="1"/>
    <col min="11263" max="11263" width="12" style="248" customWidth="1"/>
    <col min="11264" max="11494" width="11.44140625" style="248"/>
    <col min="11495" max="11495" width="0.33203125" style="248" customWidth="1"/>
    <col min="11496" max="11496" width="19" style="248" customWidth="1"/>
    <col min="11497" max="11497" width="7.109375" style="248" customWidth="1"/>
    <col min="11498" max="11498" width="41.33203125" style="248" customWidth="1"/>
    <col min="11499" max="11500" width="9" style="248" customWidth="1"/>
    <col min="11501" max="11501" width="10.5546875" style="248" customWidth="1"/>
    <col min="11502" max="11502" width="9.44140625" style="248" customWidth="1"/>
    <col min="11503" max="11503" width="9.88671875" style="248" customWidth="1"/>
    <col min="11504" max="11504" width="10.5546875" style="248" customWidth="1"/>
    <col min="11505" max="11506" width="9.44140625" style="248" customWidth="1"/>
    <col min="11507" max="11507" width="10.5546875" style="248" customWidth="1"/>
    <col min="11508" max="11509" width="9" style="248" customWidth="1"/>
    <col min="11510" max="11510" width="10.5546875" style="248" customWidth="1"/>
    <col min="11511" max="11512" width="9.44140625" style="248" customWidth="1"/>
    <col min="11513" max="11513" width="10.5546875" style="248" customWidth="1"/>
    <col min="11514" max="11514" width="9.44140625" style="248" customWidth="1"/>
    <col min="11515" max="11515" width="9.88671875" style="248" customWidth="1"/>
    <col min="11516" max="11516" width="10.5546875" style="248" customWidth="1"/>
    <col min="11517" max="11517" width="9" style="248" customWidth="1"/>
    <col min="11518" max="11518" width="9.88671875" style="248" customWidth="1"/>
    <col min="11519" max="11519" width="12" style="248" customWidth="1"/>
    <col min="11520" max="11750" width="11.44140625" style="248"/>
    <col min="11751" max="11751" width="0.33203125" style="248" customWidth="1"/>
    <col min="11752" max="11752" width="19" style="248" customWidth="1"/>
    <col min="11753" max="11753" width="7.109375" style="248" customWidth="1"/>
    <col min="11754" max="11754" width="41.33203125" style="248" customWidth="1"/>
    <col min="11755" max="11756" width="9" style="248" customWidth="1"/>
    <col min="11757" max="11757" width="10.5546875" style="248" customWidth="1"/>
    <col min="11758" max="11758" width="9.44140625" style="248" customWidth="1"/>
    <col min="11759" max="11759" width="9.88671875" style="248" customWidth="1"/>
    <col min="11760" max="11760" width="10.5546875" style="248" customWidth="1"/>
    <col min="11761" max="11762" width="9.44140625" style="248" customWidth="1"/>
    <col min="11763" max="11763" width="10.5546875" style="248" customWidth="1"/>
    <col min="11764" max="11765" width="9" style="248" customWidth="1"/>
    <col min="11766" max="11766" width="10.5546875" style="248" customWidth="1"/>
    <col min="11767" max="11768" width="9.44140625" style="248" customWidth="1"/>
    <col min="11769" max="11769" width="10.5546875" style="248" customWidth="1"/>
    <col min="11770" max="11770" width="9.44140625" style="248" customWidth="1"/>
    <col min="11771" max="11771" width="9.88671875" style="248" customWidth="1"/>
    <col min="11772" max="11772" width="10.5546875" style="248" customWidth="1"/>
    <col min="11773" max="11773" width="9" style="248" customWidth="1"/>
    <col min="11774" max="11774" width="9.88671875" style="248" customWidth="1"/>
    <col min="11775" max="11775" width="12" style="248" customWidth="1"/>
    <col min="11776" max="12006" width="11.44140625" style="248"/>
    <col min="12007" max="12007" width="0.33203125" style="248" customWidth="1"/>
    <col min="12008" max="12008" width="19" style="248" customWidth="1"/>
    <col min="12009" max="12009" width="7.109375" style="248" customWidth="1"/>
    <col min="12010" max="12010" width="41.33203125" style="248" customWidth="1"/>
    <col min="12011" max="12012" width="9" style="248" customWidth="1"/>
    <col min="12013" max="12013" width="10.5546875" style="248" customWidth="1"/>
    <col min="12014" max="12014" width="9.44140625" style="248" customWidth="1"/>
    <col min="12015" max="12015" width="9.88671875" style="248" customWidth="1"/>
    <col min="12016" max="12016" width="10.5546875" style="248" customWidth="1"/>
    <col min="12017" max="12018" width="9.44140625" style="248" customWidth="1"/>
    <col min="12019" max="12019" width="10.5546875" style="248" customWidth="1"/>
    <col min="12020" max="12021" width="9" style="248" customWidth="1"/>
    <col min="12022" max="12022" width="10.5546875" style="248" customWidth="1"/>
    <col min="12023" max="12024" width="9.44140625" style="248" customWidth="1"/>
    <col min="12025" max="12025" width="10.5546875" style="248" customWidth="1"/>
    <col min="12026" max="12026" width="9.44140625" style="248" customWidth="1"/>
    <col min="12027" max="12027" width="9.88671875" style="248" customWidth="1"/>
    <col min="12028" max="12028" width="10.5546875" style="248" customWidth="1"/>
    <col min="12029" max="12029" width="9" style="248" customWidth="1"/>
    <col min="12030" max="12030" width="9.88671875" style="248" customWidth="1"/>
    <col min="12031" max="12031" width="12" style="248" customWidth="1"/>
    <col min="12032" max="12262" width="11.44140625" style="248"/>
    <col min="12263" max="12263" width="0.33203125" style="248" customWidth="1"/>
    <col min="12264" max="12264" width="19" style="248" customWidth="1"/>
    <col min="12265" max="12265" width="7.109375" style="248" customWidth="1"/>
    <col min="12266" max="12266" width="41.33203125" style="248" customWidth="1"/>
    <col min="12267" max="12268" width="9" style="248" customWidth="1"/>
    <col min="12269" max="12269" width="10.5546875" style="248" customWidth="1"/>
    <col min="12270" max="12270" width="9.44140625" style="248" customWidth="1"/>
    <col min="12271" max="12271" width="9.88671875" style="248" customWidth="1"/>
    <col min="12272" max="12272" width="10.5546875" style="248" customWidth="1"/>
    <col min="12273" max="12274" width="9.44140625" style="248" customWidth="1"/>
    <col min="12275" max="12275" width="10.5546875" style="248" customWidth="1"/>
    <col min="12276" max="12277" width="9" style="248" customWidth="1"/>
    <col min="12278" max="12278" width="10.5546875" style="248" customWidth="1"/>
    <col min="12279" max="12280" width="9.44140625" style="248" customWidth="1"/>
    <col min="12281" max="12281" width="10.5546875" style="248" customWidth="1"/>
    <col min="12282" max="12282" width="9.44140625" style="248" customWidth="1"/>
    <col min="12283" max="12283" width="9.88671875" style="248" customWidth="1"/>
    <col min="12284" max="12284" width="10.5546875" style="248" customWidth="1"/>
    <col min="12285" max="12285" width="9" style="248" customWidth="1"/>
    <col min="12286" max="12286" width="9.88671875" style="248" customWidth="1"/>
    <col min="12287" max="12287" width="12" style="248" customWidth="1"/>
    <col min="12288" max="12518" width="11.44140625" style="248"/>
    <col min="12519" max="12519" width="0.33203125" style="248" customWidth="1"/>
    <col min="12520" max="12520" width="19" style="248" customWidth="1"/>
    <col min="12521" max="12521" width="7.109375" style="248" customWidth="1"/>
    <col min="12522" max="12522" width="41.33203125" style="248" customWidth="1"/>
    <col min="12523" max="12524" width="9" style="248" customWidth="1"/>
    <col min="12525" max="12525" width="10.5546875" style="248" customWidth="1"/>
    <col min="12526" max="12526" width="9.44140625" style="248" customWidth="1"/>
    <col min="12527" max="12527" width="9.88671875" style="248" customWidth="1"/>
    <col min="12528" max="12528" width="10.5546875" style="248" customWidth="1"/>
    <col min="12529" max="12530" width="9.44140625" style="248" customWidth="1"/>
    <col min="12531" max="12531" width="10.5546875" style="248" customWidth="1"/>
    <col min="12532" max="12533" width="9" style="248" customWidth="1"/>
    <col min="12534" max="12534" width="10.5546875" style="248" customWidth="1"/>
    <col min="12535" max="12536" width="9.44140625" style="248" customWidth="1"/>
    <col min="12537" max="12537" width="10.5546875" style="248" customWidth="1"/>
    <col min="12538" max="12538" width="9.44140625" style="248" customWidth="1"/>
    <col min="12539" max="12539" width="9.88671875" style="248" customWidth="1"/>
    <col min="12540" max="12540" width="10.5546875" style="248" customWidth="1"/>
    <col min="12541" max="12541" width="9" style="248" customWidth="1"/>
    <col min="12542" max="12542" width="9.88671875" style="248" customWidth="1"/>
    <col min="12543" max="12543" width="12" style="248" customWidth="1"/>
    <col min="12544" max="12774" width="11.44140625" style="248"/>
    <col min="12775" max="12775" width="0.33203125" style="248" customWidth="1"/>
    <col min="12776" max="12776" width="19" style="248" customWidth="1"/>
    <col min="12777" max="12777" width="7.109375" style="248" customWidth="1"/>
    <col min="12778" max="12778" width="41.33203125" style="248" customWidth="1"/>
    <col min="12779" max="12780" width="9" style="248" customWidth="1"/>
    <col min="12781" max="12781" width="10.5546875" style="248" customWidth="1"/>
    <col min="12782" max="12782" width="9.44140625" style="248" customWidth="1"/>
    <col min="12783" max="12783" width="9.88671875" style="248" customWidth="1"/>
    <col min="12784" max="12784" width="10.5546875" style="248" customWidth="1"/>
    <col min="12785" max="12786" width="9.44140625" style="248" customWidth="1"/>
    <col min="12787" max="12787" width="10.5546875" style="248" customWidth="1"/>
    <col min="12788" max="12789" width="9" style="248" customWidth="1"/>
    <col min="12790" max="12790" width="10.5546875" style="248" customWidth="1"/>
    <col min="12791" max="12792" width="9.44140625" style="248" customWidth="1"/>
    <col min="12793" max="12793" width="10.5546875" style="248" customWidth="1"/>
    <col min="12794" max="12794" width="9.44140625" style="248" customWidth="1"/>
    <col min="12795" max="12795" width="9.88671875" style="248" customWidth="1"/>
    <col min="12796" max="12796" width="10.5546875" style="248" customWidth="1"/>
    <col min="12797" max="12797" width="9" style="248" customWidth="1"/>
    <col min="12798" max="12798" width="9.88671875" style="248" customWidth="1"/>
    <col min="12799" max="12799" width="12" style="248" customWidth="1"/>
    <col min="12800" max="13030" width="11.44140625" style="248"/>
    <col min="13031" max="13031" width="0.33203125" style="248" customWidth="1"/>
    <col min="13032" max="13032" width="19" style="248" customWidth="1"/>
    <col min="13033" max="13033" width="7.109375" style="248" customWidth="1"/>
    <col min="13034" max="13034" width="41.33203125" style="248" customWidth="1"/>
    <col min="13035" max="13036" width="9" style="248" customWidth="1"/>
    <col min="13037" max="13037" width="10.5546875" style="248" customWidth="1"/>
    <col min="13038" max="13038" width="9.44140625" style="248" customWidth="1"/>
    <col min="13039" max="13039" width="9.88671875" style="248" customWidth="1"/>
    <col min="13040" max="13040" width="10.5546875" style="248" customWidth="1"/>
    <col min="13041" max="13042" width="9.44140625" style="248" customWidth="1"/>
    <col min="13043" max="13043" width="10.5546875" style="248" customWidth="1"/>
    <col min="13044" max="13045" width="9" style="248" customWidth="1"/>
    <col min="13046" max="13046" width="10.5546875" style="248" customWidth="1"/>
    <col min="13047" max="13048" width="9.44140625" style="248" customWidth="1"/>
    <col min="13049" max="13049" width="10.5546875" style="248" customWidth="1"/>
    <col min="13050" max="13050" width="9.44140625" style="248" customWidth="1"/>
    <col min="13051" max="13051" width="9.88671875" style="248" customWidth="1"/>
    <col min="13052" max="13052" width="10.5546875" style="248" customWidth="1"/>
    <col min="13053" max="13053" width="9" style="248" customWidth="1"/>
    <col min="13054" max="13054" width="9.88671875" style="248" customWidth="1"/>
    <col min="13055" max="13055" width="12" style="248" customWidth="1"/>
    <col min="13056" max="13286" width="11.44140625" style="248"/>
    <col min="13287" max="13287" width="0.33203125" style="248" customWidth="1"/>
    <col min="13288" max="13288" width="19" style="248" customWidth="1"/>
    <col min="13289" max="13289" width="7.109375" style="248" customWidth="1"/>
    <col min="13290" max="13290" width="41.33203125" style="248" customWidth="1"/>
    <col min="13291" max="13292" width="9" style="248" customWidth="1"/>
    <col min="13293" max="13293" width="10.5546875" style="248" customWidth="1"/>
    <col min="13294" max="13294" width="9.44140625" style="248" customWidth="1"/>
    <col min="13295" max="13295" width="9.88671875" style="248" customWidth="1"/>
    <col min="13296" max="13296" width="10.5546875" style="248" customWidth="1"/>
    <col min="13297" max="13298" width="9.44140625" style="248" customWidth="1"/>
    <col min="13299" max="13299" width="10.5546875" style="248" customWidth="1"/>
    <col min="13300" max="13301" width="9" style="248" customWidth="1"/>
    <col min="13302" max="13302" width="10.5546875" style="248" customWidth="1"/>
    <col min="13303" max="13304" width="9.44140625" style="248" customWidth="1"/>
    <col min="13305" max="13305" width="10.5546875" style="248" customWidth="1"/>
    <col min="13306" max="13306" width="9.44140625" style="248" customWidth="1"/>
    <col min="13307" max="13307" width="9.88671875" style="248" customWidth="1"/>
    <col min="13308" max="13308" width="10.5546875" style="248" customWidth="1"/>
    <col min="13309" max="13309" width="9" style="248" customWidth="1"/>
    <col min="13310" max="13310" width="9.88671875" style="248" customWidth="1"/>
    <col min="13311" max="13311" width="12" style="248" customWidth="1"/>
    <col min="13312" max="13542" width="11.44140625" style="248"/>
    <col min="13543" max="13543" width="0.33203125" style="248" customWidth="1"/>
    <col min="13544" max="13544" width="19" style="248" customWidth="1"/>
    <col min="13545" max="13545" width="7.109375" style="248" customWidth="1"/>
    <col min="13546" max="13546" width="41.33203125" style="248" customWidth="1"/>
    <col min="13547" max="13548" width="9" style="248" customWidth="1"/>
    <col min="13549" max="13549" width="10.5546875" style="248" customWidth="1"/>
    <col min="13550" max="13550" width="9.44140625" style="248" customWidth="1"/>
    <col min="13551" max="13551" width="9.88671875" style="248" customWidth="1"/>
    <col min="13552" max="13552" width="10.5546875" style="248" customWidth="1"/>
    <col min="13553" max="13554" width="9.44140625" style="248" customWidth="1"/>
    <col min="13555" max="13555" width="10.5546875" style="248" customWidth="1"/>
    <col min="13556" max="13557" width="9" style="248" customWidth="1"/>
    <col min="13558" max="13558" width="10.5546875" style="248" customWidth="1"/>
    <col min="13559" max="13560" width="9.44140625" style="248" customWidth="1"/>
    <col min="13561" max="13561" width="10.5546875" style="248" customWidth="1"/>
    <col min="13562" max="13562" width="9.44140625" style="248" customWidth="1"/>
    <col min="13563" max="13563" width="9.88671875" style="248" customWidth="1"/>
    <col min="13564" max="13564" width="10.5546875" style="248" customWidth="1"/>
    <col min="13565" max="13565" width="9" style="248" customWidth="1"/>
    <col min="13566" max="13566" width="9.88671875" style="248" customWidth="1"/>
    <col min="13567" max="13567" width="12" style="248" customWidth="1"/>
    <col min="13568" max="13798" width="11.44140625" style="248"/>
    <col min="13799" max="13799" width="0.33203125" style="248" customWidth="1"/>
    <col min="13800" max="13800" width="19" style="248" customWidth="1"/>
    <col min="13801" max="13801" width="7.109375" style="248" customWidth="1"/>
    <col min="13802" max="13802" width="41.33203125" style="248" customWidth="1"/>
    <col min="13803" max="13804" width="9" style="248" customWidth="1"/>
    <col min="13805" max="13805" width="10.5546875" style="248" customWidth="1"/>
    <col min="13806" max="13806" width="9.44140625" style="248" customWidth="1"/>
    <col min="13807" max="13807" width="9.88671875" style="248" customWidth="1"/>
    <col min="13808" max="13808" width="10.5546875" style="248" customWidth="1"/>
    <col min="13809" max="13810" width="9.44140625" style="248" customWidth="1"/>
    <col min="13811" max="13811" width="10.5546875" style="248" customWidth="1"/>
    <col min="13812" max="13813" width="9" style="248" customWidth="1"/>
    <col min="13814" max="13814" width="10.5546875" style="248" customWidth="1"/>
    <col min="13815" max="13816" width="9.44140625" style="248" customWidth="1"/>
    <col min="13817" max="13817" width="10.5546875" style="248" customWidth="1"/>
    <col min="13818" max="13818" width="9.44140625" style="248" customWidth="1"/>
    <col min="13819" max="13819" width="9.88671875" style="248" customWidth="1"/>
    <col min="13820" max="13820" width="10.5546875" style="248" customWidth="1"/>
    <col min="13821" max="13821" width="9" style="248" customWidth="1"/>
    <col min="13822" max="13822" width="9.88671875" style="248" customWidth="1"/>
    <col min="13823" max="13823" width="12" style="248" customWidth="1"/>
    <col min="13824" max="14054" width="11.44140625" style="248"/>
    <col min="14055" max="14055" width="0.33203125" style="248" customWidth="1"/>
    <col min="14056" max="14056" width="19" style="248" customWidth="1"/>
    <col min="14057" max="14057" width="7.109375" style="248" customWidth="1"/>
    <col min="14058" max="14058" width="41.33203125" style="248" customWidth="1"/>
    <col min="14059" max="14060" width="9" style="248" customWidth="1"/>
    <col min="14061" max="14061" width="10.5546875" style="248" customWidth="1"/>
    <col min="14062" max="14062" width="9.44140625" style="248" customWidth="1"/>
    <col min="14063" max="14063" width="9.88671875" style="248" customWidth="1"/>
    <col min="14064" max="14064" width="10.5546875" style="248" customWidth="1"/>
    <col min="14065" max="14066" width="9.44140625" style="248" customWidth="1"/>
    <col min="14067" max="14067" width="10.5546875" style="248" customWidth="1"/>
    <col min="14068" max="14069" width="9" style="248" customWidth="1"/>
    <col min="14070" max="14070" width="10.5546875" style="248" customWidth="1"/>
    <col min="14071" max="14072" width="9.44140625" style="248" customWidth="1"/>
    <col min="14073" max="14073" width="10.5546875" style="248" customWidth="1"/>
    <col min="14074" max="14074" width="9.44140625" style="248" customWidth="1"/>
    <col min="14075" max="14075" width="9.88671875" style="248" customWidth="1"/>
    <col min="14076" max="14076" width="10.5546875" style="248" customWidth="1"/>
    <col min="14077" max="14077" width="9" style="248" customWidth="1"/>
    <col min="14078" max="14078" width="9.88671875" style="248" customWidth="1"/>
    <col min="14079" max="14079" width="12" style="248" customWidth="1"/>
    <col min="14080" max="14310" width="11.44140625" style="248"/>
    <col min="14311" max="14311" width="0.33203125" style="248" customWidth="1"/>
    <col min="14312" max="14312" width="19" style="248" customWidth="1"/>
    <col min="14313" max="14313" width="7.109375" style="248" customWidth="1"/>
    <col min="14314" max="14314" width="41.33203125" style="248" customWidth="1"/>
    <col min="14315" max="14316" width="9" style="248" customWidth="1"/>
    <col min="14317" max="14317" width="10.5546875" style="248" customWidth="1"/>
    <col min="14318" max="14318" width="9.44140625" style="248" customWidth="1"/>
    <col min="14319" max="14319" width="9.88671875" style="248" customWidth="1"/>
    <col min="14320" max="14320" width="10.5546875" style="248" customWidth="1"/>
    <col min="14321" max="14322" width="9.44140625" style="248" customWidth="1"/>
    <col min="14323" max="14323" width="10.5546875" style="248" customWidth="1"/>
    <col min="14324" max="14325" width="9" style="248" customWidth="1"/>
    <col min="14326" max="14326" width="10.5546875" style="248" customWidth="1"/>
    <col min="14327" max="14328" width="9.44140625" style="248" customWidth="1"/>
    <col min="14329" max="14329" width="10.5546875" style="248" customWidth="1"/>
    <col min="14330" max="14330" width="9.44140625" style="248" customWidth="1"/>
    <col min="14331" max="14331" width="9.88671875" style="248" customWidth="1"/>
    <col min="14332" max="14332" width="10.5546875" style="248" customWidth="1"/>
    <col min="14333" max="14333" width="9" style="248" customWidth="1"/>
    <col min="14334" max="14334" width="9.88671875" style="248" customWidth="1"/>
    <col min="14335" max="14335" width="12" style="248" customWidth="1"/>
    <col min="14336" max="14566" width="11.44140625" style="248"/>
    <col min="14567" max="14567" width="0.33203125" style="248" customWidth="1"/>
    <col min="14568" max="14568" width="19" style="248" customWidth="1"/>
    <col min="14569" max="14569" width="7.109375" style="248" customWidth="1"/>
    <col min="14570" max="14570" width="41.33203125" style="248" customWidth="1"/>
    <col min="14571" max="14572" width="9" style="248" customWidth="1"/>
    <col min="14573" max="14573" width="10.5546875" style="248" customWidth="1"/>
    <col min="14574" max="14574" width="9.44140625" style="248" customWidth="1"/>
    <col min="14575" max="14575" width="9.88671875" style="248" customWidth="1"/>
    <col min="14576" max="14576" width="10.5546875" style="248" customWidth="1"/>
    <col min="14577" max="14578" width="9.44140625" style="248" customWidth="1"/>
    <col min="14579" max="14579" width="10.5546875" style="248" customWidth="1"/>
    <col min="14580" max="14581" width="9" style="248" customWidth="1"/>
    <col min="14582" max="14582" width="10.5546875" style="248" customWidth="1"/>
    <col min="14583" max="14584" width="9.44140625" style="248" customWidth="1"/>
    <col min="14585" max="14585" width="10.5546875" style="248" customWidth="1"/>
    <col min="14586" max="14586" width="9.44140625" style="248" customWidth="1"/>
    <col min="14587" max="14587" width="9.88671875" style="248" customWidth="1"/>
    <col min="14588" max="14588" width="10.5546875" style="248" customWidth="1"/>
    <col min="14589" max="14589" width="9" style="248" customWidth="1"/>
    <col min="14590" max="14590" width="9.88671875" style="248" customWidth="1"/>
    <col min="14591" max="14591" width="12" style="248" customWidth="1"/>
    <col min="14592" max="14822" width="11.44140625" style="248"/>
    <col min="14823" max="14823" width="0.33203125" style="248" customWidth="1"/>
    <col min="14824" max="14824" width="19" style="248" customWidth="1"/>
    <col min="14825" max="14825" width="7.109375" style="248" customWidth="1"/>
    <col min="14826" max="14826" width="41.33203125" style="248" customWidth="1"/>
    <col min="14827" max="14828" width="9" style="248" customWidth="1"/>
    <col min="14829" max="14829" width="10.5546875" style="248" customWidth="1"/>
    <col min="14830" max="14830" width="9.44140625" style="248" customWidth="1"/>
    <col min="14831" max="14831" width="9.88671875" style="248" customWidth="1"/>
    <col min="14832" max="14832" width="10.5546875" style="248" customWidth="1"/>
    <col min="14833" max="14834" width="9.44140625" style="248" customWidth="1"/>
    <col min="14835" max="14835" width="10.5546875" style="248" customWidth="1"/>
    <col min="14836" max="14837" width="9" style="248" customWidth="1"/>
    <col min="14838" max="14838" width="10.5546875" style="248" customWidth="1"/>
    <col min="14839" max="14840" width="9.44140625" style="248" customWidth="1"/>
    <col min="14841" max="14841" width="10.5546875" style="248" customWidth="1"/>
    <col min="14842" max="14842" width="9.44140625" style="248" customWidth="1"/>
    <col min="14843" max="14843" width="9.88671875" style="248" customWidth="1"/>
    <col min="14844" max="14844" width="10.5546875" style="248" customWidth="1"/>
    <col min="14845" max="14845" width="9" style="248" customWidth="1"/>
    <col min="14846" max="14846" width="9.88671875" style="248" customWidth="1"/>
    <col min="14847" max="14847" width="12" style="248" customWidth="1"/>
    <col min="14848" max="15078" width="11.44140625" style="248"/>
    <col min="15079" max="15079" width="0.33203125" style="248" customWidth="1"/>
    <col min="15080" max="15080" width="19" style="248" customWidth="1"/>
    <col min="15081" max="15081" width="7.109375" style="248" customWidth="1"/>
    <col min="15082" max="15082" width="41.33203125" style="248" customWidth="1"/>
    <col min="15083" max="15084" width="9" style="248" customWidth="1"/>
    <col min="15085" max="15085" width="10.5546875" style="248" customWidth="1"/>
    <col min="15086" max="15086" width="9.44140625" style="248" customWidth="1"/>
    <col min="15087" max="15087" width="9.88671875" style="248" customWidth="1"/>
    <col min="15088" max="15088" width="10.5546875" style="248" customWidth="1"/>
    <col min="15089" max="15090" width="9.44140625" style="248" customWidth="1"/>
    <col min="15091" max="15091" width="10.5546875" style="248" customWidth="1"/>
    <col min="15092" max="15093" width="9" style="248" customWidth="1"/>
    <col min="15094" max="15094" width="10.5546875" style="248" customWidth="1"/>
    <col min="15095" max="15096" width="9.44140625" style="248" customWidth="1"/>
    <col min="15097" max="15097" width="10.5546875" style="248" customWidth="1"/>
    <col min="15098" max="15098" width="9.44140625" style="248" customWidth="1"/>
    <col min="15099" max="15099" width="9.88671875" style="248" customWidth="1"/>
    <col min="15100" max="15100" width="10.5546875" style="248" customWidth="1"/>
    <col min="15101" max="15101" width="9" style="248" customWidth="1"/>
    <col min="15102" max="15102" width="9.88671875" style="248" customWidth="1"/>
    <col min="15103" max="15103" width="12" style="248" customWidth="1"/>
    <col min="15104" max="15334" width="11.44140625" style="248"/>
    <col min="15335" max="15335" width="0.33203125" style="248" customWidth="1"/>
    <col min="15336" max="15336" width="19" style="248" customWidth="1"/>
    <col min="15337" max="15337" width="7.109375" style="248" customWidth="1"/>
    <col min="15338" max="15338" width="41.33203125" style="248" customWidth="1"/>
    <col min="15339" max="15340" width="9" style="248" customWidth="1"/>
    <col min="15341" max="15341" width="10.5546875" style="248" customWidth="1"/>
    <col min="15342" max="15342" width="9.44140625" style="248" customWidth="1"/>
    <col min="15343" max="15343" width="9.88671875" style="248" customWidth="1"/>
    <col min="15344" max="15344" width="10.5546875" style="248" customWidth="1"/>
    <col min="15345" max="15346" width="9.44140625" style="248" customWidth="1"/>
    <col min="15347" max="15347" width="10.5546875" style="248" customWidth="1"/>
    <col min="15348" max="15349" width="9" style="248" customWidth="1"/>
    <col min="15350" max="15350" width="10.5546875" style="248" customWidth="1"/>
    <col min="15351" max="15352" width="9.44140625" style="248" customWidth="1"/>
    <col min="15353" max="15353" width="10.5546875" style="248" customWidth="1"/>
    <col min="15354" max="15354" width="9.44140625" style="248" customWidth="1"/>
    <col min="15355" max="15355" width="9.88671875" style="248" customWidth="1"/>
    <col min="15356" max="15356" width="10.5546875" style="248" customWidth="1"/>
    <col min="15357" max="15357" width="9" style="248" customWidth="1"/>
    <col min="15358" max="15358" width="9.88671875" style="248" customWidth="1"/>
    <col min="15359" max="15359" width="12" style="248" customWidth="1"/>
    <col min="15360" max="15590" width="11.44140625" style="248"/>
    <col min="15591" max="15591" width="0.33203125" style="248" customWidth="1"/>
    <col min="15592" max="15592" width="19" style="248" customWidth="1"/>
    <col min="15593" max="15593" width="7.109375" style="248" customWidth="1"/>
    <col min="15594" max="15594" width="41.33203125" style="248" customWidth="1"/>
    <col min="15595" max="15596" width="9" style="248" customWidth="1"/>
    <col min="15597" max="15597" width="10.5546875" style="248" customWidth="1"/>
    <col min="15598" max="15598" width="9.44140625" style="248" customWidth="1"/>
    <col min="15599" max="15599" width="9.88671875" style="248" customWidth="1"/>
    <col min="15600" max="15600" width="10.5546875" style="248" customWidth="1"/>
    <col min="15601" max="15602" width="9.44140625" style="248" customWidth="1"/>
    <col min="15603" max="15603" width="10.5546875" style="248" customWidth="1"/>
    <col min="15604" max="15605" width="9" style="248" customWidth="1"/>
    <col min="15606" max="15606" width="10.5546875" style="248" customWidth="1"/>
    <col min="15607" max="15608" width="9.44140625" style="248" customWidth="1"/>
    <col min="15609" max="15609" width="10.5546875" style="248" customWidth="1"/>
    <col min="15610" max="15610" width="9.44140625" style="248" customWidth="1"/>
    <col min="15611" max="15611" width="9.88671875" style="248" customWidth="1"/>
    <col min="15612" max="15612" width="10.5546875" style="248" customWidth="1"/>
    <col min="15613" max="15613" width="9" style="248" customWidth="1"/>
    <col min="15614" max="15614" width="9.88671875" style="248" customWidth="1"/>
    <col min="15615" max="15615" width="12" style="248" customWidth="1"/>
    <col min="15616" max="15846" width="11.44140625" style="248"/>
    <col min="15847" max="15847" width="0.33203125" style="248" customWidth="1"/>
    <col min="15848" max="15848" width="19" style="248" customWidth="1"/>
    <col min="15849" max="15849" width="7.109375" style="248" customWidth="1"/>
    <col min="15850" max="15850" width="41.33203125" style="248" customWidth="1"/>
    <col min="15851" max="15852" width="9" style="248" customWidth="1"/>
    <col min="15853" max="15853" width="10.5546875" style="248" customWidth="1"/>
    <col min="15854" max="15854" width="9.44140625" style="248" customWidth="1"/>
    <col min="15855" max="15855" width="9.88671875" style="248" customWidth="1"/>
    <col min="15856" max="15856" width="10.5546875" style="248" customWidth="1"/>
    <col min="15857" max="15858" width="9.44140625" style="248" customWidth="1"/>
    <col min="15859" max="15859" width="10.5546875" style="248" customWidth="1"/>
    <col min="15860" max="15861" width="9" style="248" customWidth="1"/>
    <col min="15862" max="15862" width="10.5546875" style="248" customWidth="1"/>
    <col min="15863" max="15864" width="9.44140625" style="248" customWidth="1"/>
    <col min="15865" max="15865" width="10.5546875" style="248" customWidth="1"/>
    <col min="15866" max="15866" width="9.44140625" style="248" customWidth="1"/>
    <col min="15867" max="15867" width="9.88671875" style="248" customWidth="1"/>
    <col min="15868" max="15868" width="10.5546875" style="248" customWidth="1"/>
    <col min="15869" max="15869" width="9" style="248" customWidth="1"/>
    <col min="15870" max="15870" width="9.88671875" style="248" customWidth="1"/>
    <col min="15871" max="15871" width="12" style="248" customWidth="1"/>
    <col min="15872" max="16102" width="11.44140625" style="248"/>
    <col min="16103" max="16103" width="0.33203125" style="248" customWidth="1"/>
    <col min="16104" max="16104" width="19" style="248" customWidth="1"/>
    <col min="16105" max="16105" width="7.109375" style="248" customWidth="1"/>
    <col min="16106" max="16106" width="41.33203125" style="248" customWidth="1"/>
    <col min="16107" max="16108" width="9" style="248" customWidth="1"/>
    <col min="16109" max="16109" width="10.5546875" style="248" customWidth="1"/>
    <col min="16110" max="16110" width="9.44140625" style="248" customWidth="1"/>
    <col min="16111" max="16111" width="9.88671875" style="248" customWidth="1"/>
    <col min="16112" max="16112" width="10.5546875" style="248" customWidth="1"/>
    <col min="16113" max="16114" width="9.44140625" style="248" customWidth="1"/>
    <col min="16115" max="16115" width="10.5546875" style="248" customWidth="1"/>
    <col min="16116" max="16117" width="9" style="248" customWidth="1"/>
    <col min="16118" max="16118" width="10.5546875" style="248" customWidth="1"/>
    <col min="16119" max="16120" width="9.44140625" style="248" customWidth="1"/>
    <col min="16121" max="16121" width="10.5546875" style="248" customWidth="1"/>
    <col min="16122" max="16122" width="9.44140625" style="248" customWidth="1"/>
    <col min="16123" max="16123" width="9.88671875" style="248" customWidth="1"/>
    <col min="16124" max="16124" width="10.5546875" style="248" customWidth="1"/>
    <col min="16125" max="16125" width="9" style="248" customWidth="1"/>
    <col min="16126" max="16126" width="9.88671875" style="248" customWidth="1"/>
    <col min="16127" max="16127" width="12" style="248" customWidth="1"/>
    <col min="16128" max="16384" width="11.44140625" style="248"/>
  </cols>
  <sheetData>
    <row r="1" spans="1:26">
      <c r="A1" s="265" t="s">
        <v>1447</v>
      </c>
      <c r="B1" s="226"/>
      <c r="C1" s="238"/>
      <c r="D1" s="238"/>
      <c r="E1" s="238"/>
      <c r="F1" s="238"/>
      <c r="G1" s="238"/>
      <c r="H1" s="238"/>
      <c r="I1" s="241"/>
    </row>
    <row r="2" spans="1:26" ht="18" customHeight="1">
      <c r="A2" s="966" t="s">
        <v>1092</v>
      </c>
      <c r="B2" s="47"/>
    </row>
    <row r="3" spans="1:26" ht="18" customHeight="1">
      <c r="A3" s="1273" t="s">
        <v>2696</v>
      </c>
      <c r="B3" s="47"/>
    </row>
    <row r="4" spans="1:26" ht="14.4">
      <c r="A4" s="2599" t="s">
        <v>12</v>
      </c>
      <c r="B4" s="2599" t="s">
        <v>812</v>
      </c>
      <c r="C4" s="2597">
        <v>2011</v>
      </c>
      <c r="D4" s="2597"/>
      <c r="E4" s="2597"/>
      <c r="F4" s="2597">
        <v>2012</v>
      </c>
      <c r="G4" s="2597"/>
      <c r="H4" s="2597"/>
      <c r="I4" s="2597">
        <v>2013</v>
      </c>
      <c r="J4" s="2597"/>
      <c r="K4" s="2597"/>
      <c r="L4" s="2597">
        <v>2014</v>
      </c>
      <c r="M4" s="2597"/>
      <c r="N4" s="2597"/>
      <c r="O4" s="2597">
        <v>2015</v>
      </c>
      <c r="P4" s="2597"/>
      <c r="Q4" s="2597"/>
      <c r="R4" s="2597">
        <v>2016</v>
      </c>
      <c r="S4" s="2597"/>
      <c r="T4" s="2597"/>
      <c r="U4" s="2597">
        <v>2017</v>
      </c>
      <c r="V4" s="2597"/>
      <c r="W4" s="2597"/>
      <c r="X4" s="2597">
        <v>2018</v>
      </c>
      <c r="Y4" s="2597"/>
      <c r="Z4" s="2597"/>
    </row>
    <row r="5" spans="1:26" s="251" customFormat="1" ht="23.25" customHeight="1">
      <c r="A5" s="2599"/>
      <c r="B5" s="2599"/>
      <c r="C5" s="1241" t="s">
        <v>29</v>
      </c>
      <c r="D5" s="1241" t="s">
        <v>30</v>
      </c>
      <c r="E5" s="1241" t="s">
        <v>8</v>
      </c>
      <c r="F5" s="1241" t="s">
        <v>29</v>
      </c>
      <c r="G5" s="1241" t="s">
        <v>30</v>
      </c>
      <c r="H5" s="1241" t="s">
        <v>8</v>
      </c>
      <c r="I5" s="1241" t="s">
        <v>29</v>
      </c>
      <c r="J5" s="1241" t="s">
        <v>30</v>
      </c>
      <c r="K5" s="1241" t="s">
        <v>8</v>
      </c>
      <c r="L5" s="1241" t="s">
        <v>29</v>
      </c>
      <c r="M5" s="1241" t="s">
        <v>30</v>
      </c>
      <c r="N5" s="1241" t="s">
        <v>8</v>
      </c>
      <c r="O5" s="1241" t="s">
        <v>29</v>
      </c>
      <c r="P5" s="1241" t="s">
        <v>30</v>
      </c>
      <c r="Q5" s="1241" t="s">
        <v>8</v>
      </c>
      <c r="R5" s="1241" t="s">
        <v>29</v>
      </c>
      <c r="S5" s="1241" t="s">
        <v>30</v>
      </c>
      <c r="T5" s="1241" t="s">
        <v>8</v>
      </c>
      <c r="U5" s="1241" t="s">
        <v>29</v>
      </c>
      <c r="V5" s="1241" t="s">
        <v>30</v>
      </c>
      <c r="W5" s="1241" t="s">
        <v>8</v>
      </c>
      <c r="X5" s="1241" t="s">
        <v>29</v>
      </c>
      <c r="Y5" s="1241" t="s">
        <v>30</v>
      </c>
      <c r="Z5" s="1241" t="s">
        <v>8</v>
      </c>
    </row>
    <row r="6" spans="1:26" s="250" customFormat="1" ht="15" customHeight="1">
      <c r="A6" s="2598" t="s">
        <v>1</v>
      </c>
      <c r="B6" s="1242" t="s">
        <v>19</v>
      </c>
      <c r="C6" s="1217">
        <v>21</v>
      </c>
      <c r="D6" s="1217">
        <v>47</v>
      </c>
      <c r="E6" s="1219">
        <f>C6+D6</f>
        <v>68</v>
      </c>
      <c r="F6" s="1217"/>
      <c r="G6" s="1217">
        <v>35</v>
      </c>
      <c r="H6" s="1219">
        <f>G6</f>
        <v>35</v>
      </c>
      <c r="I6" s="1217">
        <v>21</v>
      </c>
      <c r="J6" s="1217">
        <v>40</v>
      </c>
      <c r="K6" s="1219">
        <f>I6+J6</f>
        <v>61</v>
      </c>
      <c r="L6" s="1217">
        <v>23</v>
      </c>
      <c r="M6" s="1217">
        <v>49</v>
      </c>
      <c r="N6" s="1219">
        <f>L6+M6</f>
        <v>72</v>
      </c>
      <c r="O6" s="1217">
        <v>25</v>
      </c>
      <c r="P6" s="1217">
        <v>65</v>
      </c>
      <c r="Q6" s="1219">
        <f>O6+P6</f>
        <v>90</v>
      </c>
      <c r="R6" s="1217">
        <v>22</v>
      </c>
      <c r="S6" s="1218">
        <v>69</v>
      </c>
      <c r="T6" s="1219">
        <f>R6+S6</f>
        <v>91</v>
      </c>
      <c r="U6" s="1217">
        <v>31</v>
      </c>
      <c r="V6" s="1218">
        <v>56</v>
      </c>
      <c r="W6" s="1219">
        <f>U6+V6</f>
        <v>87</v>
      </c>
      <c r="X6" s="1217"/>
      <c r="Y6" s="1218">
        <v>93</v>
      </c>
      <c r="Z6" s="1243">
        <f t="shared" ref="Z6:Z14" si="0">SUM(X6:Y6)</f>
        <v>93</v>
      </c>
    </row>
    <row r="7" spans="1:26" s="250" customFormat="1" ht="28.5" customHeight="1">
      <c r="A7" s="2598"/>
      <c r="B7" s="1242" t="s">
        <v>78</v>
      </c>
      <c r="C7" s="1217"/>
      <c r="D7" s="1217"/>
      <c r="E7" s="1219"/>
      <c r="F7" s="1217"/>
      <c r="G7" s="1217"/>
      <c r="H7" s="1219"/>
      <c r="I7" s="1217"/>
      <c r="J7" s="1217"/>
      <c r="K7" s="1219"/>
      <c r="L7" s="1217"/>
      <c r="M7" s="1217"/>
      <c r="N7" s="1219"/>
      <c r="O7" s="1217"/>
      <c r="P7" s="1217"/>
      <c r="Q7" s="1219"/>
      <c r="R7" s="1217"/>
      <c r="S7" s="1218"/>
      <c r="T7" s="1219"/>
      <c r="U7" s="1217">
        <v>95</v>
      </c>
      <c r="V7" s="1218">
        <v>218</v>
      </c>
      <c r="W7" s="1219">
        <f>U7+V7</f>
        <v>313</v>
      </c>
      <c r="X7" s="1217"/>
      <c r="Y7" s="1218">
        <v>253</v>
      </c>
      <c r="Z7" s="1243">
        <f>SUM(X7:Y7)</f>
        <v>253</v>
      </c>
    </row>
    <row r="8" spans="1:26" s="250" customFormat="1" ht="28.5" customHeight="1">
      <c r="A8" s="2598"/>
      <c r="B8" s="1242" t="s">
        <v>1059</v>
      </c>
      <c r="C8" s="1217"/>
      <c r="D8" s="1217"/>
      <c r="E8" s="1219"/>
      <c r="F8" s="1217"/>
      <c r="G8" s="1217"/>
      <c r="H8" s="1219"/>
      <c r="I8" s="1217"/>
      <c r="J8" s="1217"/>
      <c r="K8" s="1219"/>
      <c r="L8" s="1217"/>
      <c r="M8" s="1217"/>
      <c r="N8" s="1219"/>
      <c r="O8" s="1217"/>
      <c r="P8" s="1217"/>
      <c r="Q8" s="1219"/>
      <c r="R8" s="1217"/>
      <c r="S8" s="1218"/>
      <c r="T8" s="1219"/>
      <c r="U8" s="1217"/>
      <c r="V8" s="1218"/>
      <c r="W8" s="1219"/>
      <c r="X8" s="1217"/>
      <c r="Y8" s="1218">
        <v>149</v>
      </c>
      <c r="Z8" s="1243">
        <f>SUM(X8:Y8)</f>
        <v>149</v>
      </c>
    </row>
    <row r="9" spans="1:26" s="250" customFormat="1" ht="14.25" customHeight="1">
      <c r="A9" s="2598" t="s">
        <v>3</v>
      </c>
      <c r="B9" s="1244" t="s">
        <v>21</v>
      </c>
      <c r="C9" s="1217">
        <v>34</v>
      </c>
      <c r="D9" s="1217">
        <v>141</v>
      </c>
      <c r="E9" s="1219">
        <f>C9+D9</f>
        <v>175</v>
      </c>
      <c r="F9" s="1217"/>
      <c r="G9" s="1217">
        <v>74</v>
      </c>
      <c r="H9" s="1219">
        <f>G9</f>
        <v>74</v>
      </c>
      <c r="I9" s="1217">
        <v>36</v>
      </c>
      <c r="J9" s="1217">
        <v>124</v>
      </c>
      <c r="K9" s="1219">
        <f>I9+J9</f>
        <v>160</v>
      </c>
      <c r="L9" s="1217">
        <v>47</v>
      </c>
      <c r="M9" s="1217">
        <v>51</v>
      </c>
      <c r="N9" s="1219">
        <f>L9+M9</f>
        <v>98</v>
      </c>
      <c r="O9" s="1217">
        <v>42</v>
      </c>
      <c r="P9" s="1217">
        <v>150</v>
      </c>
      <c r="Q9" s="1219">
        <f>O9+P9</f>
        <v>192</v>
      </c>
      <c r="R9" s="1217">
        <v>55</v>
      </c>
      <c r="S9" s="1218">
        <v>185</v>
      </c>
      <c r="T9" s="1219">
        <f>R9+S9</f>
        <v>240</v>
      </c>
      <c r="U9" s="1217">
        <v>47</v>
      </c>
      <c r="V9" s="1218">
        <v>153</v>
      </c>
      <c r="W9" s="1219">
        <f>U9+V9</f>
        <v>200</v>
      </c>
      <c r="X9" s="1217"/>
      <c r="Y9" s="1218">
        <v>234</v>
      </c>
      <c r="Z9" s="1243">
        <f t="shared" si="0"/>
        <v>234</v>
      </c>
    </row>
    <row r="10" spans="1:26" s="250" customFormat="1" ht="14.25" customHeight="1">
      <c r="A10" s="2598"/>
      <c r="B10" s="1244" t="s">
        <v>77</v>
      </c>
      <c r="C10" s="1217"/>
      <c r="D10" s="1217"/>
      <c r="E10" s="1219"/>
      <c r="F10" s="1217"/>
      <c r="G10" s="1217"/>
      <c r="H10" s="1219"/>
      <c r="I10" s="1217"/>
      <c r="J10" s="1217"/>
      <c r="K10" s="1219"/>
      <c r="L10" s="1217"/>
      <c r="M10" s="1217"/>
      <c r="N10" s="1219"/>
      <c r="O10" s="1217"/>
      <c r="P10" s="1217"/>
      <c r="Q10" s="1219"/>
      <c r="R10" s="1217"/>
      <c r="S10" s="1218"/>
      <c r="T10" s="1219"/>
      <c r="U10" s="1217"/>
      <c r="V10" s="1218">
        <v>314</v>
      </c>
      <c r="W10" s="1219">
        <f>U10+V10</f>
        <v>314</v>
      </c>
      <c r="X10" s="1217"/>
      <c r="Y10" s="1218">
        <v>619</v>
      </c>
      <c r="Z10" s="1243">
        <f>SUM(X10:Y10)</f>
        <v>619</v>
      </c>
    </row>
    <row r="11" spans="1:26" s="250" customFormat="1" ht="28.8">
      <c r="A11" s="2598"/>
      <c r="B11" s="1244" t="s">
        <v>2692</v>
      </c>
      <c r="C11" s="1217"/>
      <c r="D11" s="1217"/>
      <c r="E11" s="1219"/>
      <c r="F11" s="1217"/>
      <c r="G11" s="1217"/>
      <c r="H11" s="1219"/>
      <c r="I11" s="1217"/>
      <c r="J11" s="1217"/>
      <c r="K11" s="1219"/>
      <c r="L11" s="1217"/>
      <c r="M11" s="1217"/>
      <c r="N11" s="1219"/>
      <c r="O11" s="1217"/>
      <c r="P11" s="1217"/>
      <c r="Q11" s="1219"/>
      <c r="R11" s="1217"/>
      <c r="S11" s="1218"/>
      <c r="T11" s="1219"/>
      <c r="U11" s="1217"/>
      <c r="V11" s="1218"/>
      <c r="W11" s="1219"/>
      <c r="X11" s="1217"/>
      <c r="Y11" s="1218">
        <v>81</v>
      </c>
      <c r="Z11" s="1243">
        <f t="shared" si="0"/>
        <v>81</v>
      </c>
    </row>
    <row r="12" spans="1:26" s="250" customFormat="1" ht="15" customHeight="1">
      <c r="A12" s="2598" t="s">
        <v>2</v>
      </c>
      <c r="B12" s="1245" t="s">
        <v>23</v>
      </c>
      <c r="C12" s="1246"/>
      <c r="D12" s="1217"/>
      <c r="E12" s="1219"/>
      <c r="F12" s="1246"/>
      <c r="G12" s="1217"/>
      <c r="H12" s="1219"/>
      <c r="I12" s="1246"/>
      <c r="J12" s="1217">
        <v>107</v>
      </c>
      <c r="K12" s="1219">
        <f>I12+J12</f>
        <v>107</v>
      </c>
      <c r="L12" s="1246"/>
      <c r="M12" s="1217">
        <v>225</v>
      </c>
      <c r="N12" s="1219">
        <f>L12+M12</f>
        <v>225</v>
      </c>
      <c r="O12" s="1246"/>
      <c r="P12" s="1217">
        <v>285</v>
      </c>
      <c r="Q12" s="1219">
        <f>O12+P12</f>
        <v>285</v>
      </c>
      <c r="R12" s="1217"/>
      <c r="S12" s="1218">
        <v>318</v>
      </c>
      <c r="T12" s="1219">
        <f>R12+S12</f>
        <v>318</v>
      </c>
      <c r="U12" s="1217"/>
      <c r="V12" s="1218">
        <v>262</v>
      </c>
      <c r="W12" s="1219">
        <f>U12+V12</f>
        <v>262</v>
      </c>
      <c r="X12" s="1217"/>
      <c r="Y12" s="1218">
        <v>238</v>
      </c>
      <c r="Z12" s="1243">
        <f t="shared" si="0"/>
        <v>238</v>
      </c>
    </row>
    <row r="13" spans="1:26" s="250" customFormat="1" ht="15" customHeight="1">
      <c r="A13" s="2598"/>
      <c r="B13" s="1245" t="s">
        <v>20</v>
      </c>
      <c r="C13" s="1147">
        <v>49</v>
      </c>
      <c r="D13" s="1147">
        <v>120</v>
      </c>
      <c r="E13" s="1219">
        <f>C13+D13</f>
        <v>169</v>
      </c>
      <c r="F13" s="1147"/>
      <c r="G13" s="1147">
        <v>72</v>
      </c>
      <c r="H13" s="1219">
        <f>G13</f>
        <v>72</v>
      </c>
      <c r="I13" s="1147">
        <v>34</v>
      </c>
      <c r="J13" s="1147">
        <v>83</v>
      </c>
      <c r="K13" s="1219">
        <f>I13+J13</f>
        <v>117</v>
      </c>
      <c r="L13" s="1147"/>
      <c r="M13" s="1147">
        <v>103</v>
      </c>
      <c r="N13" s="1219">
        <f>L13+M13</f>
        <v>103</v>
      </c>
      <c r="O13" s="1147"/>
      <c r="P13" s="1147">
        <v>157</v>
      </c>
      <c r="Q13" s="1219">
        <f>O13+P13</f>
        <v>157</v>
      </c>
      <c r="R13" s="1217">
        <v>52</v>
      </c>
      <c r="S13" s="1218">
        <v>136</v>
      </c>
      <c r="T13" s="1219">
        <f>R13+S13</f>
        <v>188</v>
      </c>
      <c r="U13" s="1217">
        <v>49</v>
      </c>
      <c r="V13" s="1218">
        <v>125</v>
      </c>
      <c r="W13" s="1219">
        <f>U13+V13</f>
        <v>174</v>
      </c>
      <c r="X13" s="1217">
        <v>40</v>
      </c>
      <c r="Y13" s="1218">
        <v>182</v>
      </c>
      <c r="Z13" s="1243">
        <f t="shared" si="0"/>
        <v>222</v>
      </c>
    </row>
    <row r="14" spans="1:26" s="250" customFormat="1" ht="28.8">
      <c r="A14" s="2598"/>
      <c r="B14" s="1244" t="s">
        <v>2693</v>
      </c>
      <c r="C14" s="1147"/>
      <c r="D14" s="1147"/>
      <c r="E14" s="1219"/>
      <c r="F14" s="1147"/>
      <c r="G14" s="1147"/>
      <c r="H14" s="1219"/>
      <c r="I14" s="1147"/>
      <c r="J14" s="1147"/>
      <c r="K14" s="1219"/>
      <c r="L14" s="1147"/>
      <c r="M14" s="1147"/>
      <c r="N14" s="1219"/>
      <c r="O14" s="1147"/>
      <c r="P14" s="1147"/>
      <c r="Q14" s="1219"/>
      <c r="R14" s="1217"/>
      <c r="S14" s="1218"/>
      <c r="T14" s="1219"/>
      <c r="U14" s="1217"/>
      <c r="V14" s="1218"/>
      <c r="W14" s="1219"/>
      <c r="X14" s="1217">
        <v>44</v>
      </c>
      <c r="Y14" s="1218">
        <v>62</v>
      </c>
      <c r="Z14" s="1243">
        <f t="shared" si="0"/>
        <v>106</v>
      </c>
    </row>
    <row r="15" spans="1:26" s="250" customFormat="1" ht="35.25" customHeight="1">
      <c r="A15" s="2600" t="s">
        <v>2706</v>
      </c>
      <c r="B15" s="2600"/>
      <c r="C15" s="2600"/>
      <c r="D15" s="2600"/>
      <c r="E15" s="2600"/>
      <c r="F15" s="2600"/>
      <c r="G15" s="2600"/>
      <c r="H15" s="2600"/>
      <c r="I15" s="2600"/>
      <c r="J15" s="2600"/>
      <c r="K15" s="2600"/>
      <c r="L15" s="2600"/>
      <c r="M15" s="2600"/>
      <c r="N15" s="2600"/>
      <c r="O15" s="2600"/>
      <c r="P15" s="2600"/>
      <c r="Q15" s="2600"/>
      <c r="R15" s="2600"/>
      <c r="S15" s="2600"/>
      <c r="T15" s="2600"/>
      <c r="U15" s="2600"/>
      <c r="V15" s="2600"/>
      <c r="W15" s="2600"/>
    </row>
    <row r="16" spans="1:26" s="250" customFormat="1" ht="15" customHeight="1">
      <c r="A16" s="665"/>
      <c r="B16" s="1247" t="s">
        <v>1081</v>
      </c>
      <c r="C16" s="1217">
        <f t="shared" ref="C16:S16" si="1">C6</f>
        <v>21</v>
      </c>
      <c r="D16" s="1217">
        <f>D6</f>
        <v>47</v>
      </c>
      <c r="E16" s="1219">
        <f>C16+D16</f>
        <v>68</v>
      </c>
      <c r="F16" s="1217">
        <f t="shared" si="1"/>
        <v>0</v>
      </c>
      <c r="G16" s="1217">
        <f>G6</f>
        <v>35</v>
      </c>
      <c r="H16" s="1219">
        <f>H6</f>
        <v>35</v>
      </c>
      <c r="I16" s="1217">
        <f>I6</f>
        <v>21</v>
      </c>
      <c r="J16" s="1217">
        <f>J6</f>
        <v>40</v>
      </c>
      <c r="K16" s="1219">
        <f>I16+J16</f>
        <v>61</v>
      </c>
      <c r="L16" s="1217">
        <f>L6</f>
        <v>23</v>
      </c>
      <c r="M16" s="1217">
        <f>M6</f>
        <v>49</v>
      </c>
      <c r="N16" s="1219">
        <f>L16+M16</f>
        <v>72</v>
      </c>
      <c r="O16" s="1217">
        <f t="shared" si="1"/>
        <v>25</v>
      </c>
      <c r="P16" s="1217">
        <f t="shared" si="1"/>
        <v>65</v>
      </c>
      <c r="Q16" s="1219">
        <f>O16+P16</f>
        <v>90</v>
      </c>
      <c r="R16" s="1217">
        <f t="shared" si="1"/>
        <v>22</v>
      </c>
      <c r="S16" s="1218">
        <f t="shared" si="1"/>
        <v>69</v>
      </c>
      <c r="T16" s="1219">
        <f>R16+S16</f>
        <v>91</v>
      </c>
      <c r="U16" s="1217">
        <f>U6+U7</f>
        <v>126</v>
      </c>
      <c r="V16" s="1218">
        <f>V6+V7</f>
        <v>274</v>
      </c>
      <c r="W16" s="1219">
        <f>U16+V16</f>
        <v>400</v>
      </c>
      <c r="X16" s="1217">
        <f>SUM(X6:X8)</f>
        <v>0</v>
      </c>
      <c r="Y16" s="1218">
        <f>SUM(Y6:Y8)</f>
        <v>495</v>
      </c>
      <c r="Z16" s="1243">
        <f>SUM(X16:Y16)</f>
        <v>495</v>
      </c>
    </row>
    <row r="17" spans="1:26" s="250" customFormat="1" ht="14.25" customHeight="1">
      <c r="A17" s="665"/>
      <c r="B17" s="1247" t="s">
        <v>1082</v>
      </c>
      <c r="C17" s="1217">
        <f>C9</f>
        <v>34</v>
      </c>
      <c r="D17" s="1217">
        <f>D9</f>
        <v>141</v>
      </c>
      <c r="E17" s="1219">
        <f>C17+D17</f>
        <v>175</v>
      </c>
      <c r="F17" s="1217">
        <f t="shared" ref="F17:S17" si="2">F9</f>
        <v>0</v>
      </c>
      <c r="G17" s="1217">
        <f t="shared" si="2"/>
        <v>74</v>
      </c>
      <c r="H17" s="1219">
        <f t="shared" si="2"/>
        <v>74</v>
      </c>
      <c r="I17" s="1217">
        <f t="shared" si="2"/>
        <v>36</v>
      </c>
      <c r="J17" s="1217">
        <f>J9</f>
        <v>124</v>
      </c>
      <c r="K17" s="1219">
        <f>I17+J17</f>
        <v>160</v>
      </c>
      <c r="L17" s="1217">
        <f t="shared" si="2"/>
        <v>47</v>
      </c>
      <c r="M17" s="1217">
        <f>M9</f>
        <v>51</v>
      </c>
      <c r="N17" s="1219">
        <f>L17+M17</f>
        <v>98</v>
      </c>
      <c r="O17" s="1217">
        <f t="shared" si="2"/>
        <v>42</v>
      </c>
      <c r="P17" s="1217">
        <f t="shared" si="2"/>
        <v>150</v>
      </c>
      <c r="Q17" s="1219">
        <f>O17+P17</f>
        <v>192</v>
      </c>
      <c r="R17" s="1217">
        <f t="shared" si="2"/>
        <v>55</v>
      </c>
      <c r="S17" s="1218">
        <f t="shared" si="2"/>
        <v>185</v>
      </c>
      <c r="T17" s="1219">
        <f>R17+S17</f>
        <v>240</v>
      </c>
      <c r="U17" s="1217">
        <f>U9+U10</f>
        <v>47</v>
      </c>
      <c r="V17" s="1218">
        <f>V9+V10</f>
        <v>467</v>
      </c>
      <c r="W17" s="1219">
        <f>U17+V17</f>
        <v>514</v>
      </c>
      <c r="X17" s="1217">
        <f>SUM(X9:X11)</f>
        <v>0</v>
      </c>
      <c r="Y17" s="1218">
        <f>SUM(Y9:Y11)</f>
        <v>934</v>
      </c>
      <c r="Z17" s="1243">
        <f>SUM(X17:Y17)</f>
        <v>934</v>
      </c>
    </row>
    <row r="18" spans="1:26" s="250" customFormat="1" ht="15" customHeight="1">
      <c r="A18" s="665"/>
      <c r="B18" s="1247" t="s">
        <v>1083</v>
      </c>
      <c r="C18" s="1147">
        <f>C13+C12</f>
        <v>49</v>
      </c>
      <c r="D18" s="1147">
        <f>D13+D12</f>
        <v>120</v>
      </c>
      <c r="E18" s="1219">
        <f>C18+D18</f>
        <v>169</v>
      </c>
      <c r="F18" s="1147">
        <f t="shared" ref="F18:S18" si="3">F13+F12</f>
        <v>0</v>
      </c>
      <c r="G18" s="1147">
        <f t="shared" si="3"/>
        <v>72</v>
      </c>
      <c r="H18" s="1219">
        <f t="shared" si="3"/>
        <v>72</v>
      </c>
      <c r="I18" s="1147">
        <f t="shared" si="3"/>
        <v>34</v>
      </c>
      <c r="J18" s="1147">
        <f>J13+J12</f>
        <v>190</v>
      </c>
      <c r="K18" s="1219">
        <f>I18+J18</f>
        <v>224</v>
      </c>
      <c r="L18" s="1147">
        <f t="shared" si="3"/>
        <v>0</v>
      </c>
      <c r="M18" s="1147">
        <f>M13+M12</f>
        <v>328</v>
      </c>
      <c r="N18" s="1219">
        <f>L18+M18</f>
        <v>328</v>
      </c>
      <c r="O18" s="1147">
        <f t="shared" si="3"/>
        <v>0</v>
      </c>
      <c r="P18" s="1147">
        <f t="shared" si="3"/>
        <v>442</v>
      </c>
      <c r="Q18" s="1219">
        <f>O18+P18</f>
        <v>442</v>
      </c>
      <c r="R18" s="1217">
        <f t="shared" si="3"/>
        <v>52</v>
      </c>
      <c r="S18" s="1218">
        <f t="shared" si="3"/>
        <v>454</v>
      </c>
      <c r="T18" s="1219">
        <f>R18+S18</f>
        <v>506</v>
      </c>
      <c r="U18" s="1217">
        <f>U12+U13</f>
        <v>49</v>
      </c>
      <c r="V18" s="1218">
        <f>V12+V13</f>
        <v>387</v>
      </c>
      <c r="W18" s="1219">
        <f>U18+V18</f>
        <v>436</v>
      </c>
      <c r="X18" s="1217">
        <f>SUM(X12:X14)</f>
        <v>84</v>
      </c>
      <c r="Y18" s="1218">
        <f>SUM(Y12:Y14)</f>
        <v>482</v>
      </c>
      <c r="Z18" s="1243">
        <f>SUM(X18:Y18)</f>
        <v>566</v>
      </c>
    </row>
    <row r="19" spans="1:26" s="250" customFormat="1" ht="6.75" customHeight="1">
      <c r="A19" s="664"/>
      <c r="B19" s="257"/>
      <c r="C19" s="232"/>
      <c r="D19" s="230"/>
      <c r="E19" s="233"/>
      <c r="F19" s="232"/>
      <c r="G19" s="230"/>
      <c r="H19" s="233"/>
      <c r="I19" s="232"/>
      <c r="J19" s="230"/>
      <c r="K19" s="233"/>
      <c r="L19" s="232"/>
      <c r="M19" s="230"/>
      <c r="N19" s="233"/>
      <c r="O19" s="232"/>
      <c r="P19" s="230"/>
      <c r="Q19" s="233"/>
      <c r="R19" s="230"/>
      <c r="S19" s="258"/>
      <c r="T19" s="233"/>
      <c r="U19" s="665"/>
      <c r="V19" s="665"/>
      <c r="W19" s="665"/>
    </row>
    <row r="20" spans="1:26" s="250" customFormat="1" ht="14.4">
      <c r="A20" s="17"/>
      <c r="B20" s="1249" t="s">
        <v>460</v>
      </c>
      <c r="C20" s="1250">
        <f t="shared" ref="C20:Y20" si="4">SUM(C16:C18)</f>
        <v>104</v>
      </c>
      <c r="D20" s="1250">
        <f t="shared" si="4"/>
        <v>308</v>
      </c>
      <c r="E20" s="1250">
        <f t="shared" si="4"/>
        <v>412</v>
      </c>
      <c r="F20" s="1250">
        <f t="shared" si="4"/>
        <v>0</v>
      </c>
      <c r="G20" s="1250">
        <f t="shared" si="4"/>
        <v>181</v>
      </c>
      <c r="H20" s="1250">
        <f t="shared" si="4"/>
        <v>181</v>
      </c>
      <c r="I20" s="1250">
        <f t="shared" si="4"/>
        <v>91</v>
      </c>
      <c r="J20" s="1250">
        <f t="shared" si="4"/>
        <v>354</v>
      </c>
      <c r="K20" s="1250">
        <f t="shared" si="4"/>
        <v>445</v>
      </c>
      <c r="L20" s="1250">
        <f t="shared" si="4"/>
        <v>70</v>
      </c>
      <c r="M20" s="1250">
        <f t="shared" si="4"/>
        <v>428</v>
      </c>
      <c r="N20" s="1250">
        <f t="shared" si="4"/>
        <v>498</v>
      </c>
      <c r="O20" s="1250">
        <f t="shared" si="4"/>
        <v>67</v>
      </c>
      <c r="P20" s="1250">
        <f t="shared" si="4"/>
        <v>657</v>
      </c>
      <c r="Q20" s="1250">
        <f t="shared" si="4"/>
        <v>724</v>
      </c>
      <c r="R20" s="1148">
        <f t="shared" si="4"/>
        <v>129</v>
      </c>
      <c r="S20" s="1251">
        <f t="shared" si="4"/>
        <v>708</v>
      </c>
      <c r="T20" s="1148">
        <f t="shared" si="4"/>
        <v>837</v>
      </c>
      <c r="U20" s="1148">
        <f t="shared" si="4"/>
        <v>222</v>
      </c>
      <c r="V20" s="1251">
        <f t="shared" si="4"/>
        <v>1128</v>
      </c>
      <c r="W20" s="1148">
        <f t="shared" si="4"/>
        <v>1350</v>
      </c>
      <c r="X20" s="1148">
        <f t="shared" si="4"/>
        <v>84</v>
      </c>
      <c r="Y20" s="1251">
        <f t="shared" si="4"/>
        <v>1911</v>
      </c>
      <c r="Z20" s="1252">
        <f t="shared" ref="Z20" si="5">SUM(X20:Y20)</f>
        <v>1995</v>
      </c>
    </row>
    <row r="21" spans="1:26" ht="14.4">
      <c r="A21" s="17"/>
      <c r="B21" s="17"/>
      <c r="C21" s="668"/>
      <c r="D21" s="668"/>
      <c r="E21" s="668"/>
      <c r="F21" s="668"/>
      <c r="G21" s="668"/>
      <c r="H21" s="668"/>
      <c r="I21" s="17"/>
      <c r="J21" s="17"/>
      <c r="K21" s="17"/>
      <c r="R21" s="248"/>
      <c r="S21" s="248"/>
      <c r="T21" s="248"/>
    </row>
    <row r="22" spans="1:26" ht="14.4">
      <c r="A22" s="17"/>
      <c r="B22" s="669"/>
      <c r="C22" s="2601" t="s">
        <v>1091</v>
      </c>
      <c r="D22" s="2602"/>
      <c r="E22" s="2602"/>
      <c r="F22" s="2602"/>
      <c r="G22" s="2602"/>
      <c r="H22" s="2602"/>
      <c r="I22" s="2602"/>
      <c r="J22" s="2602"/>
      <c r="K22" s="2602"/>
      <c r="L22" s="2602"/>
      <c r="R22" s="248"/>
      <c r="S22" s="248"/>
      <c r="T22" s="248"/>
    </row>
    <row r="23" spans="1:26" ht="31.5" customHeight="1">
      <c r="A23" s="17"/>
      <c r="B23" s="17"/>
      <c r="C23" s="1253">
        <v>2011</v>
      </c>
      <c r="D23" s="1253">
        <v>2012</v>
      </c>
      <c r="E23" s="1253">
        <v>2013</v>
      </c>
      <c r="F23" s="1253">
        <v>2014</v>
      </c>
      <c r="G23" s="1253">
        <v>2015</v>
      </c>
      <c r="H23" s="1253">
        <v>2016</v>
      </c>
      <c r="I23" s="1253">
        <v>2017</v>
      </c>
      <c r="J23" s="1254">
        <v>2018</v>
      </c>
      <c r="K23" s="1254" t="s">
        <v>2694</v>
      </c>
      <c r="L23" s="1254" t="s">
        <v>2695</v>
      </c>
      <c r="R23" s="248"/>
      <c r="S23" s="248"/>
      <c r="T23" s="248"/>
    </row>
    <row r="24" spans="1:26" ht="14.4">
      <c r="A24" s="17"/>
      <c r="B24" s="1289" t="s">
        <v>833</v>
      </c>
      <c r="C24" s="688">
        <f>E6</f>
        <v>68</v>
      </c>
      <c r="D24" s="688">
        <f>H6</f>
        <v>35</v>
      </c>
      <c r="E24" s="688">
        <f>K6</f>
        <v>61</v>
      </c>
      <c r="F24" s="688">
        <f>N6</f>
        <v>72</v>
      </c>
      <c r="G24" s="689">
        <f>Q6</f>
        <v>90</v>
      </c>
      <c r="H24" s="686">
        <f>T6</f>
        <v>91</v>
      </c>
      <c r="I24" s="686">
        <f>W6</f>
        <v>87</v>
      </c>
      <c r="J24" s="1276">
        <f t="shared" ref="J24:J32" si="6">Z6</f>
        <v>93</v>
      </c>
      <c r="K24" s="1288">
        <f>J24/I24</f>
        <v>1.0689655172413792</v>
      </c>
      <c r="L24" s="1288">
        <f>J24/H24</f>
        <v>1.0219780219780219</v>
      </c>
      <c r="R24" s="248"/>
      <c r="S24" s="248"/>
      <c r="T24" s="248"/>
    </row>
    <row r="25" spans="1:26" ht="14.4">
      <c r="A25" s="17"/>
      <c r="B25" s="1289" t="s">
        <v>1986</v>
      </c>
      <c r="C25" s="688"/>
      <c r="D25" s="688"/>
      <c r="E25" s="688"/>
      <c r="F25" s="688"/>
      <c r="G25" s="689"/>
      <c r="H25" s="686"/>
      <c r="I25" s="686">
        <f>W7</f>
        <v>313</v>
      </c>
      <c r="J25" s="1276">
        <f t="shared" si="6"/>
        <v>253</v>
      </c>
      <c r="K25" s="1288">
        <f t="shared" ref="K25:K31" si="7">J25/I25</f>
        <v>0.80830670926517567</v>
      </c>
      <c r="L25" s="1288"/>
      <c r="R25" s="248"/>
      <c r="S25" s="248"/>
      <c r="T25" s="248"/>
    </row>
    <row r="26" spans="1:26" ht="14.4">
      <c r="A26" s="17"/>
      <c r="B26" s="1289" t="s">
        <v>2698</v>
      </c>
      <c r="C26" s="688"/>
      <c r="D26" s="688"/>
      <c r="E26" s="688"/>
      <c r="F26" s="688"/>
      <c r="G26" s="689"/>
      <c r="H26" s="686"/>
      <c r="I26" s="686"/>
      <c r="J26" s="1276">
        <f t="shared" si="6"/>
        <v>149</v>
      </c>
      <c r="K26" s="1288"/>
      <c r="L26" s="1288"/>
      <c r="R26" s="248"/>
      <c r="S26" s="248"/>
      <c r="T26" s="248"/>
    </row>
    <row r="27" spans="1:26" ht="15" customHeight="1">
      <c r="A27" s="17"/>
      <c r="B27" s="1289" t="s">
        <v>835</v>
      </c>
      <c r="C27" s="688">
        <f>E9</f>
        <v>175</v>
      </c>
      <c r="D27" s="688">
        <f>H9</f>
        <v>74</v>
      </c>
      <c r="E27" s="688">
        <f>K9</f>
        <v>160</v>
      </c>
      <c r="F27" s="688">
        <f>N9</f>
        <v>98</v>
      </c>
      <c r="G27" s="689">
        <f>Q9</f>
        <v>192</v>
      </c>
      <c r="H27" s="686">
        <f>T9</f>
        <v>240</v>
      </c>
      <c r="I27" s="686">
        <f>W9</f>
        <v>200</v>
      </c>
      <c r="J27" s="1276">
        <f t="shared" si="6"/>
        <v>234</v>
      </c>
      <c r="K27" s="1288">
        <f t="shared" si="7"/>
        <v>1.17</v>
      </c>
      <c r="L27" s="1288">
        <f t="shared" ref="L27:L31" si="8">J27/H27</f>
        <v>0.97499999999999998</v>
      </c>
      <c r="R27" s="248"/>
      <c r="S27" s="248"/>
      <c r="T27" s="248"/>
    </row>
    <row r="28" spans="1:26" ht="15" customHeight="1">
      <c r="A28" s="17"/>
      <c r="B28" s="1289" t="s">
        <v>1987</v>
      </c>
      <c r="C28" s="688"/>
      <c r="D28" s="688"/>
      <c r="E28" s="688"/>
      <c r="F28" s="688"/>
      <c r="G28" s="689"/>
      <c r="H28" s="686"/>
      <c r="I28" s="686">
        <f>W10</f>
        <v>314</v>
      </c>
      <c r="J28" s="1276">
        <f t="shared" si="6"/>
        <v>619</v>
      </c>
      <c r="K28" s="1288">
        <f t="shared" si="7"/>
        <v>1.9713375796178343</v>
      </c>
      <c r="L28" s="1288"/>
      <c r="R28" s="248"/>
      <c r="S28" s="248"/>
      <c r="T28" s="248"/>
    </row>
    <row r="29" spans="1:26" ht="15" customHeight="1">
      <c r="A29" s="17"/>
      <c r="B29" s="1289" t="s">
        <v>2700</v>
      </c>
      <c r="C29" s="688"/>
      <c r="D29" s="688"/>
      <c r="E29" s="688"/>
      <c r="F29" s="688"/>
      <c r="G29" s="689"/>
      <c r="H29" s="686"/>
      <c r="I29" s="686"/>
      <c r="J29" s="1276">
        <f t="shared" si="6"/>
        <v>81</v>
      </c>
      <c r="K29" s="1288"/>
      <c r="L29" s="1288"/>
      <c r="R29" s="248"/>
      <c r="S29" s="248"/>
      <c r="T29" s="248"/>
    </row>
    <row r="30" spans="1:26" ht="14.4">
      <c r="A30" s="17"/>
      <c r="B30" s="1289" t="s">
        <v>834</v>
      </c>
      <c r="C30" s="690"/>
      <c r="D30" s="690"/>
      <c r="E30" s="688">
        <f>K12</f>
        <v>107</v>
      </c>
      <c r="F30" s="688">
        <f>N12</f>
        <v>225</v>
      </c>
      <c r="G30" s="689">
        <f>Q12</f>
        <v>285</v>
      </c>
      <c r="H30" s="686">
        <f>T12</f>
        <v>318</v>
      </c>
      <c r="I30" s="686">
        <f>W12</f>
        <v>262</v>
      </c>
      <c r="J30" s="1276">
        <f t="shared" si="6"/>
        <v>238</v>
      </c>
      <c r="K30" s="1288">
        <f t="shared" si="7"/>
        <v>0.90839694656488545</v>
      </c>
      <c r="L30" s="1288">
        <f t="shared" si="8"/>
        <v>0.74842767295597479</v>
      </c>
      <c r="R30" s="248"/>
      <c r="S30" s="248"/>
      <c r="T30" s="248"/>
    </row>
    <row r="31" spans="1:26" ht="14.4">
      <c r="A31" s="17"/>
      <c r="B31" s="1289" t="s">
        <v>259</v>
      </c>
      <c r="C31" s="688">
        <f>E13</f>
        <v>169</v>
      </c>
      <c r="D31" s="688">
        <f>H13</f>
        <v>72</v>
      </c>
      <c r="E31" s="688">
        <f>K13</f>
        <v>117</v>
      </c>
      <c r="F31" s="688">
        <f>N13</f>
        <v>103</v>
      </c>
      <c r="G31" s="689">
        <f>Q13</f>
        <v>157</v>
      </c>
      <c r="H31" s="686">
        <f>T13</f>
        <v>188</v>
      </c>
      <c r="I31" s="686">
        <f>W13</f>
        <v>174</v>
      </c>
      <c r="J31" s="1276">
        <f t="shared" si="6"/>
        <v>222</v>
      </c>
      <c r="K31" s="1288">
        <f t="shared" si="7"/>
        <v>1.2758620689655173</v>
      </c>
      <c r="L31" s="1288">
        <f t="shared" si="8"/>
        <v>1.1808510638297873</v>
      </c>
      <c r="R31" s="248"/>
      <c r="S31" s="248"/>
      <c r="T31" s="248"/>
    </row>
    <row r="32" spans="1:26" ht="14.4">
      <c r="A32" s="17"/>
      <c r="B32" s="1289" t="s">
        <v>2699</v>
      </c>
      <c r="C32" s="688"/>
      <c r="D32" s="688"/>
      <c r="E32" s="688"/>
      <c r="F32" s="688"/>
      <c r="G32" s="689"/>
      <c r="H32" s="686"/>
      <c r="I32" s="686"/>
      <c r="J32" s="1276">
        <f t="shared" si="6"/>
        <v>106</v>
      </c>
      <c r="K32" s="1288"/>
      <c r="L32" s="1288"/>
      <c r="R32" s="248"/>
      <c r="S32" s="248"/>
      <c r="T32" s="248"/>
    </row>
    <row r="33" spans="1:21" ht="14.4">
      <c r="A33" s="665"/>
      <c r="B33" s="666"/>
      <c r="C33" s="670"/>
      <c r="D33" s="670"/>
      <c r="E33" s="670"/>
      <c r="F33" s="670"/>
      <c r="G33" s="670"/>
      <c r="H33" s="233"/>
      <c r="I33" s="671"/>
      <c r="J33" s="671"/>
      <c r="K33" s="17"/>
      <c r="R33" s="248"/>
      <c r="S33" s="248"/>
      <c r="T33" s="248"/>
    </row>
    <row r="34" spans="1:21" ht="15" customHeight="1">
      <c r="A34" s="17"/>
      <c r="B34" s="1259" t="s">
        <v>1</v>
      </c>
      <c r="C34" s="1255">
        <f>C24</f>
        <v>68</v>
      </c>
      <c r="D34" s="1255">
        <f t="shared" ref="D34:H34" si="9">D24</f>
        <v>35</v>
      </c>
      <c r="E34" s="1255">
        <f t="shared" si="9"/>
        <v>61</v>
      </c>
      <c r="F34" s="1255">
        <f t="shared" si="9"/>
        <v>72</v>
      </c>
      <c r="G34" s="1256">
        <f t="shared" si="9"/>
        <v>90</v>
      </c>
      <c r="H34" s="1147">
        <f t="shared" si="9"/>
        <v>91</v>
      </c>
      <c r="I34" s="1147">
        <f>W16</f>
        <v>400</v>
      </c>
      <c r="J34" s="1243">
        <f>Z16</f>
        <v>495</v>
      </c>
      <c r="K34" s="1257">
        <f>J34/I34</f>
        <v>1.2375</v>
      </c>
      <c r="L34" s="1257">
        <f>J34/H34</f>
        <v>5.4395604395604398</v>
      </c>
      <c r="R34" s="248"/>
      <c r="S34" s="248"/>
      <c r="T34" s="248"/>
    </row>
    <row r="35" spans="1:21" ht="14.4">
      <c r="A35" s="17"/>
      <c r="B35" s="1259" t="s">
        <v>3</v>
      </c>
      <c r="C35" s="1255">
        <f t="shared" ref="C35:H35" si="10">C27</f>
        <v>175</v>
      </c>
      <c r="D35" s="1255">
        <f t="shared" si="10"/>
        <v>74</v>
      </c>
      <c r="E35" s="1255">
        <f t="shared" si="10"/>
        <v>160</v>
      </c>
      <c r="F35" s="1255">
        <f t="shared" si="10"/>
        <v>98</v>
      </c>
      <c r="G35" s="1256">
        <f t="shared" si="10"/>
        <v>192</v>
      </c>
      <c r="H35" s="1147">
        <f t="shared" si="10"/>
        <v>240</v>
      </c>
      <c r="I35" s="1147">
        <f>W17</f>
        <v>514</v>
      </c>
      <c r="J35" s="1243">
        <f>Z17</f>
        <v>934</v>
      </c>
      <c r="K35" s="1257">
        <f t="shared" ref="K35:K37" si="11">J35/I35</f>
        <v>1.8171206225680934</v>
      </c>
      <c r="L35" s="1257">
        <f t="shared" ref="L35:L37" si="12">J35/H35</f>
        <v>3.8916666666666666</v>
      </c>
      <c r="R35" s="248"/>
      <c r="S35" s="248"/>
      <c r="T35" s="248"/>
    </row>
    <row r="36" spans="1:21" ht="14.4">
      <c r="A36" s="17"/>
      <c r="B36" s="1259" t="s">
        <v>2</v>
      </c>
      <c r="C36" s="1255">
        <f t="shared" ref="C36:H36" si="13">C30+C31</f>
        <v>169</v>
      </c>
      <c r="D36" s="1258">
        <f t="shared" si="13"/>
        <v>72</v>
      </c>
      <c r="E36" s="1255">
        <f t="shared" si="13"/>
        <v>224</v>
      </c>
      <c r="F36" s="1255">
        <f t="shared" si="13"/>
        <v>328</v>
      </c>
      <c r="G36" s="1256">
        <f t="shared" si="13"/>
        <v>442</v>
      </c>
      <c r="H36" s="1147">
        <f t="shared" si="13"/>
        <v>506</v>
      </c>
      <c r="I36" s="1147">
        <f>W18</f>
        <v>436</v>
      </c>
      <c r="J36" s="1243">
        <f>Z18</f>
        <v>566</v>
      </c>
      <c r="K36" s="1257">
        <f t="shared" si="11"/>
        <v>1.298165137614679</v>
      </c>
      <c r="L36" s="1257">
        <f t="shared" si="12"/>
        <v>1.1185770750988142</v>
      </c>
      <c r="R36" s="248"/>
      <c r="S36" s="248"/>
      <c r="T36" s="248"/>
    </row>
    <row r="37" spans="1:21" ht="14.4">
      <c r="A37" s="17"/>
      <c r="B37" s="1259" t="s">
        <v>460</v>
      </c>
      <c r="C37" s="1255">
        <f t="shared" ref="C37:H37" si="14">SUM(C34:C36)</f>
        <v>412</v>
      </c>
      <c r="D37" s="1255">
        <f t="shared" si="14"/>
        <v>181</v>
      </c>
      <c r="E37" s="1255">
        <f t="shared" si="14"/>
        <v>445</v>
      </c>
      <c r="F37" s="1255">
        <f t="shared" si="14"/>
        <v>498</v>
      </c>
      <c r="G37" s="1255">
        <f t="shared" si="14"/>
        <v>724</v>
      </c>
      <c r="H37" s="1147">
        <f t="shared" si="14"/>
        <v>837</v>
      </c>
      <c r="I37" s="1147">
        <f>SUM(I34:I36)</f>
        <v>1350</v>
      </c>
      <c r="J37" s="1243">
        <f>SUM(J34:J36)</f>
        <v>1995</v>
      </c>
      <c r="K37" s="1257">
        <f t="shared" si="11"/>
        <v>1.4777777777777779</v>
      </c>
      <c r="L37" s="1257">
        <f t="shared" si="12"/>
        <v>2.3835125448028673</v>
      </c>
      <c r="R37" s="248"/>
      <c r="S37" s="248"/>
      <c r="T37" s="248"/>
    </row>
    <row r="38" spans="1:21" s="166" customFormat="1" ht="9" customHeight="1">
      <c r="A38" s="665"/>
      <c r="B38" s="666"/>
      <c r="C38" s="672"/>
      <c r="D38" s="672"/>
      <c r="E38" s="672"/>
      <c r="F38" s="672"/>
      <c r="G38" s="672"/>
      <c r="H38" s="672"/>
      <c r="I38" s="672"/>
      <c r="J38" s="672"/>
      <c r="K38" s="673"/>
      <c r="L38" s="239"/>
      <c r="M38" s="239"/>
      <c r="N38" s="239"/>
      <c r="O38" s="239"/>
      <c r="P38" s="247"/>
    </row>
    <row r="39" spans="1:21" ht="14.4">
      <c r="A39" s="17"/>
      <c r="B39" s="1249" t="s">
        <v>460</v>
      </c>
      <c r="C39" s="1255">
        <f>E20</f>
        <v>412</v>
      </c>
      <c r="D39" s="1255">
        <f>H20</f>
        <v>181</v>
      </c>
      <c r="E39" s="1255">
        <f>K20</f>
        <v>445</v>
      </c>
      <c r="F39" s="1255">
        <f>N20</f>
        <v>498</v>
      </c>
      <c r="G39" s="1256">
        <f>Q20</f>
        <v>724</v>
      </c>
      <c r="H39" s="1147">
        <f>T20</f>
        <v>837</v>
      </c>
      <c r="I39" s="1147">
        <f>W20</f>
        <v>1350</v>
      </c>
      <c r="J39" s="1243">
        <f>Z20</f>
        <v>1995</v>
      </c>
      <c r="K39" s="1257">
        <f>J39/I39</f>
        <v>1.4777777777777779</v>
      </c>
      <c r="L39" s="1257">
        <f>J39/H39</f>
        <v>2.3835125448028673</v>
      </c>
      <c r="M39" s="1146"/>
      <c r="Q39" s="249"/>
      <c r="R39" s="249"/>
      <c r="S39" s="249"/>
      <c r="T39" s="249"/>
      <c r="U39" s="249"/>
    </row>
    <row r="40" spans="1:21" s="166" customFormat="1" ht="20.25" customHeight="1">
      <c r="A40" s="665"/>
      <c r="B40" s="235"/>
      <c r="C40" s="670"/>
      <c r="D40" s="670"/>
      <c r="E40" s="670"/>
      <c r="F40" s="670"/>
      <c r="G40" s="670"/>
      <c r="H40" s="233"/>
      <c r="I40" s="671"/>
      <c r="J40" s="665"/>
      <c r="K40" s="665"/>
    </row>
    <row r="41" spans="1:21" s="241" customFormat="1" ht="14.4">
      <c r="A41" s="675"/>
      <c r="B41" s="666"/>
      <c r="C41" s="2603" t="s">
        <v>1084</v>
      </c>
      <c r="D41" s="2604"/>
      <c r="E41" s="2604"/>
      <c r="F41" s="2604"/>
      <c r="G41" s="2604"/>
      <c r="H41" s="2604"/>
      <c r="I41" s="2604"/>
      <c r="J41" s="2604"/>
      <c r="K41" s="673"/>
      <c r="L41" s="239"/>
      <c r="M41" s="239"/>
      <c r="N41" s="239"/>
      <c r="O41" s="238"/>
    </row>
    <row r="42" spans="1:21" ht="14.4">
      <c r="A42" s="17"/>
      <c r="B42" s="1248" t="s">
        <v>1</v>
      </c>
      <c r="C42" s="1255">
        <v>1</v>
      </c>
      <c r="D42" s="1255">
        <v>1</v>
      </c>
      <c r="E42" s="1255">
        <v>1</v>
      </c>
      <c r="F42" s="1255">
        <v>1</v>
      </c>
      <c r="G42" s="1256">
        <v>1</v>
      </c>
      <c r="H42" s="1147">
        <v>1</v>
      </c>
      <c r="I42" s="1271">
        <v>2</v>
      </c>
      <c r="J42" s="1260">
        <v>3</v>
      </c>
      <c r="K42" s="677"/>
      <c r="L42" s="242"/>
      <c r="M42" s="239"/>
      <c r="N42" s="239"/>
      <c r="O42" s="48"/>
      <c r="R42" s="248"/>
      <c r="S42" s="248"/>
      <c r="T42" s="248"/>
    </row>
    <row r="43" spans="1:21" ht="15" customHeight="1">
      <c r="A43" s="17"/>
      <c r="B43" s="1248" t="s">
        <v>3</v>
      </c>
      <c r="C43" s="1255">
        <v>1</v>
      </c>
      <c r="D43" s="1255">
        <v>1</v>
      </c>
      <c r="E43" s="1255">
        <v>1</v>
      </c>
      <c r="F43" s="1255">
        <v>1</v>
      </c>
      <c r="G43" s="1256">
        <v>1</v>
      </c>
      <c r="H43" s="1147">
        <v>1</v>
      </c>
      <c r="I43" s="1271">
        <v>2</v>
      </c>
      <c r="J43" s="1260">
        <v>3</v>
      </c>
      <c r="K43" s="677"/>
      <c r="L43" s="242"/>
      <c r="M43" s="239"/>
      <c r="N43" s="239"/>
      <c r="O43" s="48"/>
      <c r="R43" s="248"/>
      <c r="S43" s="248"/>
      <c r="T43" s="248"/>
    </row>
    <row r="44" spans="1:21" ht="15" customHeight="1">
      <c r="A44" s="17"/>
      <c r="B44" s="1248" t="s">
        <v>2</v>
      </c>
      <c r="C44" s="1255">
        <v>1</v>
      </c>
      <c r="D44" s="1255">
        <v>1</v>
      </c>
      <c r="E44" s="1255">
        <v>2</v>
      </c>
      <c r="F44" s="1255">
        <v>2</v>
      </c>
      <c r="G44" s="1256">
        <v>2</v>
      </c>
      <c r="H44" s="1147">
        <v>2</v>
      </c>
      <c r="I44" s="1271">
        <v>2</v>
      </c>
      <c r="J44" s="1260">
        <v>3</v>
      </c>
      <c r="K44" s="677"/>
      <c r="L44" s="242"/>
      <c r="M44" s="239"/>
      <c r="N44" s="239"/>
      <c r="O44" s="48"/>
      <c r="R44" s="248"/>
      <c r="S44" s="248"/>
      <c r="T44" s="248"/>
    </row>
    <row r="45" spans="1:21" s="166" customFormat="1" ht="14.4">
      <c r="A45" s="665"/>
      <c r="B45" s="1249" t="s">
        <v>460</v>
      </c>
      <c r="C45" s="1255">
        <v>3</v>
      </c>
      <c r="D45" s="1255">
        <v>3</v>
      </c>
      <c r="E45" s="1255">
        <v>4</v>
      </c>
      <c r="F45" s="1255">
        <v>4</v>
      </c>
      <c r="G45" s="1256">
        <v>4</v>
      </c>
      <c r="H45" s="1147">
        <v>4</v>
      </c>
      <c r="I45" s="1271">
        <v>6</v>
      </c>
      <c r="J45" s="1260">
        <v>9</v>
      </c>
      <c r="K45" s="665"/>
    </row>
    <row r="46" spans="1:21" ht="15" customHeight="1">
      <c r="A46" s="17"/>
      <c r="B46" s="235"/>
      <c r="C46" s="670"/>
      <c r="D46" s="670"/>
      <c r="E46" s="670"/>
      <c r="F46" s="670"/>
      <c r="G46" s="670"/>
      <c r="H46" s="233"/>
      <c r="I46" s="677"/>
      <c r="J46" s="677"/>
      <c r="K46" s="677"/>
      <c r="L46" s="242"/>
      <c r="M46" s="239"/>
      <c r="N46" s="239"/>
      <c r="O46" s="48"/>
      <c r="R46" s="248"/>
      <c r="S46" s="248"/>
      <c r="T46" s="248"/>
    </row>
    <row r="47" spans="1:21" ht="15" customHeight="1">
      <c r="A47" s="17"/>
      <c r="B47" s="666"/>
      <c r="C47" s="2603" t="s">
        <v>1090</v>
      </c>
      <c r="D47" s="2604"/>
      <c r="E47" s="2604"/>
      <c r="F47" s="2604"/>
      <c r="G47" s="2604"/>
      <c r="H47" s="2604"/>
      <c r="I47" s="2604"/>
      <c r="J47" s="2604"/>
      <c r="K47" s="677"/>
      <c r="L47" s="242"/>
      <c r="M47" s="239"/>
      <c r="N47" s="239"/>
      <c r="O47" s="48"/>
      <c r="R47" s="248"/>
      <c r="S47" s="248"/>
      <c r="T47" s="248"/>
    </row>
    <row r="48" spans="1:21" ht="14.4">
      <c r="A48" s="17"/>
      <c r="B48" s="1248" t="s">
        <v>1</v>
      </c>
      <c r="C48" s="1255">
        <f t="shared" ref="C48:J50" si="15">C34/C42</f>
        <v>68</v>
      </c>
      <c r="D48" s="1255">
        <f t="shared" si="15"/>
        <v>35</v>
      </c>
      <c r="E48" s="1255">
        <f t="shared" si="15"/>
        <v>61</v>
      </c>
      <c r="F48" s="1255">
        <f t="shared" si="15"/>
        <v>72</v>
      </c>
      <c r="G48" s="1256">
        <f t="shared" si="15"/>
        <v>90</v>
      </c>
      <c r="H48" s="1147">
        <f t="shared" si="15"/>
        <v>91</v>
      </c>
      <c r="I48" s="1218">
        <f t="shared" si="15"/>
        <v>200</v>
      </c>
      <c r="J48" s="1261">
        <f t="shared" si="15"/>
        <v>165</v>
      </c>
      <c r="K48" s="17"/>
      <c r="M48" s="241"/>
      <c r="N48" s="241"/>
      <c r="R48" s="248"/>
      <c r="S48" s="248"/>
      <c r="T48" s="248"/>
    </row>
    <row r="49" spans="1:20" ht="14.4">
      <c r="A49" s="17"/>
      <c r="B49" s="1248" t="s">
        <v>3</v>
      </c>
      <c r="C49" s="1255">
        <f t="shared" si="15"/>
        <v>175</v>
      </c>
      <c r="D49" s="1255">
        <f t="shared" si="15"/>
        <v>74</v>
      </c>
      <c r="E49" s="1255">
        <f t="shared" si="15"/>
        <v>160</v>
      </c>
      <c r="F49" s="1255">
        <f t="shared" si="15"/>
        <v>98</v>
      </c>
      <c r="G49" s="1256">
        <f t="shared" si="15"/>
        <v>192</v>
      </c>
      <c r="H49" s="1147">
        <f t="shared" si="15"/>
        <v>240</v>
      </c>
      <c r="I49" s="1218">
        <f t="shared" si="15"/>
        <v>257</v>
      </c>
      <c r="J49" s="1638">
        <f t="shared" si="15"/>
        <v>311.33333333333331</v>
      </c>
      <c r="K49" s="17"/>
      <c r="R49" s="248"/>
      <c r="S49" s="248"/>
      <c r="T49" s="248"/>
    </row>
    <row r="50" spans="1:20" ht="14.4">
      <c r="A50" s="665"/>
      <c r="B50" s="1248" t="s">
        <v>2</v>
      </c>
      <c r="C50" s="1255">
        <f t="shared" si="15"/>
        <v>169</v>
      </c>
      <c r="D50" s="1255">
        <f t="shared" si="15"/>
        <v>72</v>
      </c>
      <c r="E50" s="1255">
        <f t="shared" si="15"/>
        <v>112</v>
      </c>
      <c r="F50" s="1255">
        <f t="shared" si="15"/>
        <v>164</v>
      </c>
      <c r="G50" s="1256">
        <f t="shared" si="15"/>
        <v>221</v>
      </c>
      <c r="H50" s="1147">
        <f t="shared" si="15"/>
        <v>253</v>
      </c>
      <c r="I50" s="1218">
        <f t="shared" si="15"/>
        <v>218</v>
      </c>
      <c r="J50" s="1638">
        <f t="shared" si="15"/>
        <v>188.66666666666666</v>
      </c>
      <c r="K50" s="17"/>
      <c r="R50" s="248"/>
      <c r="S50" s="248"/>
      <c r="T50" s="248"/>
    </row>
    <row r="51" spans="1:20" ht="14.4">
      <c r="A51" s="17"/>
      <c r="B51" s="1249" t="s">
        <v>460</v>
      </c>
      <c r="C51" s="1255">
        <f t="shared" ref="C51:J51" si="16">C39/C45</f>
        <v>137.33333333333334</v>
      </c>
      <c r="D51" s="1255">
        <f t="shared" si="16"/>
        <v>60.333333333333336</v>
      </c>
      <c r="E51" s="1255">
        <f t="shared" si="16"/>
        <v>111.25</v>
      </c>
      <c r="F51" s="1255">
        <f t="shared" si="16"/>
        <v>124.5</v>
      </c>
      <c r="G51" s="1256">
        <f t="shared" si="16"/>
        <v>181</v>
      </c>
      <c r="H51" s="1147">
        <f t="shared" si="16"/>
        <v>209.25</v>
      </c>
      <c r="I51" s="1147">
        <f t="shared" si="16"/>
        <v>225</v>
      </c>
      <c r="J51" s="1243">
        <f>J39/J45</f>
        <v>221.66666666666666</v>
      </c>
      <c r="K51" s="17"/>
    </row>
    <row r="52" spans="1:20" ht="14.4">
      <c r="B52" s="245"/>
      <c r="C52" s="244"/>
      <c r="D52" s="244"/>
      <c r="E52" s="244"/>
      <c r="F52" s="244"/>
      <c r="G52" s="244"/>
      <c r="H52" s="240"/>
    </row>
    <row r="53" spans="1:20" s="250" customFormat="1" ht="13.8">
      <c r="A53" s="261" t="s">
        <v>3597</v>
      </c>
      <c r="B53" s="260"/>
      <c r="C53" s="252"/>
      <c r="D53" s="252"/>
      <c r="E53" s="50"/>
      <c r="F53" s="252"/>
      <c r="G53" s="252"/>
      <c r="H53" s="252"/>
      <c r="R53" s="252"/>
      <c r="S53" s="252"/>
      <c r="T53" s="252"/>
    </row>
    <row r="54" spans="1:20" ht="12" customHeight="1">
      <c r="A54" s="261"/>
      <c r="B54" s="47"/>
    </row>
  </sheetData>
  <mergeCells count="17">
    <mergeCell ref="A15:W15"/>
    <mergeCell ref="C22:L22"/>
    <mergeCell ref="C41:J41"/>
    <mergeCell ref="C47:J47"/>
    <mergeCell ref="X4:Z4"/>
    <mergeCell ref="A6:A8"/>
    <mergeCell ref="A9:A11"/>
    <mergeCell ref="A12:A14"/>
    <mergeCell ref="U4:W4"/>
    <mergeCell ref="O4:Q4"/>
    <mergeCell ref="R4:T4"/>
    <mergeCell ref="L4:N4"/>
    <mergeCell ref="A4:A5"/>
    <mergeCell ref="B4:B5"/>
    <mergeCell ref="C4:E4"/>
    <mergeCell ref="F4:H4"/>
    <mergeCell ref="I4:K4"/>
  </mergeCells>
  <hyperlinks>
    <hyperlink ref="A1" location="Índice!A1" display="ÍNDICE" xr:uid="{00000000-0004-0000-05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AD25A8"/>
  </sheetPr>
  <dimension ref="A1:M87"/>
  <sheetViews>
    <sheetView showGridLines="0" workbookViewId="0">
      <selection activeCell="A88" sqref="A88"/>
    </sheetView>
  </sheetViews>
  <sheetFormatPr baseColWidth="10" defaultRowHeight="13.2"/>
  <cols>
    <col min="1" max="1" width="24.5546875" bestFit="1" customWidth="1"/>
    <col min="2" max="2" width="22.44140625" bestFit="1" customWidth="1"/>
    <col min="3" max="3" width="10.109375" bestFit="1" customWidth="1"/>
    <col min="4" max="4" width="10.109375" customWidth="1"/>
    <col min="5" max="5" width="15.44140625" bestFit="1" customWidth="1"/>
    <col min="7" max="7" width="12.5546875" bestFit="1" customWidth="1"/>
    <col min="8" max="8" width="13.6640625" bestFit="1" customWidth="1"/>
    <col min="9" max="10" width="12.88671875" bestFit="1" customWidth="1"/>
    <col min="11" max="11" width="14" bestFit="1" customWidth="1"/>
    <col min="12" max="12" width="12.88671875" bestFit="1" customWidth="1"/>
    <col min="13" max="13" width="14.33203125" bestFit="1" customWidth="1"/>
    <col min="14" max="14" width="14.44140625" bestFit="1" customWidth="1"/>
  </cols>
  <sheetData>
    <row r="1" spans="1:7">
      <c r="A1" s="320" t="s">
        <v>1447</v>
      </c>
    </row>
    <row r="2" spans="1:7" ht="18">
      <c r="A2" s="43" t="s">
        <v>1714</v>
      </c>
      <c r="B2" s="15"/>
      <c r="C2" s="15"/>
      <c r="D2" s="15"/>
      <c r="E2" s="15"/>
      <c r="F2" s="15"/>
    </row>
    <row r="3" spans="1:7" ht="14.4">
      <c r="A3" s="15"/>
      <c r="B3" s="15"/>
      <c r="C3" s="15"/>
      <c r="D3" s="15"/>
      <c r="E3" s="15"/>
      <c r="F3" s="15"/>
    </row>
    <row r="4" spans="1:7" ht="14.4">
      <c r="A4" s="3079" t="s">
        <v>1719</v>
      </c>
      <c r="B4" s="3079"/>
      <c r="C4" s="3079"/>
      <c r="D4" s="3079"/>
      <c r="E4" s="3079"/>
      <c r="F4" s="15"/>
    </row>
    <row r="5" spans="1:7" ht="14.4">
      <c r="A5" s="2063" t="s">
        <v>1715</v>
      </c>
      <c r="B5" s="2063" t="s">
        <v>1716</v>
      </c>
      <c r="C5" s="2063" t="s">
        <v>1717</v>
      </c>
      <c r="D5" s="2063" t="s">
        <v>6</v>
      </c>
      <c r="E5" s="2063" t="s">
        <v>3542</v>
      </c>
      <c r="F5" s="15"/>
    </row>
    <row r="6" spans="1:7" ht="14.4">
      <c r="A6" s="3083" t="s">
        <v>1673</v>
      </c>
      <c r="B6" s="1314" t="s">
        <v>1674</v>
      </c>
      <c r="C6" s="1314"/>
      <c r="D6" s="1314">
        <v>380</v>
      </c>
      <c r="E6" s="2064">
        <v>81</v>
      </c>
      <c r="F6" s="15"/>
    </row>
    <row r="7" spans="1:7" ht="14.4">
      <c r="A7" s="3083"/>
      <c r="B7" s="3083" t="s">
        <v>1675</v>
      </c>
      <c r="C7" s="1314" t="s">
        <v>1676</v>
      </c>
      <c r="D7" s="1314">
        <v>166</v>
      </c>
      <c r="E7" s="2064">
        <v>44</v>
      </c>
      <c r="F7" s="15"/>
    </row>
    <row r="8" spans="1:7" ht="14.4">
      <c r="A8" s="3083"/>
      <c r="B8" s="3083"/>
      <c r="C8" s="1314" t="s">
        <v>1677</v>
      </c>
      <c r="D8" s="1314">
        <v>214</v>
      </c>
      <c r="E8" s="2064">
        <v>37</v>
      </c>
      <c r="F8" s="15"/>
    </row>
    <row r="9" spans="1:7" ht="14.4">
      <c r="A9" s="3083"/>
      <c r="B9" s="3083"/>
      <c r="C9" s="1314" t="s">
        <v>1678</v>
      </c>
      <c r="D9" s="1314">
        <v>24</v>
      </c>
      <c r="E9" s="2064" t="s">
        <v>1455</v>
      </c>
      <c r="F9" s="15"/>
    </row>
    <row r="10" spans="1:7" ht="14.4">
      <c r="A10" s="3083"/>
      <c r="B10" s="2065" t="s">
        <v>1679</v>
      </c>
      <c r="C10" s="1314"/>
      <c r="D10" s="1314">
        <v>67</v>
      </c>
      <c r="E10" s="2064">
        <v>1</v>
      </c>
      <c r="F10" s="15"/>
    </row>
    <row r="11" spans="1:7" ht="14.4">
      <c r="A11" s="3083" t="s">
        <v>1680</v>
      </c>
      <c r="B11" s="1314" t="s">
        <v>1681</v>
      </c>
      <c r="C11" s="1314"/>
      <c r="D11" s="1314">
        <v>313</v>
      </c>
      <c r="E11" s="2064">
        <v>80</v>
      </c>
      <c r="F11" s="15"/>
      <c r="G11" s="5"/>
    </row>
    <row r="12" spans="1:7" ht="14.4">
      <c r="A12" s="3083"/>
      <c r="B12" s="1314" t="s">
        <v>1682</v>
      </c>
      <c r="C12" s="1314"/>
      <c r="D12" s="1314">
        <v>311</v>
      </c>
      <c r="E12" s="2064">
        <v>79</v>
      </c>
      <c r="F12" s="15"/>
    </row>
    <row r="13" spans="1:7" ht="14.4">
      <c r="A13" s="3083"/>
      <c r="B13" s="1314" t="s">
        <v>1683</v>
      </c>
      <c r="C13" s="1314"/>
      <c r="D13" s="1314">
        <v>2</v>
      </c>
      <c r="E13" s="2064">
        <v>1</v>
      </c>
      <c r="F13" s="15"/>
    </row>
    <row r="14" spans="1:7" ht="14.4">
      <c r="A14" s="2065" t="s">
        <v>1684</v>
      </c>
      <c r="B14" s="2065" t="s">
        <v>1685</v>
      </c>
      <c r="C14" s="1314"/>
      <c r="D14" s="1314"/>
      <c r="E14" s="2067">
        <v>3926</v>
      </c>
      <c r="F14" s="15"/>
    </row>
    <row r="15" spans="1:7" ht="14.4">
      <c r="A15" s="3083" t="s">
        <v>1686</v>
      </c>
      <c r="B15" s="1314" t="s">
        <v>1687</v>
      </c>
      <c r="C15" s="1314"/>
      <c r="D15" s="1314">
        <v>6</v>
      </c>
      <c r="E15" s="2066">
        <v>11</v>
      </c>
      <c r="F15" s="15"/>
    </row>
    <row r="16" spans="1:7" ht="14.4">
      <c r="A16" s="3083"/>
      <c r="B16" s="1314" t="s">
        <v>1688</v>
      </c>
      <c r="C16" s="1314"/>
      <c r="D16" s="1314">
        <v>3</v>
      </c>
      <c r="E16" s="2066">
        <v>3</v>
      </c>
      <c r="F16" s="15"/>
    </row>
    <row r="17" spans="1:6" ht="14.4">
      <c r="A17" s="3083"/>
      <c r="B17" s="1314" t="s">
        <v>1689</v>
      </c>
      <c r="C17" s="1314"/>
      <c r="D17" s="1314">
        <v>56</v>
      </c>
      <c r="E17" s="2066">
        <v>100</v>
      </c>
      <c r="F17" s="15"/>
    </row>
    <row r="18" spans="1:6" ht="14.4">
      <c r="A18" s="3083"/>
      <c r="B18" s="1314" t="s">
        <v>1690</v>
      </c>
      <c r="C18" s="1314"/>
      <c r="D18" s="1314">
        <v>28</v>
      </c>
      <c r="E18" s="2066">
        <v>31</v>
      </c>
      <c r="F18" s="15"/>
    </row>
    <row r="19" spans="1:6" s="370" customFormat="1" ht="14.4">
      <c r="A19" s="37"/>
      <c r="B19" s="37"/>
      <c r="C19" s="37"/>
      <c r="D19" s="37"/>
      <c r="E19" s="102"/>
      <c r="F19" s="37"/>
    </row>
    <row r="20" spans="1:6" s="370" customFormat="1" ht="14.4">
      <c r="A20" s="375" t="s">
        <v>1720</v>
      </c>
      <c r="B20" s="37"/>
      <c r="C20" s="37"/>
      <c r="D20" s="37"/>
      <c r="E20" s="102"/>
      <c r="F20" s="37"/>
    </row>
    <row r="21" spans="1:6" s="370" customFormat="1" ht="14.4">
      <c r="A21" s="2063" t="s">
        <v>1721</v>
      </c>
      <c r="B21" s="2063" t="s">
        <v>1715</v>
      </c>
      <c r="C21" s="2069" t="s">
        <v>1722</v>
      </c>
      <c r="D21" s="2068"/>
      <c r="F21" s="37"/>
    </row>
    <row r="22" spans="1:6" s="370" customFormat="1" ht="14.4">
      <c r="A22" s="3083" t="s">
        <v>1691</v>
      </c>
      <c r="B22" s="2065" t="s">
        <v>1692</v>
      </c>
      <c r="C22" s="2070">
        <v>20</v>
      </c>
      <c r="D22" s="2062"/>
      <c r="F22" s="37"/>
    </row>
    <row r="23" spans="1:6" s="370" customFormat="1" ht="14.4">
      <c r="A23" s="3083"/>
      <c r="B23" s="2065" t="s">
        <v>1693</v>
      </c>
      <c r="C23" s="2070">
        <v>7</v>
      </c>
      <c r="D23" s="2062"/>
      <c r="F23" s="37"/>
    </row>
    <row r="24" spans="1:6" s="370" customFormat="1" ht="14.4">
      <c r="A24" s="3083" t="s">
        <v>1694</v>
      </c>
      <c r="B24" s="2065" t="s">
        <v>1692</v>
      </c>
      <c r="C24" s="2070">
        <v>30</v>
      </c>
      <c r="D24" s="2062"/>
      <c r="F24" s="37"/>
    </row>
    <row r="25" spans="1:6" s="370" customFormat="1" ht="14.4">
      <c r="A25" s="3083"/>
      <c r="B25" s="2065" t="s">
        <v>1693</v>
      </c>
      <c r="C25" s="2070">
        <v>10</v>
      </c>
      <c r="D25" s="2062"/>
      <c r="F25" s="37"/>
    </row>
    <row r="26" spans="1:6" s="370" customFormat="1" ht="14.4">
      <c r="A26" s="2071" t="s">
        <v>1691</v>
      </c>
      <c r="B26" s="1314"/>
      <c r="C26" s="2070">
        <v>15</v>
      </c>
      <c r="D26" s="2062"/>
      <c r="F26" s="37"/>
    </row>
    <row r="27" spans="1:6" s="370" customFormat="1" ht="14.4">
      <c r="A27" s="2071" t="s">
        <v>1694</v>
      </c>
      <c r="B27" s="1314"/>
      <c r="C27" s="2070">
        <v>25</v>
      </c>
      <c r="D27" s="2062"/>
      <c r="F27" s="37"/>
    </row>
    <row r="28" spans="1:6" s="370" customFormat="1" ht="14.4">
      <c r="A28" s="371"/>
      <c r="B28" s="37"/>
      <c r="C28" s="37"/>
      <c r="D28" s="37"/>
      <c r="E28" s="102"/>
      <c r="F28" s="37"/>
    </row>
    <row r="29" spans="1:6" s="370" customFormat="1" ht="14.4">
      <c r="A29" s="374" t="s">
        <v>1725</v>
      </c>
      <c r="B29" s="37"/>
      <c r="C29" s="37"/>
      <c r="D29" s="37"/>
      <c r="E29" s="102"/>
      <c r="F29" s="37"/>
    </row>
    <row r="30" spans="1:6" s="370" customFormat="1" ht="14.4">
      <c r="A30" s="2069" t="s">
        <v>1723</v>
      </c>
      <c r="B30" s="2063" t="s">
        <v>1724</v>
      </c>
      <c r="C30" s="2063" t="s">
        <v>6</v>
      </c>
      <c r="D30" s="2063" t="s">
        <v>3542</v>
      </c>
      <c r="F30" s="37"/>
    </row>
    <row r="31" spans="1:6" s="370" customFormat="1" ht="14.4">
      <c r="A31" s="3084" t="s">
        <v>1695</v>
      </c>
      <c r="B31" s="1314" t="s">
        <v>1696</v>
      </c>
      <c r="C31" s="2072">
        <v>68</v>
      </c>
      <c r="D31" s="2072">
        <v>0</v>
      </c>
      <c r="F31" s="37"/>
    </row>
    <row r="32" spans="1:6" s="370" customFormat="1" ht="14.4">
      <c r="A32" s="3085"/>
      <c r="B32" s="1314" t="s">
        <v>1697</v>
      </c>
      <c r="C32" s="2073">
        <v>135</v>
      </c>
      <c r="D32" s="2073">
        <v>0</v>
      </c>
      <c r="F32" s="37"/>
    </row>
    <row r="33" spans="1:13" s="370" customFormat="1" ht="14.4">
      <c r="A33" s="3085"/>
      <c r="B33" s="1314" t="s">
        <v>1689</v>
      </c>
      <c r="C33" s="2073">
        <v>177</v>
      </c>
      <c r="D33" s="2073">
        <v>13</v>
      </c>
      <c r="F33" s="37"/>
    </row>
    <row r="34" spans="1:13" s="370" customFormat="1" ht="14.4">
      <c r="A34" s="3085"/>
      <c r="B34" s="1314" t="s">
        <v>1698</v>
      </c>
      <c r="C34" s="2073">
        <v>865</v>
      </c>
      <c r="D34" s="2073">
        <v>115</v>
      </c>
      <c r="F34" s="37"/>
    </row>
    <row r="35" spans="1:13" s="370" customFormat="1" ht="14.4">
      <c r="A35" s="3086"/>
      <c r="B35" s="2076" t="s">
        <v>3543</v>
      </c>
      <c r="C35" s="2077">
        <v>1245</v>
      </c>
      <c r="D35" s="2077">
        <v>128</v>
      </c>
      <c r="F35" s="37"/>
    </row>
    <row r="36" spans="1:13" s="370" customFormat="1" ht="14.4">
      <c r="A36" s="3083" t="s">
        <v>1699</v>
      </c>
      <c r="B36" s="1314" t="s">
        <v>1696</v>
      </c>
      <c r="C36" s="2072">
        <v>0</v>
      </c>
      <c r="D36" s="2072"/>
      <c r="F36" s="37"/>
    </row>
    <row r="37" spans="1:13" s="370" customFormat="1" ht="14.4">
      <c r="A37" s="3083"/>
      <c r="B37" s="1314" t="s">
        <v>1697</v>
      </c>
      <c r="C37" s="2073">
        <v>0</v>
      </c>
      <c r="D37" s="2073"/>
      <c r="F37" s="37"/>
    </row>
    <row r="38" spans="1:13" s="370" customFormat="1" ht="14.4">
      <c r="A38" s="3083"/>
      <c r="B38" s="1314" t="s">
        <v>1689</v>
      </c>
      <c r="C38" s="2073">
        <v>1</v>
      </c>
      <c r="D38" s="2073"/>
      <c r="F38" s="37"/>
    </row>
    <row r="39" spans="1:13" s="370" customFormat="1" ht="14.4">
      <c r="A39" s="3083"/>
      <c r="B39" s="1314" t="s">
        <v>1698</v>
      </c>
      <c r="C39" s="2073">
        <v>5</v>
      </c>
      <c r="D39" s="2073"/>
      <c r="F39" s="37"/>
    </row>
    <row r="40" spans="1:13" s="370" customFormat="1" ht="14.4">
      <c r="A40" s="3083"/>
      <c r="B40" s="2074" t="s">
        <v>3543</v>
      </c>
      <c r="C40" s="2075">
        <v>6</v>
      </c>
      <c r="D40" s="2075"/>
      <c r="F40" s="37"/>
    </row>
    <row r="41" spans="1:13" s="370" customFormat="1" ht="14.4">
      <c r="A41" s="372"/>
      <c r="B41" s="37"/>
      <c r="C41" s="373"/>
      <c r="D41" s="373"/>
      <c r="F41" s="37"/>
    </row>
    <row r="42" spans="1:13" ht="14.4">
      <c r="A42" s="323" t="s">
        <v>1726</v>
      </c>
      <c r="B42" s="2078"/>
      <c r="C42" s="2078"/>
      <c r="D42" s="2079"/>
      <c r="E42" s="2078"/>
      <c r="F42" s="2080"/>
      <c r="G42" s="2080"/>
      <c r="H42" s="2080"/>
      <c r="I42" s="2080"/>
      <c r="J42" s="2080"/>
      <c r="K42" s="2080"/>
      <c r="L42" s="2080"/>
      <c r="M42" s="2080"/>
    </row>
    <row r="43" spans="1:13" ht="14.4">
      <c r="A43" s="2052" t="s">
        <v>1723</v>
      </c>
      <c r="B43" s="2119" t="s">
        <v>1724</v>
      </c>
      <c r="C43" s="2052" t="s">
        <v>6</v>
      </c>
      <c r="D43" s="2052" t="s">
        <v>3542</v>
      </c>
      <c r="E43" s="2078"/>
      <c r="F43" s="2080"/>
      <c r="G43" s="2080"/>
      <c r="H43" s="2080"/>
      <c r="I43" s="2080"/>
      <c r="J43" s="2080"/>
      <c r="K43" s="2080"/>
      <c r="L43" s="2080"/>
      <c r="M43" s="2080"/>
    </row>
    <row r="44" spans="1:13" ht="14.4">
      <c r="A44" s="3062" t="s">
        <v>1700</v>
      </c>
      <c r="B44" s="2120" t="s">
        <v>1701</v>
      </c>
      <c r="C44" s="2066">
        <v>761</v>
      </c>
      <c r="D44" s="2066">
        <v>405</v>
      </c>
      <c r="E44" s="2078"/>
      <c r="F44" s="2080"/>
      <c r="G44" s="2080"/>
      <c r="H44" s="2080"/>
      <c r="I44" s="2080"/>
      <c r="J44" s="2080"/>
      <c r="K44" s="2080"/>
      <c r="L44" s="2080"/>
      <c r="M44" s="2080"/>
    </row>
    <row r="45" spans="1:13" ht="14.4">
      <c r="A45" s="3063"/>
      <c r="B45" s="2120" t="s">
        <v>1702</v>
      </c>
      <c r="C45" s="2066">
        <v>36</v>
      </c>
      <c r="D45" s="2066">
        <v>149</v>
      </c>
      <c r="E45" s="2078"/>
      <c r="F45" s="2080"/>
      <c r="G45" s="2080"/>
      <c r="H45" s="2080"/>
      <c r="I45" s="2080"/>
      <c r="J45" s="2080"/>
      <c r="K45" s="2080"/>
      <c r="L45" s="2080"/>
      <c r="M45" s="2080"/>
    </row>
    <row r="46" spans="1:13" ht="14.4">
      <c r="A46" s="3063"/>
      <c r="B46" s="2120" t="s">
        <v>1703</v>
      </c>
      <c r="C46" s="2066">
        <v>906</v>
      </c>
      <c r="D46" s="2066">
        <v>7</v>
      </c>
      <c r="E46" s="2078"/>
      <c r="F46" s="2080"/>
      <c r="G46" s="2080"/>
      <c r="H46" s="2080"/>
      <c r="I46" s="2080"/>
      <c r="J46" s="2080"/>
      <c r="K46" s="2080"/>
      <c r="L46" s="2080"/>
      <c r="M46" s="2080"/>
    </row>
    <row r="47" spans="1:13" ht="14.4">
      <c r="A47" s="3063"/>
      <c r="B47" s="2121" t="s">
        <v>1704</v>
      </c>
      <c r="C47" s="2064">
        <v>26</v>
      </c>
      <c r="D47" s="2064"/>
      <c r="E47" s="2078"/>
      <c r="F47" s="2080"/>
      <c r="G47" s="2080"/>
      <c r="H47" s="2080"/>
      <c r="I47" s="2080"/>
      <c r="J47" s="2080"/>
      <c r="K47" s="2080"/>
      <c r="L47" s="2080"/>
      <c r="M47" s="2080"/>
    </row>
    <row r="48" spans="1:13" ht="14.4">
      <c r="A48" s="3064"/>
      <c r="B48" s="2122" t="s">
        <v>3543</v>
      </c>
      <c r="C48" s="2123">
        <v>1729</v>
      </c>
      <c r="D48" s="2123">
        <v>561</v>
      </c>
      <c r="E48" s="2078"/>
      <c r="F48" s="2080"/>
      <c r="G48" s="2080"/>
      <c r="H48" s="2080"/>
      <c r="I48" s="2080"/>
      <c r="J48" s="2080"/>
      <c r="K48" s="2080"/>
      <c r="L48" s="2080"/>
      <c r="M48" s="2080"/>
    </row>
    <row r="49" spans="1:13" ht="14.4">
      <c r="A49" s="3062" t="s">
        <v>1705</v>
      </c>
      <c r="B49" s="2120" t="s">
        <v>1701</v>
      </c>
      <c r="C49" s="2064">
        <v>1</v>
      </c>
      <c r="D49" s="2064"/>
      <c r="E49" s="2078"/>
      <c r="F49" s="2080"/>
      <c r="G49" s="2080"/>
      <c r="H49" s="2080"/>
      <c r="I49" s="2080"/>
      <c r="J49" s="2080"/>
      <c r="K49" s="2080"/>
      <c r="L49" s="2080"/>
      <c r="M49" s="2080"/>
    </row>
    <row r="50" spans="1:13" ht="14.4">
      <c r="A50" s="3063"/>
      <c r="B50" s="2120" t="s">
        <v>1706</v>
      </c>
      <c r="C50" s="2064"/>
      <c r="D50" s="2064"/>
      <c r="E50" s="2078"/>
      <c r="F50" s="2080"/>
      <c r="G50" s="2080"/>
      <c r="H50" s="2080"/>
      <c r="I50" s="2080"/>
      <c r="J50" s="2080"/>
      <c r="K50" s="2080"/>
      <c r="L50" s="2080"/>
      <c r="M50" s="2080"/>
    </row>
    <row r="51" spans="1:13" ht="14.4">
      <c r="A51" s="3063"/>
      <c r="B51" s="2120" t="s">
        <v>1703</v>
      </c>
      <c r="C51" s="2064"/>
      <c r="D51" s="2064"/>
      <c r="E51" s="2078"/>
      <c r="F51" s="2080"/>
      <c r="G51" s="2080"/>
      <c r="H51" s="2080"/>
      <c r="I51" s="2080"/>
      <c r="J51" s="2080"/>
      <c r="K51" s="2080"/>
      <c r="L51" s="2080"/>
      <c r="M51" s="2080"/>
    </row>
    <row r="52" spans="1:13" ht="14.4">
      <c r="A52" s="3063"/>
      <c r="B52" s="2121" t="s">
        <v>1704</v>
      </c>
      <c r="C52" s="2064"/>
      <c r="D52" s="2064"/>
      <c r="E52" s="2078"/>
      <c r="F52" s="2080"/>
      <c r="G52" s="2080"/>
      <c r="H52" s="2080"/>
      <c r="I52" s="2080"/>
      <c r="J52" s="2080"/>
      <c r="K52" s="2080"/>
      <c r="L52" s="2080"/>
      <c r="M52" s="2080"/>
    </row>
    <row r="53" spans="1:13" ht="14.4">
      <c r="A53" s="3064"/>
      <c r="B53" s="2122" t="s">
        <v>3543</v>
      </c>
      <c r="C53" s="2123">
        <v>1</v>
      </c>
      <c r="D53" s="2123">
        <v>0</v>
      </c>
      <c r="E53" s="2078"/>
      <c r="F53" s="2080"/>
      <c r="G53" s="2080"/>
      <c r="H53" s="2080"/>
      <c r="I53" s="2080"/>
      <c r="J53" s="2080"/>
      <c r="K53" s="2080"/>
      <c r="L53" s="2080"/>
      <c r="M53" s="2080"/>
    </row>
    <row r="54" spans="1:13" ht="14.4">
      <c r="A54" s="2078"/>
      <c r="B54" s="2078"/>
      <c r="C54" s="2078"/>
      <c r="D54" s="2081"/>
      <c r="E54" s="2078"/>
      <c r="F54" s="2080"/>
      <c r="G54" s="2080"/>
      <c r="H54" s="2080"/>
      <c r="I54" s="2080"/>
      <c r="J54" s="2080"/>
      <c r="K54" s="2080"/>
      <c r="L54" s="2080"/>
      <c r="M54" s="2080"/>
    </row>
    <row r="55" spans="1:13" ht="14.4">
      <c r="A55" s="2082" t="s">
        <v>1727</v>
      </c>
      <c r="B55" s="2078"/>
      <c r="C55" s="2078"/>
      <c r="D55" s="2081"/>
      <c r="E55" s="2078"/>
      <c r="F55" s="2080"/>
      <c r="G55" s="2080"/>
      <c r="H55" s="2080"/>
      <c r="I55" s="2080"/>
      <c r="J55" s="2080"/>
      <c r="K55" s="2080"/>
      <c r="L55" s="2080"/>
      <c r="M55" s="2080"/>
    </row>
    <row r="56" spans="1:13" ht="14.4">
      <c r="A56" s="2119" t="s">
        <v>1728</v>
      </c>
      <c r="B56" s="2119" t="s">
        <v>1729</v>
      </c>
      <c r="C56" s="3087" t="s">
        <v>1730</v>
      </c>
      <c r="D56" s="3087"/>
      <c r="E56" s="2078"/>
      <c r="F56" s="2080"/>
      <c r="G56" s="2080"/>
      <c r="H56" s="2080"/>
      <c r="I56" s="2080"/>
      <c r="J56" s="2080"/>
      <c r="K56" s="2080"/>
      <c r="L56" s="2080"/>
      <c r="M56" s="2080"/>
    </row>
    <row r="57" spans="1:13" ht="14.4">
      <c r="A57" s="3061" t="s">
        <v>1707</v>
      </c>
      <c r="B57" s="2120" t="s">
        <v>431</v>
      </c>
      <c r="C57" s="3068">
        <v>2478699</v>
      </c>
      <c r="D57" s="3068"/>
      <c r="E57" s="2078"/>
      <c r="F57" s="2080"/>
      <c r="G57" s="2080"/>
      <c r="H57" s="2080"/>
      <c r="I57" s="2080"/>
      <c r="J57" s="2080"/>
      <c r="K57" s="2080"/>
      <c r="L57" s="2080"/>
      <c r="M57" s="2080"/>
    </row>
    <row r="58" spans="1:13" ht="14.4">
      <c r="A58" s="3061"/>
      <c r="B58" s="2120" t="s">
        <v>1</v>
      </c>
      <c r="C58" s="3068">
        <v>4723255</v>
      </c>
      <c r="D58" s="3068"/>
      <c r="E58" s="2078"/>
      <c r="F58" s="2080"/>
      <c r="G58" s="2083"/>
      <c r="H58" s="2080"/>
      <c r="I58" s="2080"/>
      <c r="J58" s="2080"/>
      <c r="K58" s="2080"/>
      <c r="L58" s="2080"/>
      <c r="M58" s="2080"/>
    </row>
    <row r="59" spans="1:13" ht="14.4">
      <c r="A59" s="3061"/>
      <c r="B59" s="2120" t="s">
        <v>2</v>
      </c>
      <c r="C59" s="3068">
        <v>4204651</v>
      </c>
      <c r="D59" s="3068"/>
      <c r="E59" s="2498">
        <f>SUM(C58:D60)</f>
        <v>14159580</v>
      </c>
      <c r="F59" s="2080"/>
      <c r="G59" s="2080"/>
      <c r="H59" s="2080"/>
      <c r="I59" s="2080"/>
      <c r="J59" s="2080"/>
      <c r="K59" s="2080"/>
      <c r="L59" s="2080"/>
      <c r="M59" s="2080"/>
    </row>
    <row r="60" spans="1:13" ht="14.4">
      <c r="A60" s="3061"/>
      <c r="B60" s="2120" t="s">
        <v>3</v>
      </c>
      <c r="C60" s="3068">
        <v>5231674</v>
      </c>
      <c r="D60" s="3068"/>
      <c r="E60" s="2078"/>
      <c r="F60" s="2080"/>
      <c r="G60" s="2080"/>
      <c r="H60" s="2080"/>
      <c r="I60" s="2080"/>
      <c r="J60" s="2080"/>
      <c r="K60" s="2080"/>
      <c r="L60" s="2080"/>
      <c r="M60" s="2080"/>
    </row>
    <row r="61" spans="1:13" ht="14.4">
      <c r="A61" s="3061"/>
      <c r="B61" s="2120" t="s">
        <v>1459</v>
      </c>
      <c r="C61" s="3068">
        <v>20574303</v>
      </c>
      <c r="D61" s="3068"/>
      <c r="E61" s="2078"/>
      <c r="F61" s="2080"/>
      <c r="G61" s="2080"/>
      <c r="H61" s="2080"/>
      <c r="I61" s="2080"/>
      <c r="J61" s="2080"/>
      <c r="K61" s="2080"/>
      <c r="L61" s="2080"/>
      <c r="M61" s="2080"/>
    </row>
    <row r="62" spans="1:13" ht="14.4">
      <c r="A62" s="3061"/>
      <c r="B62" s="2124" t="s">
        <v>8</v>
      </c>
      <c r="C62" s="3078">
        <f>SUM(C57:C61)</f>
        <v>37212582</v>
      </c>
      <c r="D62" s="3078"/>
      <c r="E62" s="2078"/>
      <c r="F62" s="2080"/>
      <c r="G62" s="2080"/>
      <c r="H62" s="2080"/>
      <c r="I62" s="2080"/>
      <c r="J62" s="2080"/>
      <c r="K62" s="2080"/>
      <c r="L62" s="2080"/>
      <c r="M62" s="2080"/>
    </row>
    <row r="63" spans="1:13" ht="14.4">
      <c r="A63" s="3061" t="s">
        <v>1708</v>
      </c>
      <c r="B63" s="2120" t="s">
        <v>431</v>
      </c>
      <c r="C63" s="3068">
        <v>4070220</v>
      </c>
      <c r="D63" s="3068"/>
      <c r="E63" s="2078"/>
      <c r="F63" s="2080"/>
      <c r="G63" s="2080"/>
      <c r="H63" s="2080"/>
      <c r="I63" s="2080"/>
      <c r="J63" s="2080"/>
      <c r="K63" s="2080"/>
      <c r="L63" s="2080"/>
      <c r="M63" s="2080"/>
    </row>
    <row r="64" spans="1:13" ht="14.4">
      <c r="A64" s="3061"/>
      <c r="B64" s="2120" t="s">
        <v>1</v>
      </c>
      <c r="C64" s="3068">
        <v>5213806</v>
      </c>
      <c r="D64" s="3068"/>
      <c r="E64" s="2078"/>
      <c r="F64" s="2080"/>
      <c r="G64" s="2080"/>
      <c r="H64" s="2080"/>
      <c r="I64" s="2080"/>
      <c r="J64" s="2080"/>
      <c r="K64" s="2080"/>
      <c r="L64" s="2080"/>
      <c r="M64" s="2080"/>
    </row>
    <row r="65" spans="1:13" ht="14.4">
      <c r="A65" s="3061"/>
      <c r="B65" s="2120" t="s">
        <v>2</v>
      </c>
      <c r="C65" s="3068">
        <v>4650080</v>
      </c>
      <c r="D65" s="3068"/>
      <c r="E65" s="2078"/>
      <c r="F65" s="2080"/>
      <c r="G65" s="2080"/>
      <c r="H65" s="2080"/>
      <c r="I65" s="2080"/>
      <c r="J65" s="2080"/>
      <c r="K65" s="2080"/>
      <c r="L65" s="2080"/>
      <c r="M65" s="2080"/>
    </row>
    <row r="66" spans="1:13" ht="14.4">
      <c r="A66" s="3061"/>
      <c r="B66" s="2120" t="s">
        <v>3</v>
      </c>
      <c r="C66" s="3068">
        <v>5422219</v>
      </c>
      <c r="D66" s="3068"/>
      <c r="E66" s="2078"/>
      <c r="F66" s="2080"/>
      <c r="G66" s="2080"/>
      <c r="H66" s="2080"/>
      <c r="I66" s="2080"/>
      <c r="J66" s="2080"/>
      <c r="K66" s="2080"/>
      <c r="L66" s="2080"/>
      <c r="M66" s="2080"/>
    </row>
    <row r="67" spans="1:13" ht="14.4">
      <c r="A67" s="3061"/>
      <c r="B67" s="2120" t="s">
        <v>1459</v>
      </c>
      <c r="C67" s="3068">
        <v>21061500</v>
      </c>
      <c r="D67" s="3068"/>
      <c r="E67" s="2078"/>
      <c r="F67" s="2080"/>
      <c r="G67" s="2080"/>
      <c r="H67" s="2080"/>
      <c r="I67" s="2080"/>
      <c r="J67" s="2080"/>
      <c r="K67" s="2080"/>
      <c r="L67" s="2080"/>
      <c r="M67" s="2080"/>
    </row>
    <row r="68" spans="1:13" ht="14.4">
      <c r="A68" s="3061"/>
      <c r="B68" s="2124" t="s">
        <v>8</v>
      </c>
      <c r="C68" s="3078">
        <f>SUM(C63:C67)</f>
        <v>40417825</v>
      </c>
      <c r="D68" s="3078"/>
      <c r="E68" s="3080">
        <f>C68/C62</f>
        <v>1.0861333137270615</v>
      </c>
      <c r="F68" s="3080"/>
      <c r="G68" s="2080"/>
      <c r="H68" s="2080"/>
      <c r="I68" s="2080"/>
      <c r="J68" s="2080"/>
      <c r="K68" s="2080"/>
      <c r="L68" s="2080"/>
      <c r="M68" s="2080"/>
    </row>
    <row r="69" spans="1:13" ht="14.4">
      <c r="A69" s="2078"/>
      <c r="B69" s="2078"/>
      <c r="C69" s="2078"/>
      <c r="D69" s="2081"/>
      <c r="E69" s="2078"/>
      <c r="F69" s="2080"/>
      <c r="G69" s="2080"/>
      <c r="H69" s="2080"/>
      <c r="I69" s="2080"/>
      <c r="J69" s="2080"/>
      <c r="K69" s="2080"/>
      <c r="L69" s="2080"/>
      <c r="M69" s="2080"/>
    </row>
    <row r="70" spans="1:13" ht="16.2" thickBot="1">
      <c r="A70" s="2084" t="s">
        <v>1731</v>
      </c>
      <c r="B70" s="2085"/>
      <c r="C70" s="2085"/>
      <c r="D70" s="2079"/>
      <c r="E70" s="2085"/>
      <c r="F70" s="3081" t="s">
        <v>1852</v>
      </c>
      <c r="G70" s="3081"/>
      <c r="H70" s="3081"/>
      <c r="I70" s="3081"/>
      <c r="J70" s="3081"/>
      <c r="K70" s="3081"/>
      <c r="L70" s="3081"/>
      <c r="M70" s="3081"/>
    </row>
    <row r="71" spans="1:13" ht="15" thickBot="1">
      <c r="A71" s="2125" t="s">
        <v>1717</v>
      </c>
      <c r="B71" s="2125" t="s">
        <v>1729</v>
      </c>
      <c r="C71" s="3082" t="s">
        <v>1730</v>
      </c>
      <c r="D71" s="3082"/>
      <c r="E71" s="2085"/>
      <c r="F71" s="3069" t="s">
        <v>1850</v>
      </c>
      <c r="G71" s="3071"/>
      <c r="H71" s="3072"/>
      <c r="I71" s="3072"/>
      <c r="J71" s="3072"/>
      <c r="K71" s="3072"/>
      <c r="L71" s="3073"/>
      <c r="M71" s="3074" t="s">
        <v>1851</v>
      </c>
    </row>
    <row r="72" spans="1:13" ht="15" thickBot="1">
      <c r="A72" s="2126" t="s">
        <v>1709</v>
      </c>
      <c r="B72" s="2126" t="s">
        <v>460</v>
      </c>
      <c r="C72" s="3076">
        <v>563</v>
      </c>
      <c r="D72" s="3076"/>
      <c r="E72" s="2085"/>
      <c r="F72" s="3070"/>
      <c r="G72" s="2086" t="s">
        <v>431</v>
      </c>
      <c r="H72" s="2087" t="s">
        <v>1</v>
      </c>
      <c r="I72" s="2087" t="s">
        <v>2</v>
      </c>
      <c r="J72" s="2087" t="s">
        <v>3</v>
      </c>
      <c r="K72" s="2087" t="s">
        <v>1459</v>
      </c>
      <c r="L72" s="2088" t="s">
        <v>1853</v>
      </c>
      <c r="M72" s="3075"/>
    </row>
    <row r="73" spans="1:13" ht="14.4">
      <c r="A73" s="2126" t="s">
        <v>1710</v>
      </c>
      <c r="B73" s="2126" t="s">
        <v>16</v>
      </c>
      <c r="C73" s="3077">
        <f>C79*1/C62</f>
        <v>0.58408385932478424</v>
      </c>
      <c r="D73" s="3077"/>
      <c r="E73" s="2085"/>
      <c r="F73" s="2089" t="s">
        <v>431</v>
      </c>
      <c r="G73" s="2090"/>
      <c r="H73" s="2091"/>
      <c r="I73" s="2091"/>
      <c r="J73" s="2091"/>
      <c r="K73" s="2091">
        <v>4250.7299999999996</v>
      </c>
      <c r="L73" s="2092">
        <v>79414</v>
      </c>
      <c r="M73" s="2093">
        <f t="shared" ref="M73:M79" si="0">SUM(G73:L73)</f>
        <v>83664.73</v>
      </c>
    </row>
    <row r="74" spans="1:13" ht="14.4">
      <c r="A74" s="3065" t="s">
        <v>1711</v>
      </c>
      <c r="B74" s="2127" t="s">
        <v>431</v>
      </c>
      <c r="C74" s="3066">
        <v>2818949.49</v>
      </c>
      <c r="D74" s="3066"/>
      <c r="E74" s="2085"/>
      <c r="F74" s="2094" t="s">
        <v>1</v>
      </c>
      <c r="G74" s="2095">
        <v>67083.850000000006</v>
      </c>
      <c r="H74" s="2096"/>
      <c r="I74" s="2097"/>
      <c r="J74" s="2097"/>
      <c r="K74" s="2097">
        <v>19093.12</v>
      </c>
      <c r="L74" s="2098"/>
      <c r="M74" s="2099">
        <f t="shared" si="0"/>
        <v>86176.97</v>
      </c>
    </row>
    <row r="75" spans="1:13" ht="14.4">
      <c r="A75" s="3065"/>
      <c r="B75" s="2127" t="s">
        <v>1</v>
      </c>
      <c r="C75" s="3066">
        <v>3306449.63</v>
      </c>
      <c r="D75" s="3066"/>
      <c r="E75" s="2085"/>
      <c r="F75" s="2094" t="s">
        <v>2</v>
      </c>
      <c r="G75" s="2095"/>
      <c r="H75" s="2097"/>
      <c r="I75" s="2096"/>
      <c r="J75" s="2097"/>
      <c r="K75" s="2097">
        <v>5903.24</v>
      </c>
      <c r="L75" s="2100">
        <v>55000</v>
      </c>
      <c r="M75" s="2099">
        <f t="shared" si="0"/>
        <v>60903.24</v>
      </c>
    </row>
    <row r="76" spans="1:13" ht="14.4">
      <c r="A76" s="3065"/>
      <c r="B76" s="2127" t="s">
        <v>2</v>
      </c>
      <c r="C76" s="3066">
        <v>3124495.2</v>
      </c>
      <c r="D76" s="3066"/>
      <c r="E76" s="2085"/>
      <c r="F76" s="2094" t="s">
        <v>3</v>
      </c>
      <c r="G76" s="2095"/>
      <c r="H76" s="2097">
        <v>10000</v>
      </c>
      <c r="I76" s="2097"/>
      <c r="J76" s="2096"/>
      <c r="K76" s="2097">
        <v>117.16</v>
      </c>
      <c r="L76" s="2098">
        <v>28310.3</v>
      </c>
      <c r="M76" s="2099">
        <f t="shared" si="0"/>
        <v>38427.46</v>
      </c>
    </row>
    <row r="77" spans="1:13" ht="14.4">
      <c r="A77" s="3065"/>
      <c r="B77" s="2127" t="s">
        <v>3</v>
      </c>
      <c r="C77" s="3066">
        <v>2867889.15</v>
      </c>
      <c r="D77" s="3066"/>
      <c r="E77" s="2085"/>
      <c r="F77" s="2101" t="s">
        <v>1459</v>
      </c>
      <c r="G77" s="2102"/>
      <c r="H77" s="2103"/>
      <c r="I77" s="2103"/>
      <c r="J77" s="2103"/>
      <c r="K77" s="2104"/>
      <c r="L77" s="2105">
        <v>544705.06000000006</v>
      </c>
      <c r="M77" s="2106">
        <f t="shared" si="0"/>
        <v>544705.06000000006</v>
      </c>
    </row>
    <row r="78" spans="1:13" ht="15" thickBot="1">
      <c r="A78" s="3065"/>
      <c r="B78" s="2127" t="s">
        <v>1459</v>
      </c>
      <c r="C78" s="3066">
        <v>9617485.0399999991</v>
      </c>
      <c r="D78" s="3066"/>
      <c r="E78" s="2085"/>
      <c r="F78" s="2107" t="s">
        <v>3544</v>
      </c>
      <c r="G78" s="2108">
        <v>396370.4</v>
      </c>
      <c r="H78" s="2109">
        <v>500000</v>
      </c>
      <c r="I78" s="2109">
        <v>521500</v>
      </c>
      <c r="J78" s="2109">
        <v>500000</v>
      </c>
      <c r="K78" s="2109">
        <v>1162754.23</v>
      </c>
      <c r="L78" s="2110"/>
      <c r="M78" s="2111">
        <f t="shared" si="0"/>
        <v>3080624.63</v>
      </c>
    </row>
    <row r="79" spans="1:13" ht="15" thickBot="1">
      <c r="A79" s="3065"/>
      <c r="B79" s="2127" t="s">
        <v>8</v>
      </c>
      <c r="C79" s="3067">
        <f>SUM(C74:C78)</f>
        <v>21735268.509999998</v>
      </c>
      <c r="D79" s="3067"/>
      <c r="E79" s="2085"/>
      <c r="F79" s="2112" t="s">
        <v>1762</v>
      </c>
      <c r="G79" s="2113">
        <f t="shared" ref="G79:L79" si="1">SUM(G73:G78)</f>
        <v>463454.25</v>
      </c>
      <c r="H79" s="2113">
        <f t="shared" si="1"/>
        <v>510000</v>
      </c>
      <c r="I79" s="2113">
        <f t="shared" si="1"/>
        <v>521500</v>
      </c>
      <c r="J79" s="2113">
        <f t="shared" si="1"/>
        <v>500000</v>
      </c>
      <c r="K79" s="2113">
        <f t="shared" si="1"/>
        <v>1192118.48</v>
      </c>
      <c r="L79" s="2113">
        <f t="shared" si="1"/>
        <v>707429.3600000001</v>
      </c>
      <c r="M79" s="2114">
        <f t="shared" si="0"/>
        <v>3894502.09</v>
      </c>
    </row>
    <row r="80" spans="1:13" ht="14.4">
      <c r="A80" s="2115" t="s">
        <v>1855</v>
      </c>
      <c r="B80" s="2085"/>
      <c r="C80" s="2085"/>
      <c r="D80" s="2079"/>
      <c r="E80" s="2085"/>
      <c r="F80" s="2116" t="s">
        <v>1854</v>
      </c>
      <c r="G80" s="2117"/>
      <c r="H80" s="2117"/>
      <c r="I80" s="2117"/>
      <c r="J80" s="2117"/>
      <c r="K80" s="2117"/>
      <c r="L80" s="2117"/>
      <c r="M80" s="2117"/>
    </row>
    <row r="81" spans="1:13" ht="14.4">
      <c r="A81" s="2082" t="s">
        <v>1732</v>
      </c>
      <c r="B81" s="2078"/>
      <c r="C81" s="2078"/>
      <c r="D81" s="2081"/>
      <c r="E81" s="2078"/>
      <c r="F81" s="2080"/>
      <c r="G81" s="2080"/>
      <c r="H81" s="2080"/>
      <c r="I81" s="2080"/>
      <c r="J81" s="2080"/>
      <c r="K81" s="2080"/>
      <c r="L81" s="2080"/>
      <c r="M81" s="2080"/>
    </row>
    <row r="82" spans="1:13" ht="14.4">
      <c r="A82" s="2119" t="s">
        <v>1717</v>
      </c>
      <c r="B82" s="2119" t="s">
        <v>1733</v>
      </c>
      <c r="C82" s="2119" t="s">
        <v>4</v>
      </c>
      <c r="D82" s="2081"/>
      <c r="E82" s="2078"/>
      <c r="F82" s="2118"/>
      <c r="G82" s="2080"/>
      <c r="H82" s="2080"/>
      <c r="I82" s="2080"/>
      <c r="J82" s="2080"/>
      <c r="K82" s="2080"/>
      <c r="L82" s="2080"/>
      <c r="M82" s="2080"/>
    </row>
    <row r="83" spans="1:13" ht="14.4">
      <c r="A83" s="3061" t="s">
        <v>1712</v>
      </c>
      <c r="B83" s="2120" t="s">
        <v>8</v>
      </c>
      <c r="C83" s="2064"/>
      <c r="D83" s="2080"/>
      <c r="E83" s="2078"/>
      <c r="F83" s="2080"/>
      <c r="G83" s="2080"/>
      <c r="H83" s="2080"/>
      <c r="I83" s="2080"/>
      <c r="J83" s="2080"/>
      <c r="K83" s="2080"/>
      <c r="L83" s="2080"/>
      <c r="M83" s="2080"/>
    </row>
    <row r="84" spans="1:13" ht="14.4">
      <c r="A84" s="3061"/>
      <c r="B84" s="2120" t="s">
        <v>1713</v>
      </c>
      <c r="C84" s="2064">
        <v>69</v>
      </c>
      <c r="D84" s="2080"/>
      <c r="E84" s="2078"/>
      <c r="F84" s="2080"/>
      <c r="G84" s="2080"/>
      <c r="H84" s="2080"/>
      <c r="I84" s="2080"/>
      <c r="J84" s="2080"/>
      <c r="K84" s="2080"/>
      <c r="L84" s="2080"/>
      <c r="M84" s="2080"/>
    </row>
    <row r="85" spans="1:13" ht="14.4">
      <c r="A85" s="3061"/>
      <c r="B85" s="2120" t="s">
        <v>697</v>
      </c>
      <c r="C85" s="2064"/>
      <c r="D85" s="2080"/>
      <c r="E85" s="2078"/>
      <c r="F85" s="2080"/>
      <c r="G85" s="2080"/>
      <c r="H85" s="2080"/>
      <c r="I85" s="2080"/>
      <c r="J85" s="2080"/>
      <c r="K85" s="2080"/>
      <c r="L85" s="2080"/>
      <c r="M85" s="2080"/>
    </row>
    <row r="87" spans="1:13">
      <c r="A87" s="5" t="s">
        <v>4160</v>
      </c>
    </row>
  </sheetData>
  <mergeCells count="42">
    <mergeCell ref="A4:E4"/>
    <mergeCell ref="E68:F68"/>
    <mergeCell ref="F70:M70"/>
    <mergeCell ref="C71:D71"/>
    <mergeCell ref="B7:B9"/>
    <mergeCell ref="A11:A13"/>
    <mergeCell ref="A15:A18"/>
    <mergeCell ref="A22:A23"/>
    <mergeCell ref="A24:A25"/>
    <mergeCell ref="A6:A10"/>
    <mergeCell ref="C68:D68"/>
    <mergeCell ref="A31:A35"/>
    <mergeCell ref="A36:A40"/>
    <mergeCell ref="C56:D56"/>
    <mergeCell ref="A57:A62"/>
    <mergeCell ref="C57:D57"/>
    <mergeCell ref="C58:D58"/>
    <mergeCell ref="C59:D59"/>
    <mergeCell ref="C60:D60"/>
    <mergeCell ref="C61:D61"/>
    <mergeCell ref="C62:D62"/>
    <mergeCell ref="F71:F72"/>
    <mergeCell ref="G71:L71"/>
    <mergeCell ref="M71:M72"/>
    <mergeCell ref="C72:D72"/>
    <mergeCell ref="C73:D73"/>
    <mergeCell ref="A83:A85"/>
    <mergeCell ref="A44:A48"/>
    <mergeCell ref="A49:A53"/>
    <mergeCell ref="A74:A79"/>
    <mergeCell ref="C74:D74"/>
    <mergeCell ref="C75:D75"/>
    <mergeCell ref="C76:D76"/>
    <mergeCell ref="C77:D77"/>
    <mergeCell ref="C78:D78"/>
    <mergeCell ref="C79:D79"/>
    <mergeCell ref="A63:A68"/>
    <mergeCell ref="C63:D63"/>
    <mergeCell ref="C64:D64"/>
    <mergeCell ref="C65:D65"/>
    <mergeCell ref="C66:D66"/>
    <mergeCell ref="C67:D67"/>
  </mergeCells>
  <hyperlinks>
    <hyperlink ref="A1" location="Índice!A1" display="ÍNDICE" xr:uid="{00000000-0004-0000-46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AD25A8"/>
  </sheetPr>
  <dimension ref="A1:H57"/>
  <sheetViews>
    <sheetView showGridLines="0" workbookViewId="0">
      <selection activeCell="A34" sqref="A34"/>
    </sheetView>
  </sheetViews>
  <sheetFormatPr baseColWidth="10" defaultColWidth="11.44140625" defaultRowHeight="14.4"/>
  <cols>
    <col min="1" max="1" width="95.44140625" style="340" bestFit="1" customWidth="1"/>
    <col min="2" max="16384" width="11.44140625" style="340"/>
  </cols>
  <sheetData>
    <row r="1" spans="1:8">
      <c r="A1" s="320" t="s">
        <v>1447</v>
      </c>
    </row>
    <row r="2" spans="1:8" ht="18">
      <c r="A2" s="3059" t="s">
        <v>1737</v>
      </c>
      <c r="B2" s="3059"/>
      <c r="C2" s="3059"/>
      <c r="D2" s="3059"/>
      <c r="E2" s="3059"/>
      <c r="F2" s="3059"/>
      <c r="G2" s="3059"/>
      <c r="H2" s="3059"/>
    </row>
    <row r="3" spans="1:8">
      <c r="A3" s="368" t="s">
        <v>1740</v>
      </c>
    </row>
    <row r="4" spans="1:8">
      <c r="A4" s="3055" t="s">
        <v>1736</v>
      </c>
      <c r="B4" s="3055" t="s">
        <v>4</v>
      </c>
      <c r="C4" s="3056" t="s">
        <v>1729</v>
      </c>
      <c r="D4" s="3056"/>
      <c r="E4" s="3056"/>
      <c r="F4" s="3056"/>
      <c r="G4" s="355"/>
    </row>
    <row r="5" spans="1:8">
      <c r="A5" s="3055"/>
      <c r="B5" s="3055"/>
      <c r="C5" s="1795" t="s">
        <v>1735</v>
      </c>
      <c r="D5" s="1795" t="s">
        <v>1</v>
      </c>
      <c r="E5" s="1795" t="s">
        <v>3</v>
      </c>
      <c r="F5" s="1795" t="s">
        <v>2</v>
      </c>
      <c r="G5" s="355"/>
    </row>
    <row r="6" spans="1:8">
      <c r="A6" s="1799" t="s">
        <v>3135</v>
      </c>
      <c r="B6" s="1800">
        <v>66</v>
      </c>
      <c r="C6" s="1800">
        <v>10</v>
      </c>
      <c r="D6" s="1800">
        <v>6</v>
      </c>
      <c r="E6" s="1800">
        <v>13</v>
      </c>
      <c r="F6" s="1800">
        <v>37</v>
      </c>
      <c r="G6" s="355"/>
    </row>
    <row r="7" spans="1:8">
      <c r="A7" s="1799" t="s">
        <v>3136</v>
      </c>
      <c r="B7" s="1800">
        <v>7</v>
      </c>
      <c r="C7" s="1800"/>
      <c r="D7" s="1800"/>
      <c r="E7" s="1800"/>
      <c r="F7" s="1800"/>
      <c r="G7" s="355"/>
    </row>
    <row r="8" spans="1:8">
      <c r="A8" s="1799" t="s">
        <v>3137</v>
      </c>
      <c r="B8" s="1800">
        <v>1423</v>
      </c>
      <c r="C8" s="1800"/>
      <c r="D8" s="1800"/>
      <c r="E8" s="1800"/>
      <c r="F8" s="1800"/>
      <c r="G8" s="355"/>
    </row>
    <row r="9" spans="1:8">
      <c r="A9" s="1799" t="s">
        <v>3138</v>
      </c>
      <c r="B9" s="1800">
        <v>67</v>
      </c>
      <c r="C9" s="1800">
        <v>1</v>
      </c>
      <c r="D9" s="1800"/>
      <c r="E9" s="1800">
        <v>2</v>
      </c>
      <c r="F9" s="1800"/>
      <c r="G9" s="355"/>
    </row>
    <row r="10" spans="1:8">
      <c r="A10" s="1799" t="s">
        <v>3139</v>
      </c>
      <c r="B10" s="1800">
        <v>76</v>
      </c>
      <c r="C10" s="1800"/>
      <c r="D10" s="1800"/>
      <c r="E10" s="1800"/>
      <c r="F10" s="1800"/>
      <c r="G10" s="355"/>
    </row>
    <row r="11" spans="1:8">
      <c r="A11" s="1799" t="s">
        <v>3140</v>
      </c>
      <c r="B11" s="1800">
        <v>1</v>
      </c>
      <c r="C11" s="1800"/>
      <c r="D11" s="1800"/>
      <c r="E11" s="1800"/>
      <c r="F11" s="1800"/>
      <c r="G11" s="355"/>
    </row>
    <row r="12" spans="1:8">
      <c r="A12" s="1799" t="s">
        <v>3141</v>
      </c>
      <c r="B12" s="1800">
        <v>18</v>
      </c>
      <c r="C12" s="1800"/>
      <c r="D12" s="1800"/>
      <c r="E12" s="1800"/>
      <c r="F12" s="1800"/>
      <c r="G12" s="355"/>
    </row>
    <row r="13" spans="1:8">
      <c r="A13" s="1799" t="s">
        <v>3142</v>
      </c>
      <c r="B13" s="1800">
        <v>59</v>
      </c>
      <c r="C13" s="1800">
        <v>49</v>
      </c>
      <c r="D13" s="1800">
        <v>5</v>
      </c>
      <c r="E13" s="1800">
        <v>2</v>
      </c>
      <c r="F13" s="1800">
        <v>3</v>
      </c>
      <c r="G13" s="355"/>
    </row>
    <row r="14" spans="1:8">
      <c r="A14" s="1799" t="s">
        <v>3143</v>
      </c>
      <c r="B14" s="1800">
        <v>7</v>
      </c>
      <c r="C14" s="1800"/>
      <c r="D14" s="1800"/>
      <c r="E14" s="1800"/>
      <c r="F14" s="1800"/>
      <c r="G14" s="1121"/>
    </row>
    <row r="15" spans="1:8">
      <c r="A15" s="1799" t="s">
        <v>3144</v>
      </c>
      <c r="B15" s="1800">
        <v>53</v>
      </c>
      <c r="C15" s="1800"/>
      <c r="D15" s="1800"/>
      <c r="E15" s="1800"/>
      <c r="F15" s="1800"/>
      <c r="G15" s="1087"/>
    </row>
    <row r="16" spans="1:8">
      <c r="A16" s="1799" t="s">
        <v>3145</v>
      </c>
      <c r="B16" s="1800">
        <v>6</v>
      </c>
      <c r="C16" s="1800"/>
      <c r="D16" s="1800"/>
      <c r="E16" s="1800"/>
      <c r="F16" s="1800"/>
      <c r="G16" s="1121"/>
    </row>
    <row r="17" spans="1:7">
      <c r="A17" s="1799" t="s">
        <v>3146</v>
      </c>
      <c r="B17" s="1800">
        <v>51</v>
      </c>
      <c r="C17" s="1800"/>
      <c r="D17" s="1800"/>
      <c r="E17" s="1800"/>
      <c r="F17" s="1800"/>
      <c r="G17" s="355"/>
    </row>
    <row r="18" spans="1:7">
      <c r="A18" s="1799" t="s">
        <v>3147</v>
      </c>
      <c r="B18" s="1800">
        <v>1</v>
      </c>
      <c r="C18" s="1800"/>
      <c r="D18" s="1800"/>
      <c r="E18" s="1800"/>
      <c r="F18" s="1800"/>
      <c r="G18" s="355"/>
    </row>
    <row r="19" spans="1:7">
      <c r="A19" s="1799" t="s">
        <v>3148</v>
      </c>
      <c r="B19" s="1800">
        <v>4</v>
      </c>
      <c r="C19" s="1800"/>
      <c r="D19" s="1800"/>
      <c r="E19" s="1800"/>
      <c r="F19" s="1800"/>
      <c r="G19" s="355"/>
    </row>
    <row r="20" spans="1:7">
      <c r="A20" s="1799" t="s">
        <v>3149</v>
      </c>
      <c r="B20" s="1800">
        <v>27</v>
      </c>
      <c r="C20" s="1800"/>
      <c r="D20" s="1800"/>
      <c r="E20" s="1800"/>
      <c r="F20" s="1800"/>
      <c r="G20" s="355"/>
    </row>
    <row r="21" spans="1:7">
      <c r="A21" s="1799" t="s">
        <v>3150</v>
      </c>
      <c r="B21" s="1800">
        <v>36</v>
      </c>
      <c r="C21" s="1800"/>
      <c r="D21" s="1800"/>
      <c r="E21" s="1800"/>
      <c r="F21" s="1800"/>
      <c r="G21" s="355"/>
    </row>
    <row r="22" spans="1:7">
      <c r="A22" s="1799" t="s">
        <v>3151</v>
      </c>
      <c r="B22" s="1800">
        <v>567</v>
      </c>
      <c r="C22" s="1800"/>
      <c r="D22" s="1800"/>
      <c r="E22" s="1800"/>
      <c r="F22" s="1800"/>
      <c r="G22" s="355"/>
    </row>
    <row r="23" spans="1:7">
      <c r="A23" s="1799" t="s">
        <v>3152</v>
      </c>
      <c r="B23" s="1800">
        <v>2479</v>
      </c>
      <c r="C23" s="1800"/>
      <c r="D23" s="1800"/>
      <c r="E23" s="1800"/>
      <c r="F23" s="1800"/>
      <c r="G23" s="355"/>
    </row>
    <row r="24" spans="1:7">
      <c r="A24" s="1799" t="s">
        <v>3153</v>
      </c>
      <c r="B24" s="1800">
        <v>1</v>
      </c>
      <c r="C24" s="1800"/>
      <c r="D24" s="1800"/>
      <c r="E24" s="1800"/>
      <c r="F24" s="1800"/>
      <c r="G24" s="355"/>
    </row>
    <row r="25" spans="1:7">
      <c r="A25" s="1799" t="s">
        <v>3154</v>
      </c>
      <c r="B25" s="1800">
        <v>0.98</v>
      </c>
      <c r="C25" s="1800"/>
      <c r="D25" s="1800"/>
      <c r="E25" s="1800"/>
      <c r="F25" s="1800"/>
      <c r="G25" s="355"/>
    </row>
    <row r="26" spans="1:7">
      <c r="A26" s="1799" t="s">
        <v>3155</v>
      </c>
      <c r="B26" s="1800">
        <v>0.97</v>
      </c>
      <c r="C26" s="1800"/>
      <c r="D26" s="1800"/>
      <c r="E26" s="1800"/>
      <c r="F26" s="1800"/>
      <c r="G26" s="355"/>
    </row>
    <row r="27" spans="1:7">
      <c r="A27" s="1799" t="s">
        <v>3156</v>
      </c>
      <c r="B27" s="1800">
        <v>1</v>
      </c>
      <c r="C27" s="1800"/>
      <c r="D27" s="1800"/>
      <c r="E27" s="1800"/>
      <c r="F27" s="1800"/>
      <c r="G27" s="355"/>
    </row>
    <row r="28" spans="1:7">
      <c r="A28" s="1799" t="s">
        <v>3157</v>
      </c>
      <c r="B28" s="1800">
        <v>268</v>
      </c>
      <c r="C28" s="1800"/>
      <c r="D28" s="1800"/>
      <c r="E28" s="1800"/>
      <c r="F28" s="1800"/>
      <c r="G28" s="355"/>
    </row>
    <row r="29" spans="1:7">
      <c r="A29" s="1799" t="s">
        <v>3158</v>
      </c>
      <c r="B29" s="1800">
        <v>850</v>
      </c>
      <c r="C29" s="1800"/>
      <c r="D29" s="1800"/>
      <c r="E29" s="1800"/>
      <c r="F29" s="1800"/>
      <c r="G29" s="355"/>
    </row>
    <row r="30" spans="1:7">
      <c r="A30" s="1799" t="s">
        <v>3159</v>
      </c>
      <c r="B30" s="1800">
        <v>12047</v>
      </c>
      <c r="C30" s="1800"/>
      <c r="D30" s="1800"/>
      <c r="E30" s="1800"/>
      <c r="F30" s="1800"/>
      <c r="G30" s="355"/>
    </row>
    <row r="31" spans="1:7">
      <c r="A31" s="1799" t="s">
        <v>3160</v>
      </c>
      <c r="B31" s="1800">
        <v>18</v>
      </c>
      <c r="C31" s="1800"/>
      <c r="D31" s="1800"/>
      <c r="E31" s="1800"/>
      <c r="F31" s="1800"/>
      <c r="G31" s="355"/>
    </row>
    <row r="32" spans="1:7">
      <c r="A32" s="1799" t="s">
        <v>3161</v>
      </c>
      <c r="B32" s="1800">
        <v>46239</v>
      </c>
      <c r="C32" s="1800"/>
      <c r="D32" s="1800"/>
      <c r="E32" s="1800"/>
      <c r="F32" s="1800"/>
      <c r="G32" s="355"/>
    </row>
    <row r="33" spans="1:7">
      <c r="A33" s="1799" t="s">
        <v>3162</v>
      </c>
      <c r="B33" s="1800">
        <v>3156</v>
      </c>
      <c r="C33" s="1800"/>
      <c r="D33" s="1800"/>
      <c r="E33" s="1800"/>
      <c r="F33" s="1800"/>
      <c r="G33" s="355"/>
    </row>
    <row r="34" spans="1:7">
      <c r="A34" s="1799" t="s">
        <v>3163</v>
      </c>
      <c r="B34" s="1801">
        <v>1598</v>
      </c>
      <c r="C34" s="1798"/>
      <c r="D34" s="1798"/>
      <c r="E34" s="1798"/>
      <c r="F34" s="1798"/>
      <c r="G34" s="355"/>
    </row>
    <row r="35" spans="1:7">
      <c r="A35" s="1120" t="s">
        <v>1738</v>
      </c>
      <c r="B35" s="1087"/>
      <c r="C35" s="1087"/>
      <c r="D35" s="1087"/>
      <c r="E35" s="1087"/>
      <c r="F35" s="1087"/>
    </row>
    <row r="36" spans="1:7">
      <c r="A36" s="376" t="s">
        <v>1739</v>
      </c>
    </row>
    <row r="37" spans="1:7" ht="30" customHeight="1">
      <c r="A37" s="369"/>
      <c r="D37" s="1154"/>
    </row>
    <row r="38" spans="1:7" ht="30" customHeight="1">
      <c r="A38" s="369"/>
    </row>
    <row r="39" spans="1:7" ht="30" customHeight="1">
      <c r="A39" s="369"/>
    </row>
    <row r="40" spans="1:7" ht="30" customHeight="1">
      <c r="A40" s="369"/>
    </row>
    <row r="41" spans="1:7" ht="30" customHeight="1">
      <c r="A41" s="369"/>
    </row>
    <row r="42" spans="1:7" ht="30" customHeight="1">
      <c r="A42" s="369"/>
    </row>
    <row r="43" spans="1:7" ht="30" customHeight="1">
      <c r="A43" s="369"/>
    </row>
    <row r="44" spans="1:7" ht="30" customHeight="1"/>
    <row r="45" spans="1:7" ht="30" customHeight="1"/>
    <row r="46" spans="1:7" ht="30" customHeight="1"/>
    <row r="47" spans="1:7" ht="30" customHeight="1"/>
    <row r="48" spans="1:7" ht="30" customHeight="1"/>
    <row r="49" ht="30" customHeight="1"/>
    <row r="50" ht="30" customHeight="1"/>
    <row r="51" ht="30" customHeight="1"/>
    <row r="52" ht="30" customHeight="1"/>
    <row r="53" ht="30" customHeight="1"/>
    <row r="54" ht="30" customHeight="1"/>
    <row r="55" ht="30" customHeight="1"/>
    <row r="56" ht="30" customHeight="1"/>
    <row r="57" ht="30" customHeight="1"/>
  </sheetData>
  <mergeCells count="4">
    <mergeCell ref="A2:H2"/>
    <mergeCell ref="C4:F4"/>
    <mergeCell ref="B4:B5"/>
    <mergeCell ref="A4:A5"/>
  </mergeCells>
  <hyperlinks>
    <hyperlink ref="A1" location="Índice!A1" display="ÍNDICE" xr:uid="{00000000-0004-0000-4700-000000000000}"/>
  </hyperlinks>
  <pageMargins left="0.75" right="0.75" top="1" bottom="1" header="0.5" footer="0.5"/>
  <pageSetup orientation="portrait" horizontalDpi="4294967292" verticalDpi="4294967292"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AD25A8"/>
  </sheetPr>
  <dimension ref="A1:M92"/>
  <sheetViews>
    <sheetView showGridLines="0" workbookViewId="0">
      <selection activeCell="B12" sqref="B12"/>
    </sheetView>
  </sheetViews>
  <sheetFormatPr baseColWidth="10" defaultColWidth="11.44140625" defaultRowHeight="14.4"/>
  <cols>
    <col min="1" max="1" width="17.44140625" style="340" customWidth="1"/>
    <col min="2" max="2" width="42.5546875" style="340" bestFit="1" customWidth="1"/>
    <col min="3" max="7" width="11.44140625" style="340"/>
    <col min="8" max="10" width="11.44140625" style="344"/>
    <col min="11" max="16384" width="11.44140625" style="340"/>
  </cols>
  <sheetData>
    <row r="1" spans="1:10">
      <c r="A1" s="388" t="s">
        <v>1447</v>
      </c>
      <c r="B1" s="381"/>
      <c r="C1" s="381"/>
      <c r="D1" s="381"/>
      <c r="E1" s="381"/>
      <c r="F1" s="381"/>
      <c r="G1" s="381"/>
      <c r="H1" s="385"/>
      <c r="I1" s="385"/>
      <c r="J1" s="385"/>
    </row>
    <row r="2" spans="1:10" ht="18">
      <c r="A2" s="386" t="s">
        <v>1770</v>
      </c>
      <c r="B2" s="381"/>
      <c r="C2" s="381"/>
      <c r="D2" s="381"/>
      <c r="E2" s="381"/>
      <c r="F2" s="381"/>
      <c r="G2" s="381"/>
      <c r="H2" s="385"/>
      <c r="I2" s="385"/>
      <c r="J2" s="385"/>
    </row>
    <row r="3" spans="1:10">
      <c r="A3" s="387" t="s">
        <v>1757</v>
      </c>
      <c r="B3" s="381"/>
      <c r="C3" s="381"/>
      <c r="D3" s="381"/>
      <c r="E3" s="381"/>
      <c r="F3" s="381"/>
      <c r="G3" s="381"/>
      <c r="H3" s="385"/>
      <c r="I3" s="385"/>
      <c r="J3" s="385"/>
    </row>
    <row r="4" spans="1:10">
      <c r="A4" s="2613" t="s">
        <v>0</v>
      </c>
      <c r="B4" s="2613" t="s">
        <v>14</v>
      </c>
      <c r="C4" s="3046">
        <v>2018</v>
      </c>
      <c r="D4" s="3046"/>
      <c r="E4" s="3046"/>
      <c r="F4" s="3046"/>
      <c r="G4" s="3046"/>
      <c r="H4" s="3046"/>
      <c r="I4" s="3046"/>
      <c r="J4" s="385"/>
    </row>
    <row r="5" spans="1:10">
      <c r="A5" s="2613"/>
      <c r="B5" s="2613"/>
      <c r="C5" s="3093" t="s">
        <v>31</v>
      </c>
      <c r="D5" s="3093"/>
      <c r="E5" s="3093" t="s">
        <v>29</v>
      </c>
      <c r="F5" s="3093"/>
      <c r="G5" s="3093" t="s">
        <v>30</v>
      </c>
      <c r="H5" s="3093"/>
      <c r="I5" s="2613" t="s">
        <v>4</v>
      </c>
      <c r="J5" s="385"/>
    </row>
    <row r="6" spans="1:10">
      <c r="A6" s="2613"/>
      <c r="B6" s="2613"/>
      <c r="C6" s="2475" t="s">
        <v>32</v>
      </c>
      <c r="D6" s="2475" t="s">
        <v>33</v>
      </c>
      <c r="E6" s="2475" t="s">
        <v>32</v>
      </c>
      <c r="F6" s="2475" t="s">
        <v>33</v>
      </c>
      <c r="G6" s="2475" t="s">
        <v>32</v>
      </c>
      <c r="H6" s="2475" t="s">
        <v>33</v>
      </c>
      <c r="I6" s="2613"/>
      <c r="J6" s="385"/>
    </row>
    <row r="7" spans="1:10">
      <c r="A7" s="3088" t="s">
        <v>1</v>
      </c>
      <c r="B7" s="2476" t="s">
        <v>19</v>
      </c>
      <c r="C7" s="2477">
        <v>67</v>
      </c>
      <c r="D7" s="2477">
        <v>105</v>
      </c>
      <c r="E7" s="2477">
        <v>63</v>
      </c>
      <c r="F7" s="2477">
        <v>97</v>
      </c>
      <c r="G7" s="2477">
        <v>76</v>
      </c>
      <c r="H7" s="2477">
        <v>118</v>
      </c>
      <c r="I7" s="2478">
        <f t="shared" ref="I7:I13" si="0">SUM(C7:H7)</f>
        <v>526</v>
      </c>
      <c r="J7" s="385"/>
    </row>
    <row r="8" spans="1:10">
      <c r="A8" s="3088"/>
      <c r="B8" s="2476" t="s">
        <v>2403</v>
      </c>
      <c r="C8" s="2477">
        <v>11</v>
      </c>
      <c r="D8" s="2477">
        <v>37</v>
      </c>
      <c r="E8" s="2477">
        <v>10</v>
      </c>
      <c r="F8" s="2477">
        <v>33</v>
      </c>
      <c r="G8" s="2477">
        <v>21</v>
      </c>
      <c r="H8" s="2477">
        <v>64</v>
      </c>
      <c r="I8" s="2478">
        <f t="shared" si="0"/>
        <v>176</v>
      </c>
      <c r="J8" s="385"/>
    </row>
    <row r="9" spans="1:10">
      <c r="A9" s="3088"/>
      <c r="B9" s="2476" t="s">
        <v>3545</v>
      </c>
      <c r="C9" s="2477">
        <v>0</v>
      </c>
      <c r="D9" s="2477">
        <v>0</v>
      </c>
      <c r="E9" s="2477">
        <v>0</v>
      </c>
      <c r="F9" s="2477">
        <v>0</v>
      </c>
      <c r="G9" s="2477">
        <v>1</v>
      </c>
      <c r="H9" s="2477">
        <v>27</v>
      </c>
      <c r="I9" s="2478">
        <f t="shared" si="0"/>
        <v>28</v>
      </c>
      <c r="J9" s="385"/>
    </row>
    <row r="10" spans="1:10">
      <c r="A10" s="3088" t="s">
        <v>3</v>
      </c>
      <c r="B10" s="1277" t="s">
        <v>21</v>
      </c>
      <c r="C10" s="2477">
        <v>135</v>
      </c>
      <c r="D10" s="2477">
        <v>71</v>
      </c>
      <c r="E10" s="2477">
        <v>125</v>
      </c>
      <c r="F10" s="2477">
        <v>69</v>
      </c>
      <c r="G10" s="2477">
        <v>145</v>
      </c>
      <c r="H10" s="2477">
        <v>75</v>
      </c>
      <c r="I10" s="2478">
        <f t="shared" si="0"/>
        <v>620</v>
      </c>
      <c r="J10" s="385"/>
    </row>
    <row r="11" spans="1:10">
      <c r="A11" s="3088"/>
      <c r="B11" s="2479" t="s">
        <v>2404</v>
      </c>
      <c r="C11" s="2477">
        <v>16</v>
      </c>
      <c r="D11" s="2477">
        <v>9</v>
      </c>
      <c r="E11" s="2477">
        <v>17</v>
      </c>
      <c r="F11" s="2477">
        <v>8</v>
      </c>
      <c r="G11" s="2477">
        <v>44</v>
      </c>
      <c r="H11" s="2477">
        <v>19</v>
      </c>
      <c r="I11" s="2478">
        <f t="shared" si="0"/>
        <v>113</v>
      </c>
      <c r="J11" s="385"/>
    </row>
    <row r="12" spans="1:10">
      <c r="A12" s="3088"/>
      <c r="B12" s="2479" t="s">
        <v>2692</v>
      </c>
      <c r="C12" s="2477">
        <v>0</v>
      </c>
      <c r="D12" s="2477">
        <v>0</v>
      </c>
      <c r="E12" s="2477">
        <v>0</v>
      </c>
      <c r="F12" s="2477">
        <v>0</v>
      </c>
      <c r="G12" s="2477">
        <v>23</v>
      </c>
      <c r="H12" s="2477">
        <v>5</v>
      </c>
      <c r="I12" s="2478">
        <f t="shared" si="0"/>
        <v>28</v>
      </c>
      <c r="J12" s="385"/>
    </row>
    <row r="13" spans="1:10">
      <c r="A13" s="3088" t="s">
        <v>2</v>
      </c>
      <c r="B13" s="1316" t="s">
        <v>20</v>
      </c>
      <c r="C13" s="689">
        <v>81</v>
      </c>
      <c r="D13" s="689">
        <v>70</v>
      </c>
      <c r="E13" s="689">
        <v>80</v>
      </c>
      <c r="F13" s="689">
        <v>75</v>
      </c>
      <c r="G13" s="689">
        <v>90</v>
      </c>
      <c r="H13" s="689">
        <v>74</v>
      </c>
      <c r="I13" s="2478">
        <f t="shared" si="0"/>
        <v>470</v>
      </c>
      <c r="J13" s="385"/>
    </row>
    <row r="14" spans="1:10">
      <c r="A14" s="3088"/>
      <c r="B14" s="1316" t="s">
        <v>23</v>
      </c>
      <c r="C14" s="689">
        <v>42</v>
      </c>
      <c r="D14" s="689">
        <v>35</v>
      </c>
      <c r="E14" s="689">
        <v>39</v>
      </c>
      <c r="F14" s="689">
        <v>32</v>
      </c>
      <c r="G14" s="689">
        <v>50</v>
      </c>
      <c r="H14" s="689">
        <v>48</v>
      </c>
      <c r="I14" s="2478">
        <f t="shared" ref="I14:I15" si="1">SUM(C14:H14)</f>
        <v>246</v>
      </c>
      <c r="J14" s="385"/>
    </row>
    <row r="15" spans="1:10">
      <c r="A15" s="3088"/>
      <c r="B15" s="1316" t="s">
        <v>293</v>
      </c>
      <c r="C15" s="2480">
        <v>0</v>
      </c>
      <c r="D15" s="2477">
        <v>0</v>
      </c>
      <c r="E15" s="2480">
        <v>15</v>
      </c>
      <c r="F15" s="2480">
        <v>16</v>
      </c>
      <c r="G15" s="2477">
        <v>31</v>
      </c>
      <c r="H15" s="2480">
        <v>17</v>
      </c>
      <c r="I15" s="2478">
        <f t="shared" si="1"/>
        <v>79</v>
      </c>
      <c r="J15" s="385"/>
    </row>
    <row r="16" spans="1:10">
      <c r="A16" s="3094" t="s">
        <v>18</v>
      </c>
      <c r="B16" s="3094"/>
      <c r="C16" s="2481">
        <f t="shared" ref="C16:I16" si="2">SUM(C7:C15)</f>
        <v>352</v>
      </c>
      <c r="D16" s="2482">
        <f t="shared" si="2"/>
        <v>327</v>
      </c>
      <c r="E16" s="2481">
        <f t="shared" si="2"/>
        <v>349</v>
      </c>
      <c r="F16" s="2481">
        <f t="shared" si="2"/>
        <v>330</v>
      </c>
      <c r="G16" s="2481">
        <f>SUM(G7:G15)</f>
        <v>481</v>
      </c>
      <c r="H16" s="2481">
        <f>SUM(H7:H15)</f>
        <v>447</v>
      </c>
      <c r="I16" s="2482">
        <f t="shared" si="2"/>
        <v>2286</v>
      </c>
      <c r="J16" s="385"/>
    </row>
    <row r="17" spans="1:10" ht="18">
      <c r="A17" s="386"/>
      <c r="B17" s="381"/>
      <c r="C17" s="381"/>
      <c r="D17" s="2128"/>
      <c r="E17" s="381"/>
      <c r="F17" s="2128"/>
      <c r="G17" s="381"/>
      <c r="H17" s="2129"/>
      <c r="I17" s="385"/>
      <c r="J17" s="385"/>
    </row>
    <row r="18" spans="1:10">
      <c r="A18" s="387" t="s">
        <v>1758</v>
      </c>
      <c r="B18" s="2130"/>
      <c r="C18" s="2130"/>
      <c r="D18" s="2130"/>
      <c r="E18" s="381"/>
      <c r="F18" s="381"/>
      <c r="G18" s="381"/>
      <c r="H18" s="385"/>
      <c r="I18" s="385"/>
      <c r="J18" s="385"/>
    </row>
    <row r="19" spans="1:10">
      <c r="A19" s="2483" t="s">
        <v>1759</v>
      </c>
      <c r="B19" s="2361" t="s">
        <v>1760</v>
      </c>
      <c r="C19" s="2361" t="s">
        <v>1761</v>
      </c>
      <c r="D19" s="2361" t="s">
        <v>1762</v>
      </c>
      <c r="E19" s="381"/>
      <c r="F19" s="381"/>
      <c r="G19" s="381"/>
      <c r="H19" s="385"/>
      <c r="I19" s="385"/>
      <c r="J19" s="385"/>
    </row>
    <row r="20" spans="1:10" ht="28.8">
      <c r="A20" s="2484" t="s">
        <v>1763</v>
      </c>
      <c r="B20" s="2485">
        <v>100</v>
      </c>
      <c r="C20" s="2485">
        <v>130</v>
      </c>
      <c r="D20" s="2486">
        <f>SUM(B20:C20)</f>
        <v>230</v>
      </c>
      <c r="E20" s="381"/>
      <c r="F20" s="381"/>
      <c r="G20" s="381"/>
      <c r="H20" s="385"/>
      <c r="I20" s="385"/>
      <c r="J20" s="385"/>
    </row>
    <row r="21" spans="1:10" ht="28.8">
      <c r="A21" s="2484" t="s">
        <v>1764</v>
      </c>
      <c r="B21" s="2487">
        <v>113</v>
      </c>
      <c r="C21" s="2487">
        <v>149</v>
      </c>
      <c r="D21" s="2486">
        <f>SUM(B21:C21)</f>
        <v>262</v>
      </c>
      <c r="E21" s="381"/>
      <c r="F21" s="381"/>
      <c r="G21" s="381"/>
      <c r="H21" s="385"/>
      <c r="I21" s="385"/>
      <c r="J21" s="385"/>
    </row>
    <row r="22" spans="1:10">
      <c r="A22" s="2484" t="s">
        <v>1765</v>
      </c>
      <c r="B22" s="2485">
        <v>68</v>
      </c>
      <c r="C22" s="2485">
        <v>45</v>
      </c>
      <c r="D22" s="2486">
        <f>SUM(B22:C22)</f>
        <v>113</v>
      </c>
      <c r="E22" s="381"/>
      <c r="F22" s="381"/>
      <c r="G22" s="381"/>
      <c r="H22" s="385"/>
      <c r="I22" s="385"/>
      <c r="J22" s="385"/>
    </row>
    <row r="23" spans="1:10">
      <c r="A23" s="2484" t="s">
        <v>3546</v>
      </c>
      <c r="B23" s="2485">
        <v>3</v>
      </c>
      <c r="C23" s="2485">
        <v>3</v>
      </c>
      <c r="D23" s="2486">
        <f>SUM(B23:C23)</f>
        <v>6</v>
      </c>
      <c r="E23" s="381"/>
      <c r="F23" s="381"/>
      <c r="G23" s="381"/>
      <c r="H23" s="385"/>
      <c r="I23" s="385"/>
      <c r="J23" s="385"/>
    </row>
    <row r="24" spans="1:10">
      <c r="A24" s="3090" t="s">
        <v>4</v>
      </c>
      <c r="B24" s="3090"/>
      <c r="C24" s="3090"/>
      <c r="D24" s="2488">
        <f>SUM(D20:D23)</f>
        <v>611</v>
      </c>
      <c r="E24" s="381"/>
      <c r="F24" s="381"/>
      <c r="G24" s="381"/>
      <c r="H24" s="385"/>
      <c r="I24" s="385"/>
      <c r="J24" s="385"/>
    </row>
    <row r="25" spans="1:10" ht="18">
      <c r="A25" s="386"/>
      <c r="B25" s="381"/>
      <c r="C25" s="381"/>
      <c r="D25" s="381"/>
      <c r="E25" s="381"/>
      <c r="F25" s="381"/>
      <c r="G25" s="381"/>
      <c r="H25" s="385"/>
      <c r="I25" s="385"/>
      <c r="J25" s="385"/>
    </row>
    <row r="26" spans="1:10">
      <c r="A26" s="387" t="s">
        <v>1766</v>
      </c>
      <c r="B26" s="2130"/>
      <c r="C26" s="2130"/>
      <c r="D26" s="2130"/>
      <c r="E26" s="381"/>
      <c r="F26" s="381"/>
      <c r="G26" s="381"/>
      <c r="H26" s="385"/>
      <c r="I26" s="385"/>
      <c r="J26" s="385"/>
    </row>
    <row r="27" spans="1:10">
      <c r="A27" s="2483" t="s">
        <v>1767</v>
      </c>
      <c r="B27" s="2361" t="s">
        <v>1760</v>
      </c>
      <c r="C27" s="2361" t="s">
        <v>1761</v>
      </c>
      <c r="D27" s="2361" t="s">
        <v>1762</v>
      </c>
      <c r="E27" s="381"/>
      <c r="F27" s="381"/>
      <c r="G27" s="381"/>
      <c r="H27" s="385"/>
      <c r="I27" s="385"/>
      <c r="J27" s="385"/>
    </row>
    <row r="28" spans="1:10">
      <c r="A28" s="2484" t="s">
        <v>1768</v>
      </c>
      <c r="B28" s="2485">
        <v>25</v>
      </c>
      <c r="C28" s="2489">
        <v>29</v>
      </c>
      <c r="D28" s="2490">
        <f>SUM(B28:C28)</f>
        <v>54</v>
      </c>
      <c r="E28" s="381"/>
      <c r="F28" s="381"/>
      <c r="G28" s="381"/>
      <c r="H28" s="385"/>
      <c r="I28" s="385"/>
      <c r="J28" s="385"/>
    </row>
    <row r="29" spans="1:10">
      <c r="A29" s="2484" t="s">
        <v>1769</v>
      </c>
      <c r="B29" s="2487">
        <v>17</v>
      </c>
      <c r="C29" s="2487">
        <v>48</v>
      </c>
      <c r="D29" s="2490">
        <f>SUM(B29:C29)</f>
        <v>65</v>
      </c>
      <c r="E29" s="381"/>
      <c r="F29" s="381"/>
      <c r="G29" s="381"/>
      <c r="H29" s="385"/>
      <c r="I29" s="385"/>
      <c r="J29" s="385"/>
    </row>
    <row r="30" spans="1:10">
      <c r="A30" s="3091" t="s">
        <v>4</v>
      </c>
      <c r="B30" s="3091"/>
      <c r="C30" s="3091"/>
      <c r="D30" s="2491">
        <f>SUM(D27:D29)</f>
        <v>119</v>
      </c>
      <c r="E30" s="381"/>
      <c r="F30" s="381"/>
      <c r="G30" s="381"/>
      <c r="H30" s="385"/>
      <c r="I30" s="385"/>
      <c r="J30" s="385"/>
    </row>
    <row r="31" spans="1:10" ht="18">
      <c r="A31" s="386"/>
      <c r="B31" s="381"/>
      <c r="C31" s="381"/>
      <c r="D31" s="381"/>
      <c r="E31" s="381"/>
      <c r="F31" s="381"/>
      <c r="G31" s="381"/>
      <c r="H31" s="385"/>
      <c r="I31" s="385"/>
      <c r="J31" s="385"/>
    </row>
    <row r="32" spans="1:10">
      <c r="A32" s="387" t="s">
        <v>1757</v>
      </c>
      <c r="B32" s="387"/>
      <c r="C32" s="387"/>
      <c r="D32" s="387"/>
      <c r="E32" s="387"/>
      <c r="F32" s="387"/>
      <c r="G32" s="387"/>
      <c r="H32" s="387"/>
      <c r="I32" s="387"/>
      <c r="J32" s="385"/>
    </row>
    <row r="33" spans="1:10">
      <c r="A33" s="2613" t="s">
        <v>0</v>
      </c>
      <c r="B33" s="2613" t="s">
        <v>14</v>
      </c>
      <c r="C33" s="3046">
        <v>2017</v>
      </c>
      <c r="D33" s="3046"/>
      <c r="E33" s="3046"/>
      <c r="F33" s="3046"/>
      <c r="G33" s="3046"/>
      <c r="H33" s="3046"/>
      <c r="I33" s="3046"/>
      <c r="J33" s="385"/>
    </row>
    <row r="34" spans="1:10">
      <c r="A34" s="2613"/>
      <c r="B34" s="2613"/>
      <c r="C34" s="3093" t="s">
        <v>31</v>
      </c>
      <c r="D34" s="3093"/>
      <c r="E34" s="3093" t="s">
        <v>29</v>
      </c>
      <c r="F34" s="3093"/>
      <c r="G34" s="3093" t="s">
        <v>30</v>
      </c>
      <c r="H34" s="3093"/>
      <c r="I34" s="2613" t="s">
        <v>4</v>
      </c>
      <c r="J34" s="385"/>
    </row>
    <row r="35" spans="1:10">
      <c r="A35" s="2613"/>
      <c r="B35" s="2613"/>
      <c r="C35" s="2475" t="s">
        <v>32</v>
      </c>
      <c r="D35" s="2475" t="s">
        <v>33</v>
      </c>
      <c r="E35" s="2475" t="s">
        <v>32</v>
      </c>
      <c r="F35" s="2475" t="s">
        <v>33</v>
      </c>
      <c r="G35" s="2475" t="s">
        <v>32</v>
      </c>
      <c r="H35" s="2475" t="s">
        <v>33</v>
      </c>
      <c r="I35" s="2613"/>
      <c r="J35" s="385"/>
    </row>
    <row r="36" spans="1:10">
      <c r="A36" s="3088" t="s">
        <v>1</v>
      </c>
      <c r="B36" s="2476" t="s">
        <v>19</v>
      </c>
      <c r="C36" s="2477">
        <v>54</v>
      </c>
      <c r="D36" s="2477">
        <v>96</v>
      </c>
      <c r="E36" s="2477">
        <v>64</v>
      </c>
      <c r="F36" s="2477">
        <v>103</v>
      </c>
      <c r="G36" s="2477">
        <v>74</v>
      </c>
      <c r="H36" s="2477">
        <v>108</v>
      </c>
      <c r="I36" s="2478">
        <f>SUM(C36:H36)</f>
        <v>499</v>
      </c>
      <c r="J36" s="385"/>
    </row>
    <row r="37" spans="1:10">
      <c r="A37" s="3088"/>
      <c r="B37" s="2476" t="s">
        <v>2403</v>
      </c>
      <c r="C37" s="2477">
        <v>0</v>
      </c>
      <c r="D37" s="2477">
        <v>0</v>
      </c>
      <c r="E37" s="2477">
        <v>9</v>
      </c>
      <c r="F37" s="2477">
        <v>23</v>
      </c>
      <c r="G37" s="2477">
        <v>13</v>
      </c>
      <c r="H37" s="2477">
        <v>42</v>
      </c>
      <c r="I37" s="2478">
        <f t="shared" ref="I37:I41" si="3">SUM(C37:H37)</f>
        <v>87</v>
      </c>
      <c r="J37" s="385"/>
    </row>
    <row r="38" spans="1:10">
      <c r="A38" s="3088" t="s">
        <v>3</v>
      </c>
      <c r="B38" s="1277" t="s">
        <v>21</v>
      </c>
      <c r="C38" s="2477">
        <v>67</v>
      </c>
      <c r="D38" s="2477">
        <v>128</v>
      </c>
      <c r="E38" s="2477">
        <v>145</v>
      </c>
      <c r="F38" s="2477">
        <v>75</v>
      </c>
      <c r="G38" s="2477">
        <v>149</v>
      </c>
      <c r="H38" s="2477">
        <v>73</v>
      </c>
      <c r="I38" s="2478">
        <f t="shared" si="3"/>
        <v>637</v>
      </c>
      <c r="J38" s="385"/>
    </row>
    <row r="39" spans="1:10">
      <c r="A39" s="3088"/>
      <c r="B39" s="2479" t="s">
        <v>2404</v>
      </c>
      <c r="C39" s="2477">
        <v>0</v>
      </c>
      <c r="D39" s="2477">
        <v>0</v>
      </c>
      <c r="E39" s="2477">
        <v>0</v>
      </c>
      <c r="F39" s="2477">
        <v>0</v>
      </c>
      <c r="G39" s="2477">
        <v>21</v>
      </c>
      <c r="H39" s="2477">
        <v>10</v>
      </c>
      <c r="I39" s="2478">
        <f t="shared" si="3"/>
        <v>31</v>
      </c>
      <c r="J39" s="385"/>
    </row>
    <row r="40" spans="1:10">
      <c r="A40" s="3088" t="s">
        <v>2</v>
      </c>
      <c r="B40" s="1316" t="s">
        <v>20</v>
      </c>
      <c r="C40" s="689">
        <v>77</v>
      </c>
      <c r="D40" s="689">
        <v>66</v>
      </c>
      <c r="E40" s="689">
        <v>84</v>
      </c>
      <c r="F40" s="689">
        <v>78</v>
      </c>
      <c r="G40" s="689">
        <v>86</v>
      </c>
      <c r="H40" s="689">
        <v>75</v>
      </c>
      <c r="I40" s="2478">
        <f t="shared" si="3"/>
        <v>466</v>
      </c>
      <c r="J40" s="385"/>
    </row>
    <row r="41" spans="1:10">
      <c r="A41" s="3088"/>
      <c r="B41" s="1316" t="s">
        <v>23</v>
      </c>
      <c r="C41" s="2480">
        <v>30</v>
      </c>
      <c r="D41" s="2477">
        <v>28</v>
      </c>
      <c r="E41" s="2480">
        <v>29</v>
      </c>
      <c r="F41" s="2480">
        <v>25</v>
      </c>
      <c r="G41" s="2477">
        <v>48</v>
      </c>
      <c r="H41" s="2480">
        <v>40</v>
      </c>
      <c r="I41" s="2478">
        <f t="shared" si="3"/>
        <v>200</v>
      </c>
      <c r="J41" s="385"/>
    </row>
    <row r="42" spans="1:10">
      <c r="A42" s="3094" t="s">
        <v>18</v>
      </c>
      <c r="B42" s="3094"/>
      <c r="C42" s="2481">
        <f t="shared" ref="C42:I42" si="4">SUM(C36:C41)</f>
        <v>228</v>
      </c>
      <c r="D42" s="2482">
        <f t="shared" si="4"/>
        <v>318</v>
      </c>
      <c r="E42" s="2481">
        <f t="shared" si="4"/>
        <v>331</v>
      </c>
      <c r="F42" s="2481">
        <f t="shared" si="4"/>
        <v>304</v>
      </c>
      <c r="G42" s="2481">
        <f t="shared" si="4"/>
        <v>391</v>
      </c>
      <c r="H42" s="2481">
        <f t="shared" si="4"/>
        <v>348</v>
      </c>
      <c r="I42" s="2482">
        <f t="shared" si="4"/>
        <v>1920</v>
      </c>
      <c r="J42" s="385"/>
    </row>
    <row r="43" spans="1:10">
      <c r="H43" s="2054"/>
      <c r="I43" s="2054"/>
      <c r="J43" s="385"/>
    </row>
    <row r="44" spans="1:10">
      <c r="A44" s="387" t="s">
        <v>1758</v>
      </c>
      <c r="B44" s="2130"/>
      <c r="C44" s="2130"/>
      <c r="D44" s="2130"/>
      <c r="H44" s="2054"/>
      <c r="I44" s="2054"/>
      <c r="J44" s="385"/>
    </row>
    <row r="45" spans="1:10">
      <c r="A45" s="2483" t="s">
        <v>1759</v>
      </c>
      <c r="B45" s="2361" t="s">
        <v>1760</v>
      </c>
      <c r="C45" s="2361" t="s">
        <v>1761</v>
      </c>
      <c r="D45" s="2361" t="s">
        <v>1762</v>
      </c>
      <c r="H45" s="2054"/>
      <c r="I45" s="2054"/>
      <c r="J45" s="385"/>
    </row>
    <row r="46" spans="1:10" ht="28.8">
      <c r="A46" s="2484" t="s">
        <v>1763</v>
      </c>
      <c r="B46" s="2485">
        <v>100</v>
      </c>
      <c r="C46" s="2485">
        <v>87</v>
      </c>
      <c r="D46" s="2478">
        <f>SUM(B46:C46)</f>
        <v>187</v>
      </c>
      <c r="H46" s="2054"/>
      <c r="I46" s="2054"/>
      <c r="J46" s="385"/>
    </row>
    <row r="47" spans="1:10" ht="28.8">
      <c r="A47" s="2484" t="s">
        <v>1764</v>
      </c>
      <c r="B47" s="2487">
        <v>147</v>
      </c>
      <c r="C47" s="2487">
        <v>163</v>
      </c>
      <c r="D47" s="2478">
        <f>SUM(B47:C47)</f>
        <v>310</v>
      </c>
      <c r="F47" s="381"/>
      <c r="H47" s="2054"/>
      <c r="I47" s="2054"/>
      <c r="J47" s="385"/>
    </row>
    <row r="48" spans="1:10">
      <c r="A48" s="2484" t="s">
        <v>1765</v>
      </c>
      <c r="B48" s="2485">
        <v>39</v>
      </c>
      <c r="C48" s="2485">
        <v>39</v>
      </c>
      <c r="D48" s="2478">
        <f>SUM(B48:C48)</f>
        <v>78</v>
      </c>
      <c r="F48" s="381"/>
      <c r="H48" s="2054"/>
      <c r="I48" s="2054"/>
      <c r="J48" s="385"/>
    </row>
    <row r="49" spans="1:12">
      <c r="A49" s="3092" t="s">
        <v>4</v>
      </c>
      <c r="B49" s="3092"/>
      <c r="C49" s="3092"/>
      <c r="D49" s="2482">
        <f>SUM(D46:D48)</f>
        <v>575</v>
      </c>
      <c r="F49" s="381"/>
      <c r="H49" s="2054"/>
      <c r="I49" s="2054"/>
      <c r="J49" s="385"/>
    </row>
    <row r="50" spans="1:12">
      <c r="A50" s="381"/>
      <c r="F50" s="381"/>
      <c r="H50" s="2054"/>
      <c r="I50" s="2054"/>
      <c r="J50" s="385"/>
    </row>
    <row r="51" spans="1:12">
      <c r="A51" s="387" t="s">
        <v>1766</v>
      </c>
      <c r="B51" s="2130"/>
      <c r="C51" s="2130"/>
      <c r="D51" s="2130"/>
      <c r="F51" s="381"/>
      <c r="G51" s="342"/>
      <c r="H51" s="2054"/>
      <c r="I51" s="2054"/>
      <c r="J51" s="385"/>
    </row>
    <row r="52" spans="1:12" ht="15.6">
      <c r="A52" s="2483" t="s">
        <v>1767</v>
      </c>
      <c r="B52" s="2361" t="s">
        <v>1760</v>
      </c>
      <c r="C52" s="2361" t="s">
        <v>1761</v>
      </c>
      <c r="D52" s="2361" t="s">
        <v>1762</v>
      </c>
      <c r="E52" s="382"/>
      <c r="F52" s="381"/>
      <c r="G52" s="383"/>
      <c r="H52" s="2054"/>
      <c r="I52" s="2054"/>
      <c r="J52" s="385"/>
    </row>
    <row r="53" spans="1:12">
      <c r="A53" s="2484" t="s">
        <v>1768</v>
      </c>
      <c r="B53" s="2489">
        <v>11</v>
      </c>
      <c r="C53" s="2489">
        <v>32</v>
      </c>
      <c r="D53" s="2478">
        <f>SUM(B53:C53)</f>
        <v>43</v>
      </c>
      <c r="E53" s="381"/>
      <c r="F53" s="381"/>
      <c r="G53" s="384"/>
      <c r="H53" s="2054"/>
      <c r="I53" s="2054"/>
      <c r="J53" s="385"/>
    </row>
    <row r="54" spans="1:12">
      <c r="A54" s="2484" t="s">
        <v>1769</v>
      </c>
      <c r="B54" s="2487">
        <v>5</v>
      </c>
      <c r="C54" s="2487">
        <v>13</v>
      </c>
      <c r="D54" s="2478">
        <f>SUM(B54:C54)</f>
        <v>18</v>
      </c>
      <c r="F54" s="381"/>
      <c r="G54" s="381"/>
      <c r="H54" s="2054"/>
      <c r="I54" s="2054"/>
      <c r="J54" s="385"/>
    </row>
    <row r="55" spans="1:12">
      <c r="A55" s="3092" t="s">
        <v>4</v>
      </c>
      <c r="B55" s="3092"/>
      <c r="C55" s="3092"/>
      <c r="D55" s="2482">
        <f>SUM(D52:D54)</f>
        <v>61</v>
      </c>
      <c r="F55" s="381"/>
      <c r="H55" s="2054"/>
      <c r="I55" s="2054"/>
      <c r="J55" s="385"/>
    </row>
    <row r="56" spans="1:12">
      <c r="A56" s="381"/>
      <c r="F56" s="381"/>
      <c r="H56" s="2054"/>
      <c r="I56" s="2054"/>
      <c r="J56" s="385"/>
    </row>
    <row r="57" spans="1:12" s="2054" customFormat="1">
      <c r="A57" s="2131" t="s">
        <v>1981</v>
      </c>
      <c r="B57" s="340"/>
      <c r="C57" s="340"/>
      <c r="D57" s="340"/>
      <c r="E57" s="340"/>
      <c r="F57" s="340"/>
      <c r="G57" s="340"/>
      <c r="J57" s="385"/>
      <c r="K57" s="340"/>
      <c r="L57" s="340"/>
    </row>
    <row r="58" spans="1:12" s="2054" customFormat="1">
      <c r="A58" s="2131"/>
      <c r="B58" s="340"/>
      <c r="C58" s="340"/>
      <c r="D58" s="340"/>
      <c r="E58" s="340"/>
      <c r="F58" s="340"/>
      <c r="G58" s="340"/>
      <c r="J58" s="385"/>
      <c r="K58" s="340"/>
      <c r="L58" s="340"/>
    </row>
    <row r="59" spans="1:12" s="2054" customFormat="1" ht="15" customHeight="1">
      <c r="A59" s="387" t="s">
        <v>1757</v>
      </c>
      <c r="B59" s="387"/>
      <c r="C59" s="387"/>
      <c r="D59" s="387"/>
      <c r="E59" s="387"/>
      <c r="F59" s="387"/>
      <c r="G59" s="387"/>
      <c r="H59" s="387"/>
      <c r="I59" s="387"/>
      <c r="J59" s="385"/>
      <c r="K59" s="340"/>
      <c r="L59" s="340"/>
    </row>
    <row r="60" spans="1:12" s="2054" customFormat="1">
      <c r="A60" s="2613" t="s">
        <v>0</v>
      </c>
      <c r="B60" s="2613" t="s">
        <v>14</v>
      </c>
      <c r="C60" s="3046">
        <v>2016</v>
      </c>
      <c r="D60" s="3046"/>
      <c r="E60" s="3046"/>
      <c r="F60" s="3046"/>
      <c r="G60" s="3046"/>
      <c r="H60" s="3046"/>
      <c r="I60" s="3046"/>
      <c r="K60" s="340"/>
      <c r="L60" s="340"/>
    </row>
    <row r="61" spans="1:12" s="2054" customFormat="1">
      <c r="A61" s="2613"/>
      <c r="B61" s="2613"/>
      <c r="C61" s="3093" t="s">
        <v>31</v>
      </c>
      <c r="D61" s="3093"/>
      <c r="E61" s="3093" t="s">
        <v>29</v>
      </c>
      <c r="F61" s="3093"/>
      <c r="G61" s="3093" t="s">
        <v>30</v>
      </c>
      <c r="H61" s="3093"/>
      <c r="I61" s="2613" t="s">
        <v>4</v>
      </c>
      <c r="K61" s="340"/>
      <c r="L61" s="340"/>
    </row>
    <row r="62" spans="1:12" s="2054" customFormat="1">
      <c r="A62" s="2613"/>
      <c r="B62" s="2613"/>
      <c r="C62" s="2475" t="s">
        <v>32</v>
      </c>
      <c r="D62" s="2475" t="s">
        <v>33</v>
      </c>
      <c r="E62" s="2475" t="s">
        <v>32</v>
      </c>
      <c r="F62" s="2475" t="s">
        <v>33</v>
      </c>
      <c r="G62" s="2475" t="s">
        <v>32</v>
      </c>
      <c r="H62" s="2475" t="s">
        <v>33</v>
      </c>
      <c r="I62" s="2613"/>
      <c r="K62" s="340"/>
      <c r="L62" s="340"/>
    </row>
    <row r="63" spans="1:12" s="2054" customFormat="1">
      <c r="A63" s="1280" t="s">
        <v>1</v>
      </c>
      <c r="B63" s="1275" t="s">
        <v>19</v>
      </c>
      <c r="C63" s="2477">
        <v>52</v>
      </c>
      <c r="D63" s="2477">
        <v>73</v>
      </c>
      <c r="E63" s="2477">
        <v>58</v>
      </c>
      <c r="F63" s="2477">
        <v>83</v>
      </c>
      <c r="G63" s="2477">
        <v>58</v>
      </c>
      <c r="H63" s="2477">
        <v>103</v>
      </c>
      <c r="I63" s="2492">
        <f>SUM(C63:H63)</f>
        <v>427</v>
      </c>
      <c r="K63" s="340"/>
      <c r="L63" s="340"/>
    </row>
    <row r="64" spans="1:12" s="2054" customFormat="1">
      <c r="A64" s="1280" t="s">
        <v>3</v>
      </c>
      <c r="B64" s="1277" t="s">
        <v>21</v>
      </c>
      <c r="C64" s="2477">
        <v>108</v>
      </c>
      <c r="D64" s="2477">
        <v>58</v>
      </c>
      <c r="E64" s="2477">
        <v>117</v>
      </c>
      <c r="F64" s="2477">
        <v>69</v>
      </c>
      <c r="G64" s="2477">
        <v>121</v>
      </c>
      <c r="H64" s="2477">
        <v>32</v>
      </c>
      <c r="I64" s="2492">
        <f>SUM(C64:H64)</f>
        <v>505</v>
      </c>
      <c r="K64" s="340"/>
      <c r="L64" s="340"/>
    </row>
    <row r="65" spans="1:12" s="2054" customFormat="1">
      <c r="A65" s="3088" t="s">
        <v>2</v>
      </c>
      <c r="B65" s="1316" t="s">
        <v>20</v>
      </c>
      <c r="C65" s="689">
        <v>63</v>
      </c>
      <c r="D65" s="689">
        <v>49</v>
      </c>
      <c r="E65" s="689">
        <v>82</v>
      </c>
      <c r="F65" s="689">
        <v>63</v>
      </c>
      <c r="G65" s="689">
        <v>84</v>
      </c>
      <c r="H65" s="689">
        <v>67</v>
      </c>
      <c r="I65" s="2492">
        <f>SUM(C65:H65)</f>
        <v>408</v>
      </c>
      <c r="K65" s="340"/>
      <c r="L65" s="340"/>
    </row>
    <row r="66" spans="1:12" s="2054" customFormat="1">
      <c r="A66" s="3088"/>
      <c r="B66" s="1316" t="s">
        <v>23</v>
      </c>
      <c r="C66" s="2480">
        <v>21</v>
      </c>
      <c r="D66" s="2477">
        <v>22</v>
      </c>
      <c r="E66" s="2480">
        <v>20</v>
      </c>
      <c r="F66" s="2480">
        <v>22</v>
      </c>
      <c r="G66" s="2477">
        <v>144</v>
      </c>
      <c r="H66" s="2480">
        <v>76</v>
      </c>
      <c r="I66" s="2492">
        <f>SUM(C66:H66)</f>
        <v>305</v>
      </c>
      <c r="K66" s="340"/>
      <c r="L66" s="340"/>
    </row>
    <row r="67" spans="1:12" s="2054" customFormat="1">
      <c r="A67" s="3089" t="s">
        <v>18</v>
      </c>
      <c r="B67" s="3089"/>
      <c r="C67" s="2493">
        <f t="shared" ref="C67:I67" si="5">SUM(C63:C66)</f>
        <v>244</v>
      </c>
      <c r="D67" s="2491">
        <f t="shared" si="5"/>
        <v>202</v>
      </c>
      <c r="E67" s="2493">
        <f t="shared" si="5"/>
        <v>277</v>
      </c>
      <c r="F67" s="2493">
        <f t="shared" si="5"/>
        <v>237</v>
      </c>
      <c r="G67" s="2493">
        <f t="shared" si="5"/>
        <v>407</v>
      </c>
      <c r="H67" s="2493">
        <f t="shared" si="5"/>
        <v>278</v>
      </c>
      <c r="I67" s="2491">
        <f t="shared" si="5"/>
        <v>1645</v>
      </c>
      <c r="K67" s="340"/>
      <c r="L67" s="340"/>
    </row>
    <row r="68" spans="1:12">
      <c r="H68" s="2054"/>
      <c r="I68" s="2054"/>
      <c r="J68" s="2054"/>
    </row>
    <row r="69" spans="1:12">
      <c r="A69" s="387" t="s">
        <v>1758</v>
      </c>
      <c r="B69" s="2130"/>
      <c r="C69" s="2130"/>
      <c r="D69" s="2130"/>
      <c r="H69" s="2054"/>
      <c r="I69" s="2054"/>
      <c r="J69" s="2054"/>
    </row>
    <row r="70" spans="1:12">
      <c r="A70" s="2483" t="s">
        <v>1759</v>
      </c>
      <c r="B70" s="2361" t="s">
        <v>1760</v>
      </c>
      <c r="C70" s="2361" t="s">
        <v>1761</v>
      </c>
      <c r="D70" s="2361" t="s">
        <v>1762</v>
      </c>
      <c r="H70" s="2054"/>
      <c r="I70" s="2054"/>
      <c r="J70" s="367"/>
      <c r="K70" s="380"/>
      <c r="L70" s="379"/>
    </row>
    <row r="71" spans="1:12" ht="28.8">
      <c r="A71" s="2484" t="s">
        <v>1763</v>
      </c>
      <c r="B71" s="2485">
        <v>33</v>
      </c>
      <c r="C71" s="2485">
        <v>38</v>
      </c>
      <c r="D71" s="2486">
        <f>SUM(B71:C71)</f>
        <v>71</v>
      </c>
      <c r="H71" s="2054"/>
      <c r="I71" s="2054"/>
      <c r="J71" s="2054"/>
    </row>
    <row r="72" spans="1:12" ht="28.8">
      <c r="A72" s="2484" t="s">
        <v>1764</v>
      </c>
      <c r="B72" s="2487">
        <v>94</v>
      </c>
      <c r="C72" s="2487">
        <v>105</v>
      </c>
      <c r="D72" s="2486">
        <f>SUM(B72:C72)</f>
        <v>199</v>
      </c>
      <c r="F72" s="381"/>
      <c r="H72" s="2054"/>
      <c r="I72" s="2054"/>
      <c r="J72" s="2054"/>
    </row>
    <row r="73" spans="1:12">
      <c r="A73" s="2484" t="s">
        <v>1765</v>
      </c>
      <c r="B73" s="2485">
        <v>35</v>
      </c>
      <c r="C73" s="2485">
        <v>25</v>
      </c>
      <c r="D73" s="2486">
        <f>SUM(B73:C73)</f>
        <v>60</v>
      </c>
      <c r="F73" s="381"/>
      <c r="H73" s="2054"/>
      <c r="I73" s="2054"/>
      <c r="J73" s="2054"/>
    </row>
    <row r="74" spans="1:12">
      <c r="A74" s="3090" t="s">
        <v>4</v>
      </c>
      <c r="B74" s="3090"/>
      <c r="C74" s="3090"/>
      <c r="D74" s="2488">
        <f>SUM(D71:D73)</f>
        <v>330</v>
      </c>
      <c r="F74" s="381"/>
      <c r="H74" s="2054"/>
      <c r="I74" s="2054"/>
      <c r="J74" s="2054"/>
    </row>
    <row r="75" spans="1:12">
      <c r="A75" s="381"/>
      <c r="F75" s="381"/>
      <c r="H75" s="2054"/>
      <c r="I75" s="2054"/>
      <c r="J75" s="2054"/>
    </row>
    <row r="76" spans="1:12">
      <c r="A76" s="387" t="s">
        <v>1766</v>
      </c>
      <c r="B76" s="2130"/>
      <c r="C76" s="2130"/>
      <c r="D76" s="2130"/>
      <c r="F76" s="381"/>
      <c r="G76" s="342"/>
      <c r="H76" s="2054"/>
      <c r="I76" s="2054"/>
      <c r="J76" s="2054"/>
    </row>
    <row r="77" spans="1:12" ht="15.6">
      <c r="A77" s="2483" t="s">
        <v>1767</v>
      </c>
      <c r="B77" s="2361" t="s">
        <v>1760</v>
      </c>
      <c r="C77" s="2361" t="s">
        <v>1761</v>
      </c>
      <c r="D77" s="2361" t="s">
        <v>1762</v>
      </c>
      <c r="E77" s="382"/>
      <c r="F77" s="381"/>
      <c r="G77" s="383"/>
      <c r="H77" s="2054"/>
      <c r="I77" s="2054"/>
      <c r="J77" s="2054"/>
    </row>
    <row r="78" spans="1:12">
      <c r="A78" s="2484" t="s">
        <v>1768</v>
      </c>
      <c r="B78" s="2489">
        <v>17</v>
      </c>
      <c r="C78" s="2489">
        <v>16</v>
      </c>
      <c r="D78" s="2490">
        <f>SUM(B78:C78)</f>
        <v>33</v>
      </c>
      <c r="E78" s="381"/>
      <c r="F78" s="381"/>
      <c r="G78" s="384"/>
      <c r="H78" s="2054"/>
      <c r="I78" s="2054"/>
      <c r="J78" s="2054"/>
    </row>
    <row r="79" spans="1:12">
      <c r="A79" s="2484" t="s">
        <v>1769</v>
      </c>
      <c r="B79" s="2487">
        <v>14</v>
      </c>
      <c r="C79" s="2487">
        <v>15</v>
      </c>
      <c r="D79" s="2490">
        <f>SUM(B79:C79)</f>
        <v>29</v>
      </c>
      <c r="F79" s="381"/>
      <c r="G79" s="381"/>
      <c r="H79" s="2054"/>
      <c r="I79" s="2054"/>
      <c r="J79" s="2054"/>
    </row>
    <row r="80" spans="1:12">
      <c r="A80" s="3091" t="s">
        <v>4</v>
      </c>
      <c r="B80" s="3091"/>
      <c r="C80" s="3091"/>
      <c r="D80" s="2491">
        <f>SUM(D77:D79)</f>
        <v>62</v>
      </c>
      <c r="F80" s="381"/>
      <c r="H80" s="2054"/>
      <c r="I80" s="2054"/>
      <c r="J80" s="2054"/>
    </row>
    <row r="81" spans="1:13">
      <c r="A81" s="381"/>
      <c r="F81" s="381"/>
      <c r="H81" s="2054"/>
      <c r="I81" s="2054"/>
      <c r="J81" s="2054"/>
    </row>
    <row r="82" spans="1:13" ht="15" customHeight="1">
      <c r="A82" s="570" t="s">
        <v>1981</v>
      </c>
      <c r="L82" s="447"/>
      <c r="M82" s="381"/>
    </row>
    <row r="83" spans="1:13">
      <c r="L83" s="447"/>
      <c r="M83" s="381"/>
    </row>
    <row r="84" spans="1:13" ht="15" customHeight="1">
      <c r="L84" s="446"/>
      <c r="M84" s="381"/>
    </row>
    <row r="85" spans="1:13">
      <c r="L85" s="446"/>
      <c r="M85" s="381"/>
    </row>
    <row r="86" spans="1:13">
      <c r="L86" s="446"/>
      <c r="M86" s="381"/>
    </row>
    <row r="87" spans="1:13">
      <c r="L87" s="446"/>
      <c r="M87" s="381"/>
    </row>
    <row r="88" spans="1:13">
      <c r="L88" s="446"/>
      <c r="M88" s="381"/>
    </row>
    <row r="89" spans="1:13">
      <c r="L89" s="446"/>
      <c r="M89" s="381"/>
    </row>
    <row r="90" spans="1:13">
      <c r="L90" s="446"/>
      <c r="M90" s="381"/>
    </row>
    <row r="91" spans="1:13">
      <c r="A91" s="446"/>
      <c r="B91" s="446"/>
      <c r="C91" s="446"/>
      <c r="D91" s="446"/>
      <c r="E91" s="446"/>
      <c r="F91" s="446"/>
      <c r="G91" s="446"/>
      <c r="H91" s="446"/>
      <c r="I91" s="449"/>
      <c r="J91" s="448"/>
      <c r="K91" s="448"/>
      <c r="L91" s="446"/>
      <c r="M91" s="381"/>
    </row>
    <row r="92" spans="1:13">
      <c r="A92" s="381"/>
      <c r="L92" s="381"/>
      <c r="M92" s="381"/>
    </row>
  </sheetData>
  <mergeCells count="37">
    <mergeCell ref="A4:A6"/>
    <mergeCell ref="B4:B6"/>
    <mergeCell ref="C4:I4"/>
    <mergeCell ref="C5:D5"/>
    <mergeCell ref="E5:F5"/>
    <mergeCell ref="G5:H5"/>
    <mergeCell ref="I5:I6"/>
    <mergeCell ref="A7:A9"/>
    <mergeCell ref="A10:A12"/>
    <mergeCell ref="A13:A15"/>
    <mergeCell ref="A16:B16"/>
    <mergeCell ref="A24:C24"/>
    <mergeCell ref="A30:C30"/>
    <mergeCell ref="A33:A35"/>
    <mergeCell ref="B33:B35"/>
    <mergeCell ref="C33:I33"/>
    <mergeCell ref="C34:D34"/>
    <mergeCell ref="E34:F34"/>
    <mergeCell ref="G34:H34"/>
    <mergeCell ref="I34:I35"/>
    <mergeCell ref="A36:A37"/>
    <mergeCell ref="A38:A39"/>
    <mergeCell ref="A40:A41"/>
    <mergeCell ref="A42:B42"/>
    <mergeCell ref="A49:C49"/>
    <mergeCell ref="A65:A66"/>
    <mergeCell ref="A67:B67"/>
    <mergeCell ref="A74:C74"/>
    <mergeCell ref="A80:C80"/>
    <mergeCell ref="A55:C55"/>
    <mergeCell ref="A60:A62"/>
    <mergeCell ref="B60:B62"/>
    <mergeCell ref="C60:I60"/>
    <mergeCell ref="C61:D61"/>
    <mergeCell ref="E61:F61"/>
    <mergeCell ref="G61:H61"/>
    <mergeCell ref="I61:I62"/>
  </mergeCells>
  <hyperlinks>
    <hyperlink ref="A1" location="Índice!A1" display="ÍNDICE" xr:uid="{00000000-0004-0000-4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30172-7050-41F1-BB12-9AE32899A09B}">
  <sheetPr>
    <tabColor rgb="FFAD25A8"/>
    <pageSetUpPr fitToPage="1"/>
  </sheetPr>
  <dimension ref="A1:B75"/>
  <sheetViews>
    <sheetView showGridLines="0" zoomScaleNormal="100" workbookViewId="0"/>
  </sheetViews>
  <sheetFormatPr baseColWidth="10" defaultColWidth="11.44140625" defaultRowHeight="13.8"/>
  <cols>
    <col min="1" max="1" width="47.109375" style="2508" bestFit="1" customWidth="1"/>
    <col min="2" max="2" width="25.6640625" style="2508" customWidth="1"/>
    <col min="3" max="16384" width="11.44140625" style="2508"/>
  </cols>
  <sheetData>
    <row r="1" spans="1:2">
      <c r="A1" s="320" t="s">
        <v>1447</v>
      </c>
    </row>
    <row r="2" spans="1:2" ht="16.8">
      <c r="A2" s="3095" t="s">
        <v>1773</v>
      </c>
      <c r="B2" s="3095"/>
    </row>
    <row r="3" spans="1:2" ht="16.8">
      <c r="A3" s="391"/>
      <c r="B3" s="391"/>
    </row>
    <row r="4" spans="1:2" ht="25.5" customHeight="1">
      <c r="A4" s="2511" t="s">
        <v>1774</v>
      </c>
      <c r="B4" s="2507" t="s">
        <v>1718</v>
      </c>
    </row>
    <row r="5" spans="1:2" s="2509" customFormat="1">
      <c r="A5" s="2512" t="s">
        <v>3610</v>
      </c>
      <c r="B5" s="2513">
        <v>12047</v>
      </c>
    </row>
    <row r="6" spans="1:2" s="2509" customFormat="1">
      <c r="A6" s="2514" t="s">
        <v>3611</v>
      </c>
      <c r="B6" s="2515">
        <v>4077</v>
      </c>
    </row>
    <row r="7" spans="1:2" s="2509" customFormat="1">
      <c r="A7" s="2514" t="s">
        <v>3612</v>
      </c>
      <c r="B7" s="2515">
        <v>5</v>
      </c>
    </row>
    <row r="8" spans="1:2" s="2509" customFormat="1">
      <c r="A8" s="2516" t="s">
        <v>3613</v>
      </c>
      <c r="B8" s="2515">
        <v>6300</v>
      </c>
    </row>
    <row r="9" spans="1:2" s="2509" customFormat="1">
      <c r="A9" s="2516" t="s">
        <v>3614</v>
      </c>
      <c r="B9" s="2515">
        <v>3156</v>
      </c>
    </row>
    <row r="10" spans="1:2" s="2509" customFormat="1">
      <c r="A10" s="2516" t="s">
        <v>3615</v>
      </c>
      <c r="B10" s="2515">
        <v>3205</v>
      </c>
    </row>
    <row r="11" spans="1:2" s="2509" customFormat="1">
      <c r="A11" s="2517" t="s">
        <v>3616</v>
      </c>
      <c r="B11" s="2515">
        <v>0</v>
      </c>
    </row>
    <row r="12" spans="1:2" s="2509" customFormat="1">
      <c r="A12" s="2516" t="s">
        <v>3617</v>
      </c>
      <c r="B12" s="2515">
        <v>54000</v>
      </c>
    </row>
    <row r="13" spans="1:2" s="2509" customFormat="1">
      <c r="A13" s="2516" t="s">
        <v>3618</v>
      </c>
      <c r="B13" s="2515">
        <v>0</v>
      </c>
    </row>
    <row r="14" spans="1:2" s="2509" customFormat="1">
      <c r="A14" s="2514" t="s">
        <v>3619</v>
      </c>
      <c r="B14" s="2515">
        <v>0</v>
      </c>
    </row>
    <row r="15" spans="1:2" s="2509" customFormat="1">
      <c r="A15" s="2514" t="s">
        <v>3620</v>
      </c>
      <c r="B15" s="2515">
        <v>144</v>
      </c>
    </row>
    <row r="16" spans="1:2" s="2509" customFormat="1">
      <c r="A16" s="2514" t="s">
        <v>3621</v>
      </c>
      <c r="B16" s="2515">
        <v>0</v>
      </c>
    </row>
    <row r="17" spans="1:2" s="2509" customFormat="1">
      <c r="A17" s="2514" t="s">
        <v>3622</v>
      </c>
      <c r="B17" s="2515">
        <v>600</v>
      </c>
    </row>
    <row r="18" spans="1:2" s="2509" customFormat="1">
      <c r="A18" s="2514" t="s">
        <v>3623</v>
      </c>
      <c r="B18" s="2515">
        <v>0</v>
      </c>
    </row>
    <row r="19" spans="1:2" s="2509" customFormat="1">
      <c r="A19" s="2514" t="s">
        <v>3624</v>
      </c>
      <c r="B19" s="2515">
        <v>312384</v>
      </c>
    </row>
    <row r="20" spans="1:2" s="2509" customFormat="1">
      <c r="A20" s="2514" t="s">
        <v>3625</v>
      </c>
      <c r="B20" s="2515">
        <v>0</v>
      </c>
    </row>
    <row r="21" spans="1:2">
      <c r="A21" s="2514" t="s">
        <v>3626</v>
      </c>
      <c r="B21" s="2515">
        <v>216</v>
      </c>
    </row>
    <row r="22" spans="1:2">
      <c r="A22" s="394" t="s">
        <v>3627</v>
      </c>
      <c r="B22" s="395"/>
    </row>
    <row r="24" spans="1:2" ht="15">
      <c r="A24" s="2510"/>
      <c r="B24" s="2510"/>
    </row>
    <row r="42" spans="1:2" ht="15">
      <c r="A42" s="2510"/>
      <c r="B42" s="2510"/>
    </row>
    <row r="52" spans="1:2" ht="15">
      <c r="A52" s="2510"/>
      <c r="B52" s="2510"/>
    </row>
    <row r="75" spans="1:2" ht="15">
      <c r="A75" s="2510"/>
      <c r="B75" s="2510"/>
    </row>
  </sheetData>
  <mergeCells count="1">
    <mergeCell ref="A2:B2"/>
  </mergeCells>
  <hyperlinks>
    <hyperlink ref="A1" location="Índice!A1" display="ÍNDICE" xr:uid="{E436B52A-5285-493D-B933-E08027BDB7ED}"/>
  </hyperlinks>
  <pageMargins left="0.70866141732283472" right="0.70866141732283472" top="0.74803149606299213" bottom="0.74803149606299213" header="0.31496062992125984" footer="0.31496062992125984"/>
  <pageSetup scale="8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AD25A8"/>
    <pageSetUpPr fitToPage="1"/>
  </sheetPr>
  <dimension ref="A1:O75"/>
  <sheetViews>
    <sheetView showGridLines="0" workbookViewId="0">
      <selection activeCell="D11" sqref="D11"/>
    </sheetView>
  </sheetViews>
  <sheetFormatPr baseColWidth="10" defaultColWidth="11.44140625" defaultRowHeight="13.8"/>
  <cols>
    <col min="1" max="1" width="46.77734375" style="390" bestFit="1" customWidth="1"/>
    <col min="2" max="2" width="9.21875" style="390" bestFit="1" customWidth="1"/>
    <col min="3" max="16384" width="11.44140625" style="390"/>
  </cols>
  <sheetData>
    <row r="1" spans="1:15">
      <c r="A1" s="320" t="s">
        <v>1447</v>
      </c>
    </row>
    <row r="2" spans="1:15" ht="17.399999999999999">
      <c r="A2" s="3096" t="s">
        <v>1773</v>
      </c>
      <c r="B2" s="3096"/>
    </row>
    <row r="3" spans="1:15" ht="16.8">
      <c r="A3" s="391"/>
      <c r="B3" s="391"/>
    </row>
    <row r="4" spans="1:15" ht="25.5" customHeight="1">
      <c r="A4" s="1002" t="s">
        <v>1774</v>
      </c>
      <c r="B4" s="1003" t="s">
        <v>1718</v>
      </c>
    </row>
    <row r="5" spans="1:15" s="392" customFormat="1" ht="20.100000000000001" customHeight="1">
      <c r="A5" s="1807" t="s">
        <v>3167</v>
      </c>
      <c r="B5" s="1808">
        <v>12047</v>
      </c>
    </row>
    <row r="6" spans="1:15" s="392" customFormat="1">
      <c r="A6" s="1809" t="s">
        <v>3168</v>
      </c>
      <c r="B6" s="1810">
        <v>4077</v>
      </c>
    </row>
    <row r="7" spans="1:15" s="392" customFormat="1">
      <c r="A7" s="1809" t="s">
        <v>3169</v>
      </c>
      <c r="B7" s="1810">
        <v>5</v>
      </c>
    </row>
    <row r="8" spans="1:15" s="392" customFormat="1" ht="20.100000000000001" customHeight="1">
      <c r="A8" s="1811" t="s">
        <v>3170</v>
      </c>
      <c r="B8" s="1810">
        <v>6300</v>
      </c>
    </row>
    <row r="9" spans="1:15" s="392" customFormat="1" ht="20.100000000000001" customHeight="1">
      <c r="A9" s="1811" t="s">
        <v>3171</v>
      </c>
      <c r="B9" s="1810">
        <v>3156</v>
      </c>
    </row>
    <row r="10" spans="1:15" s="392" customFormat="1" ht="20.100000000000001" customHeight="1">
      <c r="A10" s="1811" t="s">
        <v>3172</v>
      </c>
      <c r="B10" s="1810">
        <v>3205</v>
      </c>
    </row>
    <row r="11" spans="1:15" s="392" customFormat="1" ht="20.100000000000001" customHeight="1">
      <c r="A11" s="1812" t="s">
        <v>3173</v>
      </c>
      <c r="B11" s="1810">
        <v>0</v>
      </c>
    </row>
    <row r="12" spans="1:15" s="392" customFormat="1" ht="20.100000000000001" customHeight="1">
      <c r="A12" s="1811" t="s">
        <v>3174</v>
      </c>
      <c r="B12" s="1810">
        <v>54000</v>
      </c>
    </row>
    <row r="13" spans="1:15" s="392" customFormat="1" ht="20.100000000000001" customHeight="1">
      <c r="A13" s="1811" t="s">
        <v>3175</v>
      </c>
      <c r="B13" s="1810">
        <v>0</v>
      </c>
    </row>
    <row r="14" spans="1:15" s="392" customFormat="1">
      <c r="A14" s="1809" t="s">
        <v>3176</v>
      </c>
      <c r="B14" s="1810">
        <v>0</v>
      </c>
    </row>
    <row r="15" spans="1:15" s="392" customFormat="1" ht="20.100000000000001" customHeight="1">
      <c r="A15" s="1809" t="s">
        <v>3177</v>
      </c>
      <c r="B15" s="1810">
        <v>144</v>
      </c>
      <c r="O15" s="393"/>
    </row>
    <row r="16" spans="1:15" s="392" customFormat="1" ht="20.100000000000001" customHeight="1">
      <c r="A16" s="1809" t="s">
        <v>3178</v>
      </c>
      <c r="B16" s="1810">
        <v>0</v>
      </c>
    </row>
    <row r="17" spans="1:2" s="392" customFormat="1">
      <c r="A17" s="1809" t="s">
        <v>3179</v>
      </c>
      <c r="B17" s="1810">
        <v>600</v>
      </c>
    </row>
    <row r="18" spans="1:2" s="392" customFormat="1" ht="20.100000000000001" customHeight="1">
      <c r="A18" s="1809" t="s">
        <v>3180</v>
      </c>
      <c r="B18" s="1810">
        <v>0</v>
      </c>
    </row>
    <row r="19" spans="1:2" s="392" customFormat="1" ht="20.100000000000001" customHeight="1">
      <c r="A19" s="1809" t="s">
        <v>3181</v>
      </c>
      <c r="B19" s="1810">
        <v>312384</v>
      </c>
    </row>
    <row r="20" spans="1:2" s="392" customFormat="1" ht="20.100000000000001" customHeight="1">
      <c r="A20" s="1809" t="s">
        <v>3182</v>
      </c>
      <c r="B20" s="1810">
        <v>0</v>
      </c>
    </row>
    <row r="21" spans="1:2">
      <c r="A21" s="1809" t="s">
        <v>3183</v>
      </c>
      <c r="B21" s="1810">
        <v>216</v>
      </c>
    </row>
    <row r="22" spans="1:2">
      <c r="A22" s="394" t="s">
        <v>3166</v>
      </c>
      <c r="B22" s="395"/>
    </row>
    <row r="24" spans="1:2" ht="15">
      <c r="A24" s="396"/>
      <c r="B24" s="396"/>
    </row>
    <row r="42" spans="1:2" ht="15">
      <c r="A42" s="396"/>
      <c r="B42" s="396"/>
    </row>
    <row r="52" spans="1:2" ht="15">
      <c r="A52" s="396"/>
      <c r="B52" s="396"/>
    </row>
    <row r="75" spans="1:2" ht="15">
      <c r="A75" s="396"/>
      <c r="B75" s="396"/>
    </row>
  </sheetData>
  <mergeCells count="1">
    <mergeCell ref="A2:B2"/>
  </mergeCells>
  <hyperlinks>
    <hyperlink ref="A1" location="Índice!A1" display="ÍNDICE" xr:uid="{00000000-0004-0000-4A00-000000000000}"/>
  </hyperlinks>
  <pageMargins left="0.70866141732283472" right="0.70866141732283472" top="0.74803149606299213" bottom="0.74803149606299213" header="0.31496062992125984" footer="0.31496062992125984"/>
  <pageSetup scale="8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AD25A8"/>
  </sheetPr>
  <dimension ref="A1:J21"/>
  <sheetViews>
    <sheetView showGridLines="0" workbookViewId="0">
      <selection activeCell="A22" sqref="A22"/>
    </sheetView>
  </sheetViews>
  <sheetFormatPr baseColWidth="10" defaultColWidth="11.44140625" defaultRowHeight="14.4"/>
  <cols>
    <col min="1" max="1" width="106.5546875" style="340" bestFit="1" customWidth="1"/>
    <col min="2" max="16384" width="11.44140625" style="340"/>
  </cols>
  <sheetData>
    <row r="1" spans="1:10">
      <c r="A1" s="320" t="s">
        <v>1447</v>
      </c>
    </row>
    <row r="2" spans="1:10" ht="18">
      <c r="A2" s="1001" t="s">
        <v>1754</v>
      </c>
    </row>
    <row r="3" spans="1:10">
      <c r="A3" s="3097"/>
      <c r="B3" s="3097"/>
      <c r="C3" s="377"/>
      <c r="D3" s="377"/>
      <c r="E3" s="377"/>
      <c r="F3" s="377"/>
      <c r="G3" s="377"/>
      <c r="H3" s="377"/>
      <c r="I3" s="377"/>
    </row>
    <row r="4" spans="1:10">
      <c r="A4" s="3055" t="s">
        <v>1755</v>
      </c>
      <c r="B4" s="3055" t="s">
        <v>4</v>
      </c>
      <c r="C4" s="3098"/>
      <c r="D4" s="3099"/>
      <c r="E4" s="3099"/>
      <c r="F4" s="3099"/>
      <c r="G4" s="3099"/>
      <c r="H4" s="3099"/>
      <c r="I4" s="3099"/>
      <c r="J4" s="3099"/>
    </row>
    <row r="5" spans="1:10">
      <c r="A5" s="3055"/>
      <c r="B5" s="3055"/>
      <c r="C5" s="378"/>
      <c r="D5" s="378"/>
      <c r="E5" s="378"/>
      <c r="F5" s="378"/>
      <c r="G5" s="378"/>
      <c r="H5" s="378"/>
      <c r="I5" s="378"/>
      <c r="J5" s="378"/>
    </row>
    <row r="6" spans="1:10">
      <c r="A6" s="1802" t="s">
        <v>1742</v>
      </c>
      <c r="B6" s="1803">
        <v>55</v>
      </c>
      <c r="C6" s="377"/>
      <c r="D6" s="377"/>
      <c r="E6" s="377"/>
      <c r="F6" s="377"/>
      <c r="G6" s="377"/>
      <c r="H6" s="377"/>
      <c r="I6" s="377"/>
    </row>
    <row r="7" spans="1:10">
      <c r="A7" s="1802" t="s">
        <v>1743</v>
      </c>
      <c r="B7" s="1803">
        <v>95</v>
      </c>
    </row>
    <row r="8" spans="1:10">
      <c r="A8" s="1802" t="s">
        <v>1744</v>
      </c>
      <c r="B8" s="1803">
        <v>6</v>
      </c>
    </row>
    <row r="9" spans="1:10">
      <c r="A9" s="1804" t="s">
        <v>3164</v>
      </c>
      <c r="B9" s="1803">
        <v>29</v>
      </c>
    </row>
    <row r="10" spans="1:10">
      <c r="A10" s="1802" t="s">
        <v>1745</v>
      </c>
      <c r="B10" s="1803">
        <v>17</v>
      </c>
    </row>
    <row r="11" spans="1:10">
      <c r="A11" s="1805" t="s">
        <v>1746</v>
      </c>
      <c r="B11" s="1803">
        <v>11</v>
      </c>
    </row>
    <row r="12" spans="1:10">
      <c r="A12" s="1806" t="s">
        <v>2451</v>
      </c>
      <c r="B12" s="1803">
        <v>13</v>
      </c>
    </row>
    <row r="13" spans="1:10">
      <c r="A13" s="1806" t="s">
        <v>2452</v>
      </c>
      <c r="B13" s="1803">
        <v>56</v>
      </c>
    </row>
    <row r="14" spans="1:10">
      <c r="A14" s="1805" t="s">
        <v>1747</v>
      </c>
      <c r="B14" s="1803">
        <v>4</v>
      </c>
    </row>
    <row r="15" spans="1:10">
      <c r="A15" s="1804" t="s">
        <v>1748</v>
      </c>
      <c r="B15" s="1803">
        <v>20</v>
      </c>
    </row>
    <row r="16" spans="1:10">
      <c r="A16" s="1802" t="s">
        <v>1749</v>
      </c>
      <c r="B16" s="1803">
        <v>1</v>
      </c>
    </row>
    <row r="17" spans="1:2">
      <c r="A17" s="1805" t="s">
        <v>1750</v>
      </c>
      <c r="B17" s="1803">
        <v>5</v>
      </c>
    </row>
    <row r="18" spans="1:2">
      <c r="A18" s="1805" t="s">
        <v>1751</v>
      </c>
      <c r="B18" s="1803">
        <v>32</v>
      </c>
    </row>
    <row r="19" spans="1:2">
      <c r="A19" s="1805" t="s">
        <v>1752</v>
      </c>
      <c r="B19" s="1803">
        <v>546</v>
      </c>
    </row>
    <row r="20" spans="1:2">
      <c r="A20" s="1805" t="s">
        <v>1753</v>
      </c>
      <c r="B20" s="1803">
        <v>32</v>
      </c>
    </row>
    <row r="21" spans="1:2">
      <c r="A21" s="569" t="s">
        <v>3165</v>
      </c>
      <c r="B21" s="377"/>
    </row>
  </sheetData>
  <mergeCells count="4">
    <mergeCell ref="A3:B3"/>
    <mergeCell ref="A4:A5"/>
    <mergeCell ref="B4:B5"/>
    <mergeCell ref="C4:J4"/>
  </mergeCells>
  <hyperlinks>
    <hyperlink ref="A1" location="Índice!A1" display="ÍNDICE" xr:uid="{00000000-0004-0000-4800-000000000000}"/>
  </hyperlinks>
  <pageMargins left="0.70866141732283472" right="0.70866141732283472" top="0.74803149606299213" bottom="0.74803149606299213" header="0.31496062992125984" footer="0.31496062992125984"/>
  <pageSetup scale="5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82">
    <tabColor rgb="FFAD25A8"/>
  </sheetPr>
  <dimension ref="A1:N39"/>
  <sheetViews>
    <sheetView showGridLines="0" zoomScaleNormal="100" workbookViewId="0"/>
  </sheetViews>
  <sheetFormatPr baseColWidth="10" defaultColWidth="11.44140625" defaultRowHeight="15.6"/>
  <cols>
    <col min="1" max="1" width="11.44140625" style="131" customWidth="1"/>
    <col min="2" max="2" width="11.44140625" style="132"/>
    <col min="3" max="3" width="45.5546875" style="131" customWidth="1"/>
    <col min="4" max="4" width="42" style="131" bestFit="1" customWidth="1"/>
    <col min="5" max="5" width="10.88671875" style="132" bestFit="1" customWidth="1"/>
    <col min="6" max="6" width="11.109375" style="132" bestFit="1" customWidth="1"/>
    <col min="7" max="16384" width="11.44140625" style="131"/>
  </cols>
  <sheetData>
    <row r="1" spans="1:14" s="127" customFormat="1">
      <c r="A1" s="265" t="s">
        <v>1447</v>
      </c>
      <c r="B1" s="559"/>
      <c r="C1" s="133"/>
      <c r="D1" s="133"/>
      <c r="E1" s="134"/>
      <c r="F1" s="134"/>
      <c r="G1" s="133"/>
      <c r="H1" s="133"/>
      <c r="I1" s="133"/>
      <c r="J1" s="133"/>
      <c r="K1" s="133"/>
      <c r="L1" s="133"/>
      <c r="M1" s="133"/>
    </row>
    <row r="2" spans="1:14" s="128" customFormat="1" ht="18">
      <c r="A2" s="1009" t="s">
        <v>725</v>
      </c>
      <c r="B2" s="137"/>
      <c r="C2" s="129"/>
      <c r="E2" s="130"/>
      <c r="F2" s="130"/>
      <c r="G2" s="130"/>
      <c r="H2" s="130"/>
      <c r="I2" s="130"/>
      <c r="J2" s="130"/>
      <c r="K2" s="130"/>
      <c r="M2" s="130"/>
      <c r="N2" s="130"/>
    </row>
    <row r="3" spans="1:14">
      <c r="B3" s="1628" t="s">
        <v>37</v>
      </c>
      <c r="C3" s="1628" t="s">
        <v>452</v>
      </c>
      <c r="D3" s="1628" t="s">
        <v>253</v>
      </c>
      <c r="E3" s="1628" t="s">
        <v>256</v>
      </c>
      <c r="F3" s="1628" t="s">
        <v>458</v>
      </c>
      <c r="G3" s="135"/>
      <c r="H3" s="135"/>
      <c r="I3" s="135"/>
      <c r="J3" s="135"/>
      <c r="K3" s="135"/>
      <c r="L3" s="135"/>
      <c r="M3" s="135"/>
    </row>
    <row r="4" spans="1:14" s="135" customFormat="1">
      <c r="B4" s="3100" t="s">
        <v>431</v>
      </c>
      <c r="C4" s="3103" t="s">
        <v>735</v>
      </c>
      <c r="D4" s="1629" t="s">
        <v>1188</v>
      </c>
      <c r="E4" s="1630">
        <v>40087</v>
      </c>
      <c r="F4" s="1630" t="s">
        <v>2833</v>
      </c>
    </row>
    <row r="5" spans="1:14">
      <c r="B5" s="3101"/>
      <c r="C5" s="3104"/>
      <c r="D5" s="1629" t="s">
        <v>736</v>
      </c>
      <c r="E5" s="1630">
        <v>41793</v>
      </c>
      <c r="F5" s="1630">
        <v>43253</v>
      </c>
      <c r="G5" s="135"/>
      <c r="H5" s="135"/>
      <c r="I5" s="135"/>
      <c r="J5" s="135"/>
      <c r="K5" s="135"/>
      <c r="L5" s="135"/>
      <c r="M5" s="135"/>
    </row>
    <row r="6" spans="1:14">
      <c r="B6" s="3102"/>
      <c r="C6" s="3105"/>
      <c r="D6" s="1631" t="s">
        <v>2691</v>
      </c>
      <c r="E6" s="1004">
        <v>43254</v>
      </c>
      <c r="F6" s="1004">
        <v>44714</v>
      </c>
      <c r="G6" s="135"/>
      <c r="H6" s="135"/>
      <c r="I6" s="135"/>
      <c r="J6" s="135"/>
      <c r="K6" s="135"/>
      <c r="L6" s="135"/>
      <c r="M6" s="135"/>
    </row>
    <row r="7" spans="1:14">
      <c r="B7" s="3100" t="s">
        <v>1</v>
      </c>
      <c r="C7" s="3106" t="s">
        <v>731</v>
      </c>
      <c r="D7" s="1629" t="s">
        <v>2803</v>
      </c>
      <c r="E7" s="1630">
        <v>40136</v>
      </c>
      <c r="F7" s="1630">
        <v>41596</v>
      </c>
      <c r="G7" s="135"/>
      <c r="H7" s="135"/>
      <c r="I7" s="135"/>
      <c r="J7" s="135"/>
      <c r="K7" s="135"/>
      <c r="L7" s="135"/>
      <c r="M7" s="135"/>
    </row>
    <row r="8" spans="1:14">
      <c r="B8" s="3101"/>
      <c r="C8" s="3107"/>
      <c r="D8" s="1629" t="s">
        <v>732</v>
      </c>
      <c r="E8" s="1630">
        <v>41831</v>
      </c>
      <c r="F8" s="1630">
        <v>43291</v>
      </c>
      <c r="G8" s="135"/>
      <c r="H8" s="135"/>
      <c r="I8" s="135"/>
      <c r="J8" s="135"/>
      <c r="K8" s="135"/>
      <c r="L8" s="135"/>
      <c r="M8" s="135"/>
    </row>
    <row r="9" spans="1:14">
      <c r="B9" s="3101"/>
      <c r="C9" s="3108"/>
      <c r="D9" s="1631" t="s">
        <v>2727</v>
      </c>
      <c r="E9" s="1004">
        <v>43292</v>
      </c>
      <c r="F9" s="1004">
        <v>44752</v>
      </c>
      <c r="G9" s="135"/>
      <c r="H9" s="135"/>
      <c r="I9" s="135"/>
      <c r="J9" s="135"/>
      <c r="K9" s="135"/>
      <c r="L9" s="135"/>
      <c r="M9" s="135"/>
    </row>
    <row r="10" spans="1:14">
      <c r="B10" s="3101"/>
      <c r="C10" s="3110" t="s">
        <v>740</v>
      </c>
      <c r="D10" s="1632" t="s">
        <v>739</v>
      </c>
      <c r="E10" s="1630">
        <v>40924</v>
      </c>
      <c r="F10" s="1630">
        <v>42384</v>
      </c>
      <c r="G10" s="135"/>
      <c r="H10" s="135"/>
      <c r="I10" s="135"/>
      <c r="J10" s="135"/>
      <c r="K10" s="135"/>
      <c r="L10" s="135"/>
      <c r="M10" s="135"/>
    </row>
    <row r="11" spans="1:14">
      <c r="B11" s="3101"/>
      <c r="C11" s="3110"/>
      <c r="D11" s="3190" t="s">
        <v>790</v>
      </c>
      <c r="E11" s="3191">
        <v>42699</v>
      </c>
      <c r="F11" s="3191">
        <v>44159</v>
      </c>
      <c r="G11" s="135"/>
      <c r="H11" s="135"/>
      <c r="I11" s="135"/>
      <c r="J11" s="135"/>
      <c r="K11" s="135"/>
      <c r="L11" s="135"/>
      <c r="M11" s="135"/>
    </row>
    <row r="12" spans="1:14">
      <c r="B12" s="3101"/>
      <c r="C12" s="3109" t="s">
        <v>741</v>
      </c>
      <c r="D12" s="1633" t="s">
        <v>726</v>
      </c>
      <c r="E12" s="1634">
        <v>40710</v>
      </c>
      <c r="F12" s="1634">
        <v>42170</v>
      </c>
      <c r="G12" s="135"/>
      <c r="H12" s="135"/>
      <c r="I12" s="135"/>
      <c r="J12" s="135"/>
      <c r="K12" s="135"/>
      <c r="L12" s="135"/>
      <c r="M12" s="135"/>
    </row>
    <row r="13" spans="1:14">
      <c r="B13" s="3101"/>
      <c r="C13" s="3109"/>
      <c r="D13" s="1633" t="s">
        <v>723</v>
      </c>
      <c r="E13" s="1634">
        <v>42171</v>
      </c>
      <c r="F13" s="1634">
        <v>43631</v>
      </c>
      <c r="G13" s="135"/>
      <c r="H13" s="135"/>
      <c r="I13" s="135"/>
      <c r="J13" s="135"/>
      <c r="K13" s="135"/>
      <c r="L13" s="135"/>
      <c r="M13" s="135"/>
    </row>
    <row r="14" spans="1:14">
      <c r="B14" s="3101"/>
      <c r="C14" s="3109"/>
      <c r="D14" s="3190" t="s">
        <v>1186</v>
      </c>
      <c r="E14" s="3191">
        <v>43053</v>
      </c>
      <c r="F14" s="3191">
        <v>44513</v>
      </c>
      <c r="G14" s="135"/>
      <c r="H14" s="135"/>
      <c r="I14" s="135"/>
      <c r="J14" s="135"/>
      <c r="K14" s="135"/>
      <c r="L14" s="135"/>
      <c r="M14" s="135"/>
    </row>
    <row r="15" spans="1:14">
      <c r="B15" s="3101"/>
      <c r="C15" s="3111" t="s">
        <v>742</v>
      </c>
      <c r="D15" s="1632" t="s">
        <v>727</v>
      </c>
      <c r="E15" s="1630">
        <v>40924</v>
      </c>
      <c r="F15" s="1630">
        <v>42384</v>
      </c>
      <c r="G15" s="135"/>
      <c r="H15" s="135"/>
      <c r="I15" s="135"/>
      <c r="J15" s="135"/>
      <c r="K15" s="135"/>
      <c r="L15" s="135"/>
      <c r="M15" s="135"/>
    </row>
    <row r="16" spans="1:14">
      <c r="B16" s="3102"/>
      <c r="C16" s="3111"/>
      <c r="D16" s="3190" t="s">
        <v>1174</v>
      </c>
      <c r="E16" s="3191">
        <v>42385</v>
      </c>
      <c r="F16" s="3191">
        <v>43845</v>
      </c>
      <c r="G16" s="135"/>
      <c r="H16" s="135"/>
      <c r="I16" s="135"/>
      <c r="J16" s="135"/>
      <c r="K16" s="135"/>
      <c r="L16" s="135"/>
      <c r="M16" s="135"/>
    </row>
    <row r="17" spans="2:13">
      <c r="B17" s="3100" t="s">
        <v>3</v>
      </c>
      <c r="C17" s="3106" t="s">
        <v>737</v>
      </c>
      <c r="D17" s="1632" t="s">
        <v>2804</v>
      </c>
      <c r="E17" s="1630">
        <v>40136</v>
      </c>
      <c r="F17" s="1630">
        <v>41596</v>
      </c>
      <c r="G17" s="135"/>
      <c r="H17" s="135"/>
      <c r="I17" s="135"/>
      <c r="J17" s="135"/>
      <c r="K17" s="135"/>
      <c r="L17" s="135"/>
      <c r="M17" s="135"/>
    </row>
    <row r="18" spans="2:13">
      <c r="B18" s="3101"/>
      <c r="C18" s="3107"/>
      <c r="D18" s="1629" t="s">
        <v>734</v>
      </c>
      <c r="E18" s="1630">
        <v>41912</v>
      </c>
      <c r="F18" s="1630">
        <v>43372</v>
      </c>
      <c r="G18" s="135"/>
      <c r="H18" s="135"/>
      <c r="I18" s="135"/>
      <c r="J18" s="135"/>
      <c r="K18" s="135"/>
      <c r="L18" s="135"/>
      <c r="M18" s="135"/>
    </row>
    <row r="19" spans="2:13">
      <c r="B19" s="3101"/>
      <c r="C19" s="3108"/>
      <c r="D19" s="1631" t="s">
        <v>547</v>
      </c>
      <c r="E19" s="1004">
        <v>43373</v>
      </c>
      <c r="F19" s="1004">
        <v>44833</v>
      </c>
      <c r="G19" s="135"/>
      <c r="H19" s="135"/>
      <c r="I19" s="135"/>
      <c r="J19" s="135"/>
      <c r="K19" s="135"/>
      <c r="L19" s="135"/>
      <c r="M19" s="135"/>
    </row>
    <row r="20" spans="2:13">
      <c r="B20" s="3101"/>
      <c r="C20" s="3110" t="s">
        <v>746</v>
      </c>
      <c r="D20" s="1632" t="s">
        <v>728</v>
      </c>
      <c r="E20" s="1630">
        <v>40679</v>
      </c>
      <c r="F20" s="1630">
        <v>42139</v>
      </c>
      <c r="G20" s="135"/>
      <c r="H20" s="135"/>
      <c r="I20" s="135"/>
      <c r="J20" s="135"/>
      <c r="K20" s="135"/>
      <c r="L20" s="135"/>
      <c r="M20" s="135"/>
    </row>
    <row r="21" spans="2:13">
      <c r="B21" s="3101"/>
      <c r="C21" s="3110"/>
      <c r="D21" s="3190" t="s">
        <v>525</v>
      </c>
      <c r="E21" s="3191">
        <v>42140</v>
      </c>
      <c r="F21" s="3191">
        <v>43600</v>
      </c>
      <c r="G21" s="135"/>
      <c r="H21" s="135"/>
      <c r="I21" s="135"/>
      <c r="J21" s="135"/>
      <c r="K21" s="135"/>
      <c r="L21" s="135"/>
      <c r="M21" s="135"/>
    </row>
    <row r="22" spans="2:13">
      <c r="B22" s="3101"/>
      <c r="C22" s="3109" t="s">
        <v>747</v>
      </c>
      <c r="D22" s="1633" t="s">
        <v>738</v>
      </c>
      <c r="E22" s="1634">
        <v>41061</v>
      </c>
      <c r="F22" s="1634">
        <v>42521</v>
      </c>
      <c r="G22" s="135"/>
      <c r="H22" s="135"/>
      <c r="I22" s="135"/>
      <c r="J22" s="135"/>
      <c r="K22" s="135"/>
      <c r="L22" s="135"/>
      <c r="M22" s="135"/>
    </row>
    <row r="23" spans="2:13">
      <c r="B23" s="3101"/>
      <c r="C23" s="3109"/>
      <c r="D23" s="3190" t="s">
        <v>480</v>
      </c>
      <c r="E23" s="3191">
        <v>42522</v>
      </c>
      <c r="F23" s="3191">
        <v>43983</v>
      </c>
      <c r="G23" s="135"/>
      <c r="H23" s="135"/>
      <c r="I23" s="135"/>
      <c r="J23" s="135"/>
      <c r="K23" s="135"/>
      <c r="L23" s="135"/>
      <c r="M23" s="135"/>
    </row>
    <row r="24" spans="2:13">
      <c r="B24" s="3101"/>
      <c r="C24" s="3110" t="s">
        <v>748</v>
      </c>
      <c r="D24" s="1632" t="s">
        <v>547</v>
      </c>
      <c r="E24" s="1630">
        <v>40803</v>
      </c>
      <c r="F24" s="1630">
        <v>42263</v>
      </c>
      <c r="G24" s="135"/>
      <c r="H24" s="135"/>
      <c r="I24" s="135"/>
      <c r="J24" s="135"/>
      <c r="K24" s="135"/>
      <c r="L24" s="135"/>
      <c r="M24" s="135"/>
    </row>
    <row r="25" spans="2:13">
      <c r="B25" s="3102"/>
      <c r="C25" s="3110"/>
      <c r="D25" s="3190" t="s">
        <v>670</v>
      </c>
      <c r="E25" s="3191">
        <v>42264</v>
      </c>
      <c r="F25" s="3191">
        <v>43724</v>
      </c>
      <c r="G25" s="135"/>
      <c r="H25" s="135"/>
      <c r="I25" s="135"/>
      <c r="J25" s="135"/>
      <c r="K25" s="135"/>
      <c r="L25" s="135"/>
      <c r="M25" s="135"/>
    </row>
    <row r="26" spans="2:13">
      <c r="B26" s="3100" t="s">
        <v>2</v>
      </c>
      <c r="C26" s="3106" t="s">
        <v>731</v>
      </c>
      <c r="D26" s="1632" t="s">
        <v>2805</v>
      </c>
      <c r="E26" s="1630">
        <v>40136</v>
      </c>
      <c r="F26" s="1630">
        <v>41596</v>
      </c>
      <c r="G26" s="135"/>
      <c r="H26" s="135"/>
      <c r="I26" s="135"/>
      <c r="J26" s="135"/>
      <c r="K26" s="135"/>
      <c r="L26" s="135"/>
      <c r="M26" s="135"/>
    </row>
    <row r="27" spans="2:13">
      <c r="B27" s="3101"/>
      <c r="C27" s="3107"/>
      <c r="D27" s="1629" t="s">
        <v>733</v>
      </c>
      <c r="E27" s="1630">
        <v>41926</v>
      </c>
      <c r="F27" s="1630">
        <v>43386</v>
      </c>
      <c r="G27" s="135"/>
      <c r="H27" s="135"/>
      <c r="I27" s="135"/>
      <c r="J27" s="135"/>
      <c r="K27" s="135"/>
      <c r="L27" s="135"/>
      <c r="M27" s="135"/>
    </row>
    <row r="28" spans="2:13">
      <c r="B28" s="3101"/>
      <c r="C28" s="3108"/>
      <c r="D28" s="1631" t="s">
        <v>730</v>
      </c>
      <c r="E28" s="1004">
        <v>43387</v>
      </c>
      <c r="F28" s="1004">
        <v>44847</v>
      </c>
      <c r="G28" s="135"/>
      <c r="H28" s="135"/>
      <c r="I28" s="135"/>
      <c r="J28" s="135"/>
      <c r="K28" s="135"/>
      <c r="L28" s="135"/>
      <c r="M28" s="135"/>
    </row>
    <row r="29" spans="2:13">
      <c r="B29" s="3101"/>
      <c r="C29" s="3110" t="s">
        <v>743</v>
      </c>
      <c r="D29" s="1632" t="s">
        <v>730</v>
      </c>
      <c r="E29" s="1630">
        <v>40819</v>
      </c>
      <c r="F29" s="1630">
        <v>42279</v>
      </c>
      <c r="G29" s="135"/>
      <c r="H29" s="135"/>
      <c r="I29" s="135"/>
      <c r="J29" s="135"/>
      <c r="K29" s="135"/>
      <c r="L29" s="135"/>
      <c r="M29" s="135"/>
    </row>
    <row r="30" spans="2:13">
      <c r="B30" s="3101"/>
      <c r="C30" s="3110"/>
      <c r="D30" s="3190" t="s">
        <v>724</v>
      </c>
      <c r="E30" s="3191">
        <v>42280</v>
      </c>
      <c r="F30" s="3191">
        <v>43740</v>
      </c>
      <c r="G30" s="135"/>
      <c r="H30" s="135"/>
      <c r="I30" s="135"/>
      <c r="J30" s="135"/>
      <c r="K30" s="135"/>
      <c r="L30" s="135"/>
      <c r="M30" s="135"/>
    </row>
    <row r="31" spans="2:13">
      <c r="B31" s="3101"/>
      <c r="C31" s="3109" t="s">
        <v>744</v>
      </c>
      <c r="D31" s="1635" t="s">
        <v>598</v>
      </c>
      <c r="E31" s="1634">
        <v>41061</v>
      </c>
      <c r="F31" s="1634">
        <v>42521</v>
      </c>
      <c r="G31" s="135"/>
      <c r="H31" s="135"/>
      <c r="I31" s="135"/>
      <c r="J31" s="135"/>
      <c r="K31" s="135"/>
      <c r="L31" s="135"/>
      <c r="M31" s="135"/>
    </row>
    <row r="32" spans="2:13">
      <c r="B32" s="3101"/>
      <c r="C32" s="3109"/>
      <c r="D32" s="3192" t="s">
        <v>1176</v>
      </c>
      <c r="E32" s="3191">
        <v>42522</v>
      </c>
      <c r="F32" s="3191">
        <v>43982</v>
      </c>
      <c r="G32" s="135"/>
      <c r="H32" s="135"/>
      <c r="I32" s="135"/>
      <c r="J32" s="135"/>
      <c r="K32" s="135"/>
      <c r="L32" s="135"/>
      <c r="M32" s="135"/>
    </row>
    <row r="33" spans="2:13">
      <c r="B33" s="3101"/>
      <c r="C33" s="3110" t="s">
        <v>745</v>
      </c>
      <c r="D33" s="1632" t="s">
        <v>729</v>
      </c>
      <c r="E33" s="1630">
        <v>40679</v>
      </c>
      <c r="F33" s="1630">
        <v>42139</v>
      </c>
      <c r="G33" s="135"/>
      <c r="H33" s="135"/>
      <c r="I33" s="135"/>
      <c r="J33" s="135"/>
      <c r="K33" s="135"/>
      <c r="L33" s="135"/>
      <c r="M33" s="135"/>
    </row>
    <row r="34" spans="2:13">
      <c r="B34" s="3102"/>
      <c r="C34" s="3110"/>
      <c r="D34" s="3190" t="s">
        <v>628</v>
      </c>
      <c r="E34" s="3191">
        <v>42140</v>
      </c>
      <c r="F34" s="3191">
        <v>43600</v>
      </c>
      <c r="G34" s="135"/>
      <c r="H34" s="135"/>
      <c r="I34" s="135"/>
      <c r="J34" s="135"/>
      <c r="K34" s="135"/>
      <c r="L34" s="135"/>
      <c r="M34" s="135"/>
    </row>
    <row r="35" spans="2:13">
      <c r="B35" s="2562" t="s">
        <v>4161</v>
      </c>
      <c r="C35" s="135"/>
      <c r="D35" s="135"/>
      <c r="E35" s="136"/>
      <c r="F35" s="136"/>
      <c r="G35" s="135"/>
      <c r="H35" s="135"/>
      <c r="I35" s="135"/>
      <c r="J35" s="135"/>
      <c r="K35" s="135"/>
      <c r="L35" s="135"/>
      <c r="M35" s="135"/>
    </row>
    <row r="36" spans="2:13">
      <c r="C36" s="135"/>
      <c r="D36" s="135"/>
      <c r="E36" s="136"/>
      <c r="F36" s="136"/>
      <c r="G36" s="135"/>
      <c r="H36" s="135"/>
      <c r="I36" s="135"/>
      <c r="J36" s="135"/>
      <c r="K36" s="135"/>
      <c r="L36" s="135"/>
      <c r="M36" s="135"/>
    </row>
    <row r="37" spans="2:13">
      <c r="C37" s="135"/>
      <c r="D37" s="135"/>
      <c r="E37" s="136"/>
      <c r="F37" s="136"/>
      <c r="G37" s="135"/>
      <c r="H37" s="135"/>
      <c r="I37" s="135"/>
      <c r="J37" s="135"/>
      <c r="K37" s="135"/>
      <c r="L37" s="135"/>
      <c r="M37" s="135"/>
    </row>
    <row r="38" spans="2:13">
      <c r="C38" s="135"/>
      <c r="D38" s="135"/>
      <c r="E38" s="136"/>
      <c r="F38" s="136"/>
      <c r="G38" s="135"/>
      <c r="H38" s="135"/>
      <c r="I38" s="135"/>
      <c r="J38" s="135"/>
      <c r="K38" s="135"/>
      <c r="L38" s="135"/>
      <c r="M38" s="135"/>
    </row>
    <row r="39" spans="2:13">
      <c r="C39" s="135"/>
      <c r="D39" s="135"/>
      <c r="E39" s="136"/>
      <c r="F39" s="136"/>
      <c r="G39" s="135"/>
      <c r="H39" s="135"/>
      <c r="I39" s="135"/>
      <c r="J39" s="135"/>
      <c r="K39" s="135"/>
      <c r="L39" s="135"/>
      <c r="M39" s="135"/>
    </row>
  </sheetData>
  <mergeCells count="17">
    <mergeCell ref="C31:C32"/>
    <mergeCell ref="B17:B25"/>
    <mergeCell ref="C17:C19"/>
    <mergeCell ref="B26:B34"/>
    <mergeCell ref="C26:C28"/>
    <mergeCell ref="C33:C34"/>
    <mergeCell ref="C29:C30"/>
    <mergeCell ref="C24:C25"/>
    <mergeCell ref="C20:C21"/>
    <mergeCell ref="C22:C23"/>
    <mergeCell ref="B4:B6"/>
    <mergeCell ref="C4:C6"/>
    <mergeCell ref="C7:C9"/>
    <mergeCell ref="B7:B16"/>
    <mergeCell ref="C12:C14"/>
    <mergeCell ref="C10:C11"/>
    <mergeCell ref="C15:C16"/>
  </mergeCells>
  <hyperlinks>
    <hyperlink ref="A1" location="Índice!A1" display="ÍNDICE" xr:uid="{00000000-0004-0000-4C00-000000000000}"/>
  </hyperlinks>
  <pageMargins left="0.7" right="0.7" top="0.75" bottom="0.75" header="0.3" footer="0.3"/>
  <pageSetup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AD25A8"/>
  </sheetPr>
  <dimension ref="A1:I28"/>
  <sheetViews>
    <sheetView showGridLines="0" zoomScale="90" zoomScaleNormal="90" workbookViewId="0"/>
  </sheetViews>
  <sheetFormatPr baseColWidth="10" defaultColWidth="11.44140625" defaultRowHeight="13.2"/>
  <cols>
    <col min="1" max="1" width="11.44140625" style="282"/>
    <col min="2" max="2" width="9.6640625" style="282" bestFit="1" customWidth="1"/>
    <col min="3" max="6" width="11.33203125" style="283" customWidth="1"/>
    <col min="7" max="16384" width="11.44140625" style="282"/>
  </cols>
  <sheetData>
    <row r="1" spans="1:9" s="248" customFormat="1" ht="15.6">
      <c r="A1" s="265" t="s">
        <v>1447</v>
      </c>
      <c r="B1" s="142"/>
      <c r="C1" s="142"/>
      <c r="D1" s="48"/>
      <c r="E1" s="48"/>
      <c r="F1" s="48"/>
      <c r="G1" s="48"/>
      <c r="H1" s="48"/>
    </row>
    <row r="2" spans="1:9" s="281" customFormat="1" ht="18">
      <c r="A2" s="1010" t="s">
        <v>802</v>
      </c>
      <c r="B2" s="279"/>
      <c r="C2" s="279"/>
      <c r="D2" s="280"/>
      <c r="E2" s="280"/>
      <c r="F2" s="280"/>
      <c r="G2" s="280"/>
      <c r="H2" s="280"/>
    </row>
    <row r="3" spans="1:9">
      <c r="C3" s="3112" t="s">
        <v>800</v>
      </c>
      <c r="D3" s="3112"/>
      <c r="E3" s="3112"/>
      <c r="F3" s="3112"/>
      <c r="G3" s="3112"/>
      <c r="H3" s="3112"/>
      <c r="I3" s="3112"/>
    </row>
    <row r="4" spans="1:9">
      <c r="C4" s="1902">
        <v>2012</v>
      </c>
      <c r="D4" s="1902">
        <v>2013</v>
      </c>
      <c r="E4" s="1902">
        <v>2014</v>
      </c>
      <c r="F4" s="1902">
        <v>2015</v>
      </c>
      <c r="G4" s="1902">
        <v>2016</v>
      </c>
      <c r="H4" s="1902">
        <v>2017</v>
      </c>
      <c r="I4" s="1902">
        <v>2018</v>
      </c>
    </row>
    <row r="5" spans="1:9">
      <c r="B5" s="1908" t="s">
        <v>764</v>
      </c>
      <c r="C5" s="1903">
        <v>3</v>
      </c>
      <c r="D5" s="1903">
        <v>17</v>
      </c>
      <c r="E5" s="1903">
        <v>16</v>
      </c>
      <c r="F5" s="1904">
        <v>12</v>
      </c>
      <c r="G5" s="1904">
        <v>7</v>
      </c>
      <c r="H5" s="1904">
        <v>11</v>
      </c>
      <c r="I5" s="1905">
        <v>21</v>
      </c>
    </row>
    <row r="6" spans="1:9">
      <c r="B6" s="1908" t="s">
        <v>760</v>
      </c>
      <c r="C6" s="1903">
        <v>5</v>
      </c>
      <c r="D6" s="1903">
        <v>11</v>
      </c>
      <c r="E6" s="1903">
        <v>6</v>
      </c>
      <c r="F6" s="1904">
        <v>18</v>
      </c>
      <c r="G6" s="1904">
        <v>17</v>
      </c>
      <c r="H6" s="1904">
        <v>16</v>
      </c>
      <c r="I6" s="1905">
        <v>11</v>
      </c>
    </row>
    <row r="7" spans="1:9">
      <c r="B7" s="1908" t="s">
        <v>762</v>
      </c>
      <c r="C7" s="1903">
        <v>6</v>
      </c>
      <c r="D7" s="1903">
        <v>13</v>
      </c>
      <c r="E7" s="1903">
        <v>6</v>
      </c>
      <c r="F7" s="1904">
        <v>21</v>
      </c>
      <c r="G7" s="1904">
        <v>16</v>
      </c>
      <c r="H7" s="1904">
        <v>13</v>
      </c>
      <c r="I7" s="1905">
        <v>12</v>
      </c>
    </row>
    <row r="8" spans="1:9">
      <c r="B8" s="1908" t="s">
        <v>763</v>
      </c>
      <c r="C8" s="1903">
        <v>5</v>
      </c>
      <c r="D8" s="1903">
        <v>11</v>
      </c>
      <c r="E8" s="1903">
        <v>7</v>
      </c>
      <c r="F8" s="1904">
        <v>20</v>
      </c>
      <c r="G8" s="1904">
        <v>14</v>
      </c>
      <c r="H8" s="1904">
        <v>12</v>
      </c>
      <c r="I8" s="1905">
        <v>12</v>
      </c>
    </row>
    <row r="9" spans="1:9">
      <c r="C9" s="1906">
        <f t="shared" ref="C9:H9" si="0">SUM(C5:C8)</f>
        <v>19</v>
      </c>
      <c r="D9" s="1906">
        <f t="shared" si="0"/>
        <v>52</v>
      </c>
      <c r="E9" s="1906">
        <f t="shared" si="0"/>
        <v>35</v>
      </c>
      <c r="F9" s="1906">
        <f t="shared" si="0"/>
        <v>71</v>
      </c>
      <c r="G9" s="1906">
        <f t="shared" si="0"/>
        <v>54</v>
      </c>
      <c r="H9" s="1906">
        <f t="shared" si="0"/>
        <v>52</v>
      </c>
      <c r="I9" s="1907">
        <f t="shared" ref="I9" si="1">SUM(I5:I8)</f>
        <v>56</v>
      </c>
    </row>
    <row r="11" spans="1:9">
      <c r="C11" s="3112" t="s">
        <v>799</v>
      </c>
      <c r="D11" s="3112"/>
      <c r="E11" s="3112"/>
      <c r="F11" s="3112"/>
      <c r="G11" s="3112"/>
      <c r="H11" s="3112"/>
      <c r="I11" s="3112"/>
    </row>
    <row r="12" spans="1:9">
      <c r="C12" s="1902">
        <v>2012</v>
      </c>
      <c r="D12" s="1902">
        <v>2013</v>
      </c>
      <c r="E12" s="1902">
        <v>2014</v>
      </c>
      <c r="F12" s="1902">
        <v>2015</v>
      </c>
      <c r="G12" s="1902">
        <v>2016</v>
      </c>
      <c r="H12" s="1902">
        <v>2017</v>
      </c>
      <c r="I12" s="1902">
        <v>2018</v>
      </c>
    </row>
    <row r="13" spans="1:9">
      <c r="B13" s="1908" t="s">
        <v>764</v>
      </c>
      <c r="C13" s="1903">
        <v>5</v>
      </c>
      <c r="D13" s="1903">
        <v>31</v>
      </c>
      <c r="E13" s="1903">
        <v>28</v>
      </c>
      <c r="F13" s="1904">
        <v>44</v>
      </c>
      <c r="G13" s="1904">
        <v>30</v>
      </c>
      <c r="H13" s="1904">
        <v>46</v>
      </c>
      <c r="I13" s="1905">
        <v>80</v>
      </c>
    </row>
    <row r="14" spans="1:9">
      <c r="B14" s="1908" t="s">
        <v>760</v>
      </c>
      <c r="C14" s="1903">
        <v>21</v>
      </c>
      <c r="D14" s="1903">
        <v>50</v>
      </c>
      <c r="E14" s="1903">
        <v>23</v>
      </c>
      <c r="F14" s="1904">
        <v>70</v>
      </c>
      <c r="G14" s="1904">
        <v>78</v>
      </c>
      <c r="H14" s="1904">
        <v>74</v>
      </c>
      <c r="I14" s="1905">
        <v>62</v>
      </c>
    </row>
    <row r="15" spans="1:9">
      <c r="B15" s="1908" t="s">
        <v>762</v>
      </c>
      <c r="C15" s="1903">
        <v>23</v>
      </c>
      <c r="D15" s="1903">
        <v>56</v>
      </c>
      <c r="E15" s="1903">
        <v>24</v>
      </c>
      <c r="F15" s="1904">
        <v>73</v>
      </c>
      <c r="G15" s="1904">
        <v>65</v>
      </c>
      <c r="H15" s="1904">
        <v>53</v>
      </c>
      <c r="I15" s="1905">
        <v>62</v>
      </c>
    </row>
    <row r="16" spans="1:9">
      <c r="B16" s="1908" t="s">
        <v>763</v>
      </c>
      <c r="C16" s="1903">
        <v>20</v>
      </c>
      <c r="D16" s="1903">
        <v>50</v>
      </c>
      <c r="E16" s="1903">
        <v>28</v>
      </c>
      <c r="F16" s="1904">
        <v>75</v>
      </c>
      <c r="G16" s="1904">
        <v>97</v>
      </c>
      <c r="H16" s="1904">
        <v>62</v>
      </c>
      <c r="I16" s="1905">
        <v>78</v>
      </c>
    </row>
    <row r="17" spans="2:9">
      <c r="C17" s="1906">
        <f t="shared" ref="C17:H17" si="2">SUM(C13:C16)</f>
        <v>69</v>
      </c>
      <c r="D17" s="1906">
        <f t="shared" si="2"/>
        <v>187</v>
      </c>
      <c r="E17" s="1906">
        <f t="shared" si="2"/>
        <v>103</v>
      </c>
      <c r="F17" s="1906">
        <f t="shared" si="2"/>
        <v>262</v>
      </c>
      <c r="G17" s="1906">
        <f t="shared" si="2"/>
        <v>270</v>
      </c>
      <c r="H17" s="1906">
        <f t="shared" si="2"/>
        <v>235</v>
      </c>
      <c r="I17" s="1907">
        <f t="shared" ref="I17" si="3">SUM(I13:I16)</f>
        <v>282</v>
      </c>
    </row>
    <row r="20" spans="2:9">
      <c r="C20" s="3112" t="s">
        <v>801</v>
      </c>
      <c r="D20" s="3112"/>
      <c r="E20" s="3112"/>
      <c r="F20" s="3112"/>
      <c r="G20" s="3112"/>
      <c r="H20" s="3112"/>
      <c r="I20" s="3112"/>
    </row>
    <row r="21" spans="2:9">
      <c r="C21" s="1902">
        <v>2012</v>
      </c>
      <c r="D21" s="1902">
        <v>2013</v>
      </c>
      <c r="E21" s="1902">
        <v>2014</v>
      </c>
      <c r="F21" s="1902">
        <v>2015</v>
      </c>
      <c r="G21" s="1902">
        <v>2016</v>
      </c>
      <c r="H21" s="1902">
        <v>2017</v>
      </c>
      <c r="I21" s="1902">
        <v>2018</v>
      </c>
    </row>
    <row r="22" spans="2:9">
      <c r="B22" s="1908" t="s">
        <v>764</v>
      </c>
      <c r="C22" s="1909">
        <f t="shared" ref="C22:H22" si="4">C13/C5</f>
        <v>1.6666666666666667</v>
      </c>
      <c r="D22" s="1909">
        <f t="shared" si="4"/>
        <v>1.8235294117647058</v>
      </c>
      <c r="E22" s="1909">
        <f t="shared" si="4"/>
        <v>1.75</v>
      </c>
      <c r="F22" s="1910">
        <f t="shared" si="4"/>
        <v>3.6666666666666665</v>
      </c>
      <c r="G22" s="1910">
        <f t="shared" si="4"/>
        <v>4.2857142857142856</v>
      </c>
      <c r="H22" s="1910">
        <f t="shared" si="4"/>
        <v>4.1818181818181817</v>
      </c>
      <c r="I22" s="1911">
        <f t="shared" ref="I22" si="5">I13/I5</f>
        <v>3.8095238095238093</v>
      </c>
    </row>
    <row r="23" spans="2:9">
      <c r="B23" s="1908" t="s">
        <v>760</v>
      </c>
      <c r="C23" s="1909">
        <f t="shared" ref="C23:G26" si="6">C14/C6</f>
        <v>4.2</v>
      </c>
      <c r="D23" s="1909">
        <f t="shared" si="6"/>
        <v>4.5454545454545459</v>
      </c>
      <c r="E23" s="1909">
        <f t="shared" si="6"/>
        <v>3.8333333333333335</v>
      </c>
      <c r="F23" s="1910">
        <f t="shared" si="6"/>
        <v>3.8888888888888888</v>
      </c>
      <c r="G23" s="1910">
        <f t="shared" si="6"/>
        <v>4.5882352941176467</v>
      </c>
      <c r="H23" s="1910">
        <f t="shared" ref="H23:I26" si="7">H14/H6</f>
        <v>4.625</v>
      </c>
      <c r="I23" s="1911">
        <f t="shared" si="7"/>
        <v>5.6363636363636367</v>
      </c>
    </row>
    <row r="24" spans="2:9">
      <c r="B24" s="1908" t="s">
        <v>762</v>
      </c>
      <c r="C24" s="1909">
        <f t="shared" si="6"/>
        <v>3.8333333333333335</v>
      </c>
      <c r="D24" s="1909">
        <f t="shared" si="6"/>
        <v>4.3076923076923075</v>
      </c>
      <c r="E24" s="1909">
        <f t="shared" si="6"/>
        <v>4</v>
      </c>
      <c r="F24" s="1910">
        <f t="shared" si="6"/>
        <v>3.4761904761904763</v>
      </c>
      <c r="G24" s="1910">
        <f>G15/G7</f>
        <v>4.0625</v>
      </c>
      <c r="H24" s="1910">
        <f t="shared" si="7"/>
        <v>4.0769230769230766</v>
      </c>
      <c r="I24" s="1911">
        <f t="shared" si="7"/>
        <v>5.166666666666667</v>
      </c>
    </row>
    <row r="25" spans="2:9">
      <c r="B25" s="1908" t="s">
        <v>763</v>
      </c>
      <c r="C25" s="1909">
        <f t="shared" si="6"/>
        <v>4</v>
      </c>
      <c r="D25" s="1909">
        <f t="shared" si="6"/>
        <v>4.5454545454545459</v>
      </c>
      <c r="E25" s="1909">
        <f t="shared" si="6"/>
        <v>4</v>
      </c>
      <c r="F25" s="1910">
        <f t="shared" si="6"/>
        <v>3.75</v>
      </c>
      <c r="G25" s="1910">
        <f t="shared" si="6"/>
        <v>6.9285714285714288</v>
      </c>
      <c r="H25" s="1910">
        <f t="shared" si="7"/>
        <v>5.166666666666667</v>
      </c>
      <c r="I25" s="1911">
        <f t="shared" si="7"/>
        <v>6.5</v>
      </c>
    </row>
    <row r="26" spans="2:9">
      <c r="C26" s="1912">
        <f t="shared" si="6"/>
        <v>3.6315789473684212</v>
      </c>
      <c r="D26" s="1912">
        <f t="shared" si="6"/>
        <v>3.5961538461538463</v>
      </c>
      <c r="E26" s="1912">
        <f t="shared" si="6"/>
        <v>2.9428571428571431</v>
      </c>
      <c r="F26" s="1912">
        <f t="shared" si="6"/>
        <v>3.6901408450704225</v>
      </c>
      <c r="G26" s="1912">
        <f>G17/G9</f>
        <v>5</v>
      </c>
      <c r="H26" s="1912">
        <f t="shared" si="7"/>
        <v>4.5192307692307692</v>
      </c>
      <c r="I26" s="1913">
        <f t="shared" si="7"/>
        <v>5.0357142857142856</v>
      </c>
    </row>
    <row r="28" spans="2:9">
      <c r="B28" s="282" t="s">
        <v>4162</v>
      </c>
    </row>
  </sheetData>
  <mergeCells count="3">
    <mergeCell ref="C3:I3"/>
    <mergeCell ref="C11:I11"/>
    <mergeCell ref="C20:I20"/>
  </mergeCells>
  <hyperlinks>
    <hyperlink ref="A1" location="Índice!A1" display="ÍNDICE" xr:uid="{00000000-0004-0000-4D00-000000000000}"/>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34">
    <tabColor rgb="FFAD25A8"/>
  </sheetPr>
  <dimension ref="A1:N67"/>
  <sheetViews>
    <sheetView showGridLines="0" zoomScale="90" zoomScaleNormal="90" workbookViewId="0"/>
  </sheetViews>
  <sheetFormatPr baseColWidth="10" defaultColWidth="11.44140625" defaultRowHeight="13.2"/>
  <cols>
    <col min="1" max="1" width="14.5546875" style="59" customWidth="1"/>
    <col min="2" max="2" width="14" style="57" bestFit="1" customWidth="1"/>
    <col min="3" max="3" width="12" style="59" customWidth="1"/>
    <col min="4" max="4" width="86.33203125" style="58" customWidth="1"/>
    <col min="5" max="5" width="4.88671875" style="58" customWidth="1"/>
    <col min="6" max="6" width="14.5546875" style="58" customWidth="1"/>
    <col min="7" max="7" width="14" style="58" bestFit="1" customWidth="1"/>
    <col min="8" max="8" width="12" style="58" customWidth="1"/>
    <col min="9" max="9" width="86.33203125" style="58" customWidth="1"/>
    <col min="10" max="10" width="4.33203125" style="58" customWidth="1"/>
    <col min="11" max="11" width="14.5546875" style="58" customWidth="1"/>
    <col min="12" max="12" width="14" style="58" bestFit="1" customWidth="1"/>
    <col min="13" max="13" width="12" style="58" customWidth="1"/>
    <col min="14" max="14" width="86.33203125" style="58" customWidth="1"/>
    <col min="15" max="16384" width="11.44140625" style="58"/>
  </cols>
  <sheetData>
    <row r="1" spans="1:14" s="3" customFormat="1">
      <c r="A1" s="265" t="s">
        <v>1447</v>
      </c>
      <c r="B1" s="226"/>
    </row>
    <row r="2" spans="1:14" ht="18">
      <c r="A2" s="1011" t="s">
        <v>1080</v>
      </c>
      <c r="C2" s="56"/>
    </row>
    <row r="3" spans="1:14">
      <c r="A3" s="2563" t="s">
        <v>4163</v>
      </c>
      <c r="C3" s="56"/>
    </row>
    <row r="4" spans="1:14">
      <c r="A4" s="3114" t="s">
        <v>311</v>
      </c>
      <c r="B4" s="3114"/>
      <c r="C4" s="3114"/>
      <c r="D4" s="3114"/>
      <c r="F4" s="3114" t="s">
        <v>583</v>
      </c>
      <c r="G4" s="3114"/>
      <c r="H4" s="3114"/>
      <c r="I4" s="3114"/>
      <c r="K4" s="3114" t="s">
        <v>315</v>
      </c>
      <c r="L4" s="3114"/>
      <c r="M4" s="3114"/>
      <c r="N4" s="3114"/>
    </row>
    <row r="5" spans="1:14" s="60" customFormat="1">
      <c r="A5" s="1893" t="s">
        <v>69</v>
      </c>
      <c r="B5" s="1893" t="s">
        <v>67</v>
      </c>
      <c r="C5" s="3115" t="s">
        <v>68</v>
      </c>
      <c r="D5" s="3115"/>
      <c r="F5" s="1893" t="s">
        <v>69</v>
      </c>
      <c r="G5" s="1893" t="s">
        <v>67</v>
      </c>
      <c r="H5" s="3115" t="s">
        <v>68</v>
      </c>
      <c r="I5" s="3115"/>
      <c r="K5" s="1893" t="s">
        <v>69</v>
      </c>
      <c r="L5" s="1893" t="s">
        <v>67</v>
      </c>
      <c r="M5" s="3115" t="s">
        <v>68</v>
      </c>
      <c r="N5" s="3115"/>
    </row>
    <row r="6" spans="1:14" s="60" customFormat="1" ht="15.6">
      <c r="A6" s="3113" t="s">
        <v>19</v>
      </c>
      <c r="B6" s="3113"/>
      <c r="C6" s="3113"/>
      <c r="D6" s="3113"/>
      <c r="F6" s="3113" t="s">
        <v>75</v>
      </c>
      <c r="G6" s="3113"/>
      <c r="H6" s="3113"/>
      <c r="I6" s="3113"/>
      <c r="K6" s="3113" t="s">
        <v>76</v>
      </c>
      <c r="L6" s="3113"/>
      <c r="M6" s="3113"/>
      <c r="N6" s="3113"/>
    </row>
    <row r="7" spans="1:14" s="225" customFormat="1" ht="52.8">
      <c r="A7" s="586" t="s">
        <v>66</v>
      </c>
      <c r="B7" s="587">
        <v>40598</v>
      </c>
      <c r="C7" s="586">
        <v>331.4</v>
      </c>
      <c r="D7" s="1894" t="s">
        <v>297</v>
      </c>
      <c r="F7" s="1487" t="s">
        <v>66</v>
      </c>
      <c r="G7" s="1897">
        <v>40598</v>
      </c>
      <c r="H7" s="1832">
        <v>331.5</v>
      </c>
      <c r="I7" s="1486" t="s">
        <v>302</v>
      </c>
      <c r="K7" s="1487" t="s">
        <v>66</v>
      </c>
      <c r="L7" s="1897">
        <v>40598</v>
      </c>
      <c r="M7" s="1832">
        <v>331.6</v>
      </c>
      <c r="N7" s="1486" t="s">
        <v>303</v>
      </c>
    </row>
    <row r="8" spans="1:14" s="225" customFormat="1" ht="39.6">
      <c r="A8" s="1655" t="s">
        <v>66</v>
      </c>
      <c r="B8" s="587">
        <v>41018</v>
      </c>
      <c r="C8" s="586">
        <v>344.3</v>
      </c>
      <c r="D8" s="1894" t="s">
        <v>62</v>
      </c>
      <c r="F8" s="1487" t="s">
        <v>66</v>
      </c>
      <c r="G8" s="1897">
        <v>41018</v>
      </c>
      <c r="H8" s="1832">
        <v>344.3</v>
      </c>
      <c r="I8" s="1833" t="s">
        <v>62</v>
      </c>
      <c r="K8" s="1487" t="s">
        <v>66</v>
      </c>
      <c r="L8" s="1897">
        <v>41018</v>
      </c>
      <c r="M8" s="1832">
        <v>344.3</v>
      </c>
      <c r="N8" s="1833" t="s">
        <v>62</v>
      </c>
    </row>
    <row r="9" spans="1:14" s="225" customFormat="1" ht="39.6">
      <c r="A9" s="1655" t="s">
        <v>66</v>
      </c>
      <c r="B9" s="587">
        <v>41087</v>
      </c>
      <c r="C9" s="586">
        <v>346.9</v>
      </c>
      <c r="D9" s="1894" t="s">
        <v>298</v>
      </c>
      <c r="F9" s="1655" t="s">
        <v>72</v>
      </c>
      <c r="G9" s="587">
        <v>42653</v>
      </c>
      <c r="H9" s="586" t="s">
        <v>1068</v>
      </c>
      <c r="I9" s="1894" t="s">
        <v>1069</v>
      </c>
      <c r="K9" s="3113" t="s">
        <v>23</v>
      </c>
      <c r="L9" s="3113"/>
      <c r="M9" s="3113"/>
      <c r="N9" s="3113"/>
    </row>
    <row r="10" spans="1:14" s="225" customFormat="1" ht="39.6">
      <c r="A10" s="1655" t="s">
        <v>71</v>
      </c>
      <c r="B10" s="587">
        <v>42339</v>
      </c>
      <c r="C10" s="586">
        <v>38.299999999999997</v>
      </c>
      <c r="D10" s="1894" t="s">
        <v>299</v>
      </c>
      <c r="F10" s="1655" t="s">
        <v>74</v>
      </c>
      <c r="G10" s="587">
        <v>42681</v>
      </c>
      <c r="H10" s="586" t="s">
        <v>1064</v>
      </c>
      <c r="I10" s="1894" t="s">
        <v>1063</v>
      </c>
      <c r="K10" s="1487" t="s">
        <v>66</v>
      </c>
      <c r="L10" s="1897">
        <v>41254</v>
      </c>
      <c r="M10" s="1832">
        <v>354.9</v>
      </c>
      <c r="N10" s="1486" t="s">
        <v>304</v>
      </c>
    </row>
    <row r="11" spans="1:14" s="225" customFormat="1" ht="39.6">
      <c r="A11" s="1655" t="s">
        <v>74</v>
      </c>
      <c r="B11" s="587">
        <v>42347</v>
      </c>
      <c r="C11" s="1655" t="s">
        <v>70</v>
      </c>
      <c r="D11" s="1894" t="s">
        <v>300</v>
      </c>
      <c r="F11" s="1655" t="s">
        <v>66</v>
      </c>
      <c r="G11" s="587">
        <v>42709</v>
      </c>
      <c r="H11" s="1655" t="s">
        <v>1071</v>
      </c>
      <c r="I11" s="1895" t="s">
        <v>1072</v>
      </c>
      <c r="K11" s="3113" t="s">
        <v>293</v>
      </c>
      <c r="L11" s="3113"/>
      <c r="M11" s="3113"/>
      <c r="N11" s="3113"/>
    </row>
    <row r="12" spans="1:14" s="225" customFormat="1" ht="42" customHeight="1">
      <c r="A12" s="1655" t="s">
        <v>66</v>
      </c>
      <c r="B12" s="587">
        <v>42355</v>
      </c>
      <c r="C12" s="1655" t="s">
        <v>63</v>
      </c>
      <c r="D12" s="1894" t="s">
        <v>301</v>
      </c>
      <c r="F12" s="3113" t="s">
        <v>2099</v>
      </c>
      <c r="G12" s="3113"/>
      <c r="H12" s="3113"/>
      <c r="I12" s="3113"/>
      <c r="K12" s="1487" t="s">
        <v>73</v>
      </c>
      <c r="L12" s="1897">
        <v>41577</v>
      </c>
      <c r="M12" s="1832">
        <v>15.3</v>
      </c>
      <c r="N12" s="1833" t="s">
        <v>306</v>
      </c>
    </row>
    <row r="13" spans="1:14" s="60" customFormat="1" ht="52.8">
      <c r="A13" s="3113" t="s">
        <v>78</v>
      </c>
      <c r="B13" s="3113"/>
      <c r="C13" s="3113"/>
      <c r="D13" s="3113"/>
      <c r="F13" s="1832" t="s">
        <v>72</v>
      </c>
      <c r="G13" s="1897">
        <v>41569</v>
      </c>
      <c r="H13" s="1832" t="s">
        <v>64</v>
      </c>
      <c r="I13" s="1833" t="s">
        <v>305</v>
      </c>
      <c r="K13" s="586" t="s">
        <v>74</v>
      </c>
      <c r="L13" s="587">
        <v>42188</v>
      </c>
      <c r="M13" s="586">
        <v>43.1</v>
      </c>
      <c r="N13" s="1894" t="s">
        <v>292</v>
      </c>
    </row>
    <row r="14" spans="1:14" s="60" customFormat="1" ht="52.8">
      <c r="A14" s="586" t="s">
        <v>71</v>
      </c>
      <c r="B14" s="587">
        <v>42103</v>
      </c>
      <c r="C14" s="586">
        <v>26.5</v>
      </c>
      <c r="D14" s="1894" t="s">
        <v>307</v>
      </c>
      <c r="F14" s="1655" t="s">
        <v>74</v>
      </c>
      <c r="G14" s="1656">
        <v>42901</v>
      </c>
      <c r="H14" s="1655">
        <v>60.5</v>
      </c>
      <c r="I14" s="1895" t="s">
        <v>2092</v>
      </c>
      <c r="K14" s="1655" t="s">
        <v>66</v>
      </c>
      <c r="L14" s="1656">
        <v>42895</v>
      </c>
      <c r="M14" s="1655">
        <v>419.9</v>
      </c>
      <c r="N14" s="1895" t="s">
        <v>2103</v>
      </c>
    </row>
    <row r="15" spans="1:14" s="60" customFormat="1" ht="52.8">
      <c r="A15" s="586" t="s">
        <v>74</v>
      </c>
      <c r="B15" s="587">
        <v>42188</v>
      </c>
      <c r="C15" s="586">
        <v>43.9</v>
      </c>
      <c r="D15" s="1894" t="s">
        <v>308</v>
      </c>
      <c r="F15" s="1489" t="s">
        <v>66</v>
      </c>
      <c r="G15" s="1896">
        <v>43200</v>
      </c>
      <c r="H15" s="1898">
        <v>442.1</v>
      </c>
      <c r="I15" s="1491" t="s">
        <v>2683</v>
      </c>
      <c r="K15" s="3113" t="s">
        <v>2049</v>
      </c>
      <c r="L15" s="3113"/>
      <c r="M15" s="3113"/>
      <c r="N15" s="3113"/>
    </row>
    <row r="16" spans="1:14" ht="66">
      <c r="A16" s="1655" t="s">
        <v>66</v>
      </c>
      <c r="B16" s="587">
        <v>42355</v>
      </c>
      <c r="C16" s="586">
        <v>387.7</v>
      </c>
      <c r="D16" s="1894" t="s">
        <v>294</v>
      </c>
      <c r="F16" s="3113" t="s">
        <v>77</v>
      </c>
      <c r="G16" s="3113"/>
      <c r="H16" s="3113"/>
      <c r="I16" s="3113"/>
      <c r="K16" s="1655" t="s">
        <v>73</v>
      </c>
      <c r="L16" s="586" t="s">
        <v>2050</v>
      </c>
      <c r="M16" s="586">
        <v>60.2</v>
      </c>
      <c r="N16" s="1894" t="s">
        <v>2051</v>
      </c>
    </row>
    <row r="17" spans="1:14" ht="52.8">
      <c r="A17" s="586" t="s">
        <v>71</v>
      </c>
      <c r="B17" s="587">
        <v>42465</v>
      </c>
      <c r="C17" s="586">
        <v>45.5</v>
      </c>
      <c r="D17" s="1894" t="s">
        <v>1058</v>
      </c>
      <c r="F17" s="1655" t="s">
        <v>72</v>
      </c>
      <c r="G17" s="587">
        <v>42185</v>
      </c>
      <c r="H17" s="586" t="s">
        <v>65</v>
      </c>
      <c r="I17" s="1894" t="s">
        <v>309</v>
      </c>
      <c r="K17" s="586" t="s">
        <v>74</v>
      </c>
      <c r="L17" s="1899">
        <v>42901</v>
      </c>
      <c r="M17" s="586">
        <v>60.4</v>
      </c>
      <c r="N17" s="1894" t="s">
        <v>2091</v>
      </c>
    </row>
    <row r="18" spans="1:14" ht="66">
      <c r="A18" s="586" t="s">
        <v>74</v>
      </c>
      <c r="B18" s="587">
        <v>42510</v>
      </c>
      <c r="C18" s="586">
        <v>51.7</v>
      </c>
      <c r="D18" s="1894" t="s">
        <v>1061</v>
      </c>
      <c r="F18" s="586" t="s">
        <v>74</v>
      </c>
      <c r="G18" s="587">
        <v>42275</v>
      </c>
      <c r="H18" s="586">
        <v>44.3</v>
      </c>
      <c r="I18" s="1894" t="s">
        <v>296</v>
      </c>
      <c r="K18" s="1900" t="s">
        <v>66</v>
      </c>
      <c r="L18" s="1490">
        <v>43139</v>
      </c>
      <c r="M18" s="1900">
        <v>438.5</v>
      </c>
      <c r="N18" s="1901" t="s">
        <v>2684</v>
      </c>
    </row>
    <row r="19" spans="1:14" ht="66">
      <c r="A19" s="1655" t="s">
        <v>66</v>
      </c>
      <c r="B19" s="587">
        <v>42691</v>
      </c>
      <c r="C19" s="586">
        <v>404.7</v>
      </c>
      <c r="D19" s="1895" t="s">
        <v>1070</v>
      </c>
      <c r="F19" s="1655" t="s">
        <v>66</v>
      </c>
      <c r="G19" s="587">
        <v>42355</v>
      </c>
      <c r="H19" s="586">
        <v>387.8</v>
      </c>
      <c r="I19" s="1895" t="s">
        <v>295</v>
      </c>
    </row>
    <row r="20" spans="1:14" ht="52.8">
      <c r="A20" s="3113" t="s">
        <v>1059</v>
      </c>
      <c r="B20" s="3113"/>
      <c r="C20" s="3113"/>
      <c r="D20" s="3113"/>
      <c r="F20" s="586" t="s">
        <v>74</v>
      </c>
      <c r="G20" s="587">
        <v>42650</v>
      </c>
      <c r="H20" s="586">
        <v>53.3</v>
      </c>
      <c r="I20" s="1895" t="s">
        <v>1062</v>
      </c>
      <c r="K20" s="60"/>
      <c r="L20" s="60"/>
      <c r="M20" s="60"/>
      <c r="N20" s="60"/>
    </row>
    <row r="21" spans="1:14" ht="52.8">
      <c r="A21" s="586" t="s">
        <v>74</v>
      </c>
      <c r="B21" s="587">
        <v>42510</v>
      </c>
      <c r="C21" s="586">
        <v>51.6</v>
      </c>
      <c r="D21" s="1894" t="s">
        <v>1060</v>
      </c>
      <c r="F21" s="1655" t="s">
        <v>66</v>
      </c>
      <c r="G21" s="1655" t="s">
        <v>2101</v>
      </c>
      <c r="H21" s="586">
        <v>412.8</v>
      </c>
      <c r="I21" s="1895" t="s">
        <v>2102</v>
      </c>
      <c r="K21" s="60"/>
      <c r="L21" s="60"/>
      <c r="M21" s="60"/>
      <c r="N21" s="60"/>
    </row>
    <row r="22" spans="1:14" s="60" customFormat="1" ht="66">
      <c r="A22" s="586" t="s">
        <v>66</v>
      </c>
      <c r="B22" s="587">
        <v>42657</v>
      </c>
      <c r="C22" s="586">
        <v>402.1</v>
      </c>
      <c r="D22" s="1894" t="s">
        <v>2682</v>
      </c>
      <c r="F22" s="3116" t="s">
        <v>1065</v>
      </c>
      <c r="G22" s="3116"/>
      <c r="H22" s="3116"/>
      <c r="I22" s="3116"/>
      <c r="K22" s="58"/>
      <c r="L22" s="58"/>
      <c r="M22" s="58"/>
      <c r="N22" s="58"/>
    </row>
    <row r="23" spans="1:14" s="60" customFormat="1" ht="39.6">
      <c r="A23" s="1655" t="s">
        <v>71</v>
      </c>
      <c r="B23" s="1656">
        <v>42772</v>
      </c>
      <c r="C23" s="1655">
        <v>59.5</v>
      </c>
      <c r="D23" s="1895" t="s">
        <v>1988</v>
      </c>
      <c r="F23" s="1655" t="s">
        <v>72</v>
      </c>
      <c r="G23" s="587">
        <v>42653</v>
      </c>
      <c r="H23" s="586" t="s">
        <v>1066</v>
      </c>
      <c r="I23" s="1894" t="s">
        <v>1067</v>
      </c>
      <c r="K23" s="58"/>
      <c r="L23" s="58"/>
      <c r="M23" s="58"/>
      <c r="N23" s="58"/>
    </row>
    <row r="24" spans="1:14" s="60" customFormat="1" ht="52.8">
      <c r="A24" s="1655" t="s">
        <v>74</v>
      </c>
      <c r="B24" s="1656">
        <v>42828</v>
      </c>
      <c r="C24" s="1655">
        <v>57.6</v>
      </c>
      <c r="D24" s="1895" t="s">
        <v>2672</v>
      </c>
      <c r="F24" s="1655" t="s">
        <v>74</v>
      </c>
      <c r="G24" s="1656">
        <v>42766</v>
      </c>
      <c r="H24" s="1655">
        <v>56.7</v>
      </c>
      <c r="I24" s="1895" t="s">
        <v>2118</v>
      </c>
      <c r="K24" s="58"/>
      <c r="L24" s="58"/>
      <c r="M24" s="58"/>
      <c r="N24" s="58"/>
    </row>
    <row r="25" spans="1:14" s="60" customFormat="1" ht="87.75" customHeight="1">
      <c r="A25" s="1489" t="s">
        <v>66</v>
      </c>
      <c r="B25" s="1896">
        <v>43200</v>
      </c>
      <c r="C25" s="1489">
        <v>442.11</v>
      </c>
      <c r="D25" s="1491" t="s">
        <v>2681</v>
      </c>
      <c r="F25" s="1655" t="s">
        <v>66</v>
      </c>
      <c r="G25" s="1655" t="s">
        <v>2031</v>
      </c>
      <c r="H25" s="1655">
        <v>412.7</v>
      </c>
      <c r="I25" s="1895" t="s">
        <v>2100</v>
      </c>
      <c r="K25" s="58"/>
      <c r="L25" s="58"/>
      <c r="M25" s="58"/>
      <c r="N25" s="58"/>
    </row>
    <row r="26" spans="1:14" s="60" customFormat="1" ht="26.4">
      <c r="A26" s="3113" t="s">
        <v>2014</v>
      </c>
      <c r="B26" s="3113"/>
      <c r="C26" s="3113"/>
      <c r="D26" s="3113"/>
      <c r="F26" s="1487" t="s">
        <v>72</v>
      </c>
      <c r="G26" s="1693">
        <v>43368</v>
      </c>
      <c r="H26" s="1487" t="s">
        <v>2815</v>
      </c>
      <c r="I26" s="1486" t="s">
        <v>2816</v>
      </c>
      <c r="K26" s="58"/>
      <c r="L26" s="58"/>
      <c r="M26" s="58"/>
      <c r="N26" s="58"/>
    </row>
    <row r="27" spans="1:14" ht="62.25" customHeight="1">
      <c r="A27" s="1655" t="s">
        <v>71</v>
      </c>
      <c r="B27" s="587">
        <v>42935</v>
      </c>
      <c r="C27" s="586">
        <v>67.7</v>
      </c>
      <c r="D27" s="1894" t="s">
        <v>2015</v>
      </c>
      <c r="F27" s="1489" t="s">
        <v>66</v>
      </c>
      <c r="G27" s="1490">
        <v>43404</v>
      </c>
      <c r="H27" s="1489" t="s">
        <v>2835</v>
      </c>
      <c r="I27" s="1491" t="s">
        <v>2836</v>
      </c>
      <c r="K27" s="60"/>
      <c r="L27" s="60"/>
      <c r="M27" s="60"/>
      <c r="N27" s="60"/>
    </row>
    <row r="28" spans="1:14" ht="52.8">
      <c r="A28" s="1655" t="s">
        <v>74</v>
      </c>
      <c r="B28" s="587">
        <v>43025</v>
      </c>
      <c r="C28" s="586">
        <v>64.3</v>
      </c>
      <c r="D28" s="1895" t="s">
        <v>2315</v>
      </c>
      <c r="F28" s="1489" t="s">
        <v>74</v>
      </c>
      <c r="G28" s="1490">
        <v>43437</v>
      </c>
      <c r="H28" s="1489" t="s">
        <v>3421</v>
      </c>
      <c r="I28" s="1489" t="s">
        <v>3422</v>
      </c>
      <c r="K28" s="60"/>
      <c r="L28" s="60"/>
      <c r="M28" s="60"/>
      <c r="N28" s="60"/>
    </row>
    <row r="29" spans="1:14" ht="39.6">
      <c r="A29" s="1655" t="s">
        <v>2198</v>
      </c>
      <c r="B29" s="587">
        <v>43039</v>
      </c>
      <c r="C29" s="586">
        <v>429.7</v>
      </c>
      <c r="D29" s="1894" t="s">
        <v>2191</v>
      </c>
      <c r="K29" s="60"/>
      <c r="L29" s="60"/>
      <c r="M29" s="60"/>
      <c r="N29" s="60"/>
    </row>
    <row r="30" spans="1:14" s="60" customFormat="1" ht="52.8">
      <c r="A30" s="1489" t="s">
        <v>66</v>
      </c>
      <c r="B30" s="1896">
        <v>43306</v>
      </c>
      <c r="C30" s="1489">
        <v>447.13</v>
      </c>
      <c r="D30" s="1491" t="s">
        <v>2834</v>
      </c>
      <c r="K30" s="58"/>
      <c r="L30" s="58"/>
      <c r="M30" s="58"/>
      <c r="N30" s="58"/>
    </row>
    <row r="31" spans="1:14" s="60" customFormat="1">
      <c r="A31" s="59"/>
      <c r="B31" s="57"/>
      <c r="C31" s="59"/>
      <c r="D31" s="58"/>
      <c r="F31" s="58"/>
      <c r="G31" s="58"/>
      <c r="H31" s="58"/>
      <c r="I31" s="58"/>
      <c r="K31" s="58"/>
      <c r="L31" s="58"/>
      <c r="M31" s="58"/>
      <c r="N31" s="58"/>
    </row>
    <row r="33" spans="1:14">
      <c r="F33" s="60"/>
      <c r="G33" s="60"/>
      <c r="H33" s="60"/>
      <c r="I33" s="60"/>
    </row>
    <row r="34" spans="1:14">
      <c r="A34" s="56"/>
      <c r="F34" s="60"/>
      <c r="G34" s="60"/>
      <c r="H34" s="60"/>
      <c r="I34" s="60"/>
    </row>
    <row r="35" spans="1:14">
      <c r="A35" s="60"/>
      <c r="B35" s="60"/>
      <c r="C35" s="60"/>
      <c r="D35" s="60"/>
    </row>
    <row r="36" spans="1:14">
      <c r="A36" s="60"/>
      <c r="B36" s="60"/>
      <c r="C36" s="60"/>
      <c r="D36" s="60"/>
      <c r="K36" s="60"/>
      <c r="L36" s="60"/>
      <c r="M36" s="60"/>
      <c r="N36" s="60"/>
    </row>
    <row r="37" spans="1:14">
      <c r="K37" s="60"/>
      <c r="L37" s="60"/>
      <c r="M37" s="60"/>
      <c r="N37" s="60"/>
    </row>
    <row r="38" spans="1:14" s="60" customFormat="1" ht="15.75" customHeight="1">
      <c r="A38" s="59"/>
      <c r="B38" s="57"/>
      <c r="C38" s="59"/>
      <c r="D38" s="58"/>
      <c r="K38" s="58"/>
      <c r="L38" s="58"/>
      <c r="M38" s="58"/>
      <c r="N38" s="58"/>
    </row>
    <row r="39" spans="1:14" s="60" customFormat="1">
      <c r="A39" s="59"/>
      <c r="B39" s="57"/>
      <c r="C39" s="59"/>
      <c r="D39" s="58"/>
      <c r="K39" s="58"/>
      <c r="L39" s="58"/>
      <c r="M39" s="58"/>
      <c r="N39" s="58"/>
    </row>
    <row r="40" spans="1:14">
      <c r="A40" s="60"/>
      <c r="B40" s="60"/>
      <c r="C40" s="60"/>
      <c r="D40" s="60"/>
    </row>
    <row r="41" spans="1:14">
      <c r="A41" s="60"/>
      <c r="B41" s="60"/>
      <c r="C41" s="60"/>
      <c r="D41" s="60"/>
      <c r="K41" s="60"/>
      <c r="L41" s="60"/>
      <c r="M41" s="60"/>
      <c r="N41" s="60"/>
    </row>
    <row r="42" spans="1:14">
      <c r="F42" s="60"/>
      <c r="G42" s="60"/>
      <c r="H42" s="60"/>
      <c r="I42" s="60"/>
      <c r="K42" s="60"/>
      <c r="L42" s="60"/>
      <c r="M42" s="60"/>
      <c r="N42" s="60"/>
    </row>
    <row r="43" spans="1:14" s="60" customFormat="1" ht="15.75" customHeight="1">
      <c r="A43" s="59"/>
      <c r="B43" s="57"/>
      <c r="C43" s="59"/>
      <c r="D43" s="58"/>
      <c r="K43" s="58"/>
      <c r="L43" s="58"/>
      <c r="M43" s="58"/>
      <c r="N43" s="58"/>
    </row>
    <row r="44" spans="1:14" s="60" customFormat="1">
      <c r="F44" s="58"/>
      <c r="G44" s="58"/>
      <c r="H44" s="58"/>
      <c r="I44" s="58"/>
      <c r="K44" s="58"/>
      <c r="L44" s="58"/>
      <c r="M44" s="58"/>
      <c r="N44" s="58"/>
    </row>
    <row r="45" spans="1:14">
      <c r="A45" s="60"/>
      <c r="B45" s="60"/>
      <c r="C45" s="60"/>
      <c r="D45" s="60"/>
      <c r="K45" s="60"/>
      <c r="L45" s="60"/>
      <c r="M45" s="60"/>
      <c r="N45" s="60"/>
    </row>
    <row r="46" spans="1:14">
      <c r="A46" s="105"/>
      <c r="B46" s="106"/>
      <c r="C46" s="107"/>
      <c r="D46" s="108"/>
      <c r="F46" s="60"/>
      <c r="G46" s="60"/>
      <c r="H46" s="60"/>
      <c r="I46" s="60"/>
      <c r="K46" s="60"/>
      <c r="L46" s="60"/>
      <c r="M46" s="60"/>
      <c r="N46" s="60"/>
    </row>
    <row r="47" spans="1:14" s="60" customFormat="1">
      <c r="A47" s="59"/>
      <c r="B47" s="57"/>
      <c r="C47" s="59"/>
      <c r="D47" s="58"/>
      <c r="K47" s="58"/>
      <c r="L47" s="58"/>
      <c r="M47" s="58"/>
      <c r="N47" s="58"/>
    </row>
    <row r="48" spans="1:14" s="60" customFormat="1">
      <c r="A48" s="56"/>
      <c r="B48" s="57"/>
      <c r="C48" s="59"/>
      <c r="D48" s="58"/>
      <c r="F48" s="58"/>
      <c r="G48" s="58"/>
      <c r="H48" s="58"/>
      <c r="I48" s="58"/>
      <c r="K48" s="58"/>
      <c r="L48" s="58"/>
      <c r="M48" s="58"/>
      <c r="N48" s="58"/>
    </row>
    <row r="49" spans="1:14">
      <c r="A49" s="60"/>
      <c r="B49" s="60"/>
      <c r="C49" s="60"/>
      <c r="D49" s="60"/>
      <c r="F49" s="225"/>
      <c r="G49" s="225"/>
      <c r="H49" s="225"/>
      <c r="I49" s="225"/>
      <c r="K49" s="60"/>
      <c r="L49" s="60"/>
      <c r="M49" s="60"/>
      <c r="N49" s="60"/>
    </row>
    <row r="50" spans="1:14">
      <c r="A50" s="60"/>
      <c r="B50" s="60"/>
      <c r="C50" s="60"/>
      <c r="D50" s="60"/>
      <c r="K50" s="60"/>
      <c r="L50" s="60"/>
      <c r="M50" s="60"/>
      <c r="N50" s="60"/>
    </row>
    <row r="51" spans="1:14" s="60" customFormat="1">
      <c r="A51" s="225"/>
      <c r="B51" s="225"/>
      <c r="C51" s="225"/>
      <c r="D51" s="225"/>
      <c r="F51" s="58"/>
      <c r="G51" s="58"/>
      <c r="H51" s="58"/>
      <c r="I51" s="58"/>
      <c r="K51" s="58"/>
      <c r="L51" s="58"/>
      <c r="M51" s="58"/>
      <c r="N51" s="58"/>
    </row>
    <row r="52" spans="1:14" s="60" customFormat="1">
      <c r="A52" s="225"/>
      <c r="B52" s="225"/>
      <c r="C52" s="225"/>
      <c r="D52" s="225"/>
      <c r="F52" s="58"/>
      <c r="G52" s="58"/>
      <c r="H52" s="58"/>
      <c r="I52" s="58"/>
      <c r="K52" s="225"/>
      <c r="L52" s="225"/>
      <c r="M52" s="225"/>
      <c r="N52" s="225"/>
    </row>
    <row r="53" spans="1:14">
      <c r="A53" s="225"/>
      <c r="B53" s="225"/>
      <c r="C53" s="225"/>
      <c r="D53" s="225"/>
      <c r="F53" s="60"/>
      <c r="G53" s="60"/>
      <c r="H53" s="60"/>
      <c r="I53" s="60"/>
    </row>
    <row r="54" spans="1:14" s="225" customFormat="1">
      <c r="A54" s="59"/>
      <c r="B54" s="57"/>
      <c r="C54" s="59"/>
      <c r="D54" s="58"/>
      <c r="F54" s="60"/>
      <c r="G54" s="60"/>
      <c r="H54" s="60"/>
      <c r="I54" s="60"/>
      <c r="K54" s="58"/>
      <c r="L54" s="58"/>
      <c r="M54" s="58"/>
      <c r="N54" s="58"/>
    </row>
    <row r="55" spans="1:14">
      <c r="F55" s="225"/>
      <c r="G55" s="225"/>
      <c r="H55" s="225"/>
      <c r="I55" s="225"/>
    </row>
    <row r="56" spans="1:14">
      <c r="F56" s="225"/>
      <c r="G56" s="225"/>
      <c r="H56" s="225"/>
      <c r="I56" s="225"/>
      <c r="K56" s="60"/>
      <c r="L56" s="60"/>
      <c r="M56" s="60"/>
      <c r="N56" s="60"/>
    </row>
    <row r="57" spans="1:14">
      <c r="A57" s="60"/>
      <c r="B57" s="60"/>
      <c r="C57" s="60"/>
      <c r="D57" s="60"/>
      <c r="F57" s="225"/>
      <c r="G57" s="225"/>
      <c r="H57" s="225"/>
      <c r="I57" s="225"/>
      <c r="K57" s="60"/>
      <c r="L57" s="60"/>
      <c r="M57" s="60"/>
      <c r="N57" s="60"/>
    </row>
    <row r="58" spans="1:14" s="60" customFormat="1">
      <c r="F58" s="58"/>
      <c r="G58" s="58"/>
      <c r="H58" s="58"/>
      <c r="I58" s="58"/>
      <c r="K58" s="225"/>
      <c r="L58" s="225"/>
      <c r="M58" s="225"/>
      <c r="N58" s="225"/>
    </row>
    <row r="59" spans="1:14" s="60" customFormat="1">
      <c r="A59" s="59"/>
      <c r="B59" s="57"/>
      <c r="C59" s="59"/>
      <c r="D59" s="58"/>
      <c r="F59" s="58"/>
      <c r="G59" s="58"/>
      <c r="H59" s="58"/>
      <c r="I59" s="58"/>
      <c r="K59" s="225"/>
      <c r="L59" s="225"/>
      <c r="M59" s="225"/>
      <c r="N59" s="225"/>
    </row>
    <row r="60" spans="1:14" s="225" customFormat="1">
      <c r="A60" s="59"/>
      <c r="B60" s="57"/>
      <c r="C60" s="59"/>
      <c r="D60" s="58"/>
      <c r="F60" s="58"/>
      <c r="G60" s="58"/>
      <c r="H60" s="58"/>
      <c r="I60" s="58"/>
    </row>
    <row r="61" spans="1:14" s="225" customFormat="1">
      <c r="A61" s="59"/>
      <c r="B61" s="57"/>
      <c r="C61" s="59"/>
      <c r="D61" s="58"/>
      <c r="F61" s="60"/>
      <c r="G61" s="60"/>
      <c r="H61" s="60"/>
      <c r="I61" s="60"/>
      <c r="K61" s="58"/>
      <c r="L61" s="58"/>
      <c r="M61" s="58"/>
      <c r="N61" s="58"/>
    </row>
    <row r="62" spans="1:14" s="225" customFormat="1">
      <c r="A62" s="59"/>
      <c r="B62" s="57"/>
      <c r="C62" s="59"/>
      <c r="D62" s="58"/>
      <c r="F62" s="60"/>
      <c r="G62" s="60"/>
      <c r="H62" s="60"/>
      <c r="I62" s="60"/>
      <c r="K62" s="58"/>
      <c r="L62" s="58"/>
      <c r="M62" s="58"/>
      <c r="N62" s="58"/>
    </row>
    <row r="64" spans="1:14">
      <c r="K64" s="60"/>
      <c r="L64" s="60"/>
      <c r="M64" s="60"/>
      <c r="N64" s="60"/>
    </row>
    <row r="65" spans="1:14">
      <c r="K65" s="60"/>
      <c r="L65" s="60"/>
      <c r="M65" s="60"/>
      <c r="N65" s="60"/>
    </row>
    <row r="66" spans="1:14" s="60" customFormat="1">
      <c r="A66" s="59"/>
      <c r="B66" s="57"/>
      <c r="C66" s="59"/>
      <c r="D66" s="58"/>
      <c r="F66" s="58"/>
      <c r="G66" s="58"/>
      <c r="H66" s="58"/>
      <c r="I66" s="58"/>
      <c r="K66" s="58"/>
      <c r="L66" s="58"/>
      <c r="M66" s="58"/>
      <c r="N66" s="58"/>
    </row>
    <row r="67" spans="1:14" s="60" customFormat="1">
      <c r="A67" s="59"/>
      <c r="B67" s="57"/>
      <c r="C67" s="59"/>
      <c r="D67" s="58"/>
      <c r="F67" s="58"/>
      <c r="G67" s="58"/>
      <c r="H67" s="58"/>
      <c r="I67" s="58"/>
      <c r="K67" s="58"/>
      <c r="L67" s="58"/>
      <c r="M67" s="58"/>
      <c r="N67" s="58"/>
    </row>
  </sheetData>
  <mergeCells count="18">
    <mergeCell ref="F16:I16"/>
    <mergeCell ref="F22:I22"/>
    <mergeCell ref="A13:D13"/>
    <mergeCell ref="K15:N15"/>
    <mergeCell ref="A26:D26"/>
    <mergeCell ref="A20:D20"/>
    <mergeCell ref="A4:D4"/>
    <mergeCell ref="F4:I4"/>
    <mergeCell ref="K4:N4"/>
    <mergeCell ref="H5:I5"/>
    <mergeCell ref="M5:N5"/>
    <mergeCell ref="C5:D5"/>
    <mergeCell ref="A6:D6"/>
    <mergeCell ref="K11:N11"/>
    <mergeCell ref="F12:I12"/>
    <mergeCell ref="K9:N9"/>
    <mergeCell ref="K6:N6"/>
    <mergeCell ref="F6:I6"/>
  </mergeCells>
  <hyperlinks>
    <hyperlink ref="A1" location="Índice!A1" display="ÍNDICE" xr:uid="{00000000-0004-0000-4E00-000000000000}"/>
  </hyperlinks>
  <printOptions horizontalCentered="1" verticalCentered="1"/>
  <pageMargins left="0.51181102362204722" right="0.51181102362204722" top="0.55118110236220474" bottom="0.55118110236220474" header="0.31496062992125984" footer="0.31496062992125984"/>
  <pageSetup scale="88"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AD25A8"/>
  </sheetPr>
  <dimension ref="A1:M70"/>
  <sheetViews>
    <sheetView showGridLines="0" zoomScaleNormal="100" workbookViewId="0"/>
  </sheetViews>
  <sheetFormatPr baseColWidth="10" defaultColWidth="11.44140625" defaultRowHeight="14.4"/>
  <cols>
    <col min="1" max="1" width="11.44140625" style="285"/>
    <col min="2" max="3" width="11.44140625" style="286"/>
    <col min="4" max="4" width="11.44140625" style="285"/>
    <col min="5" max="5" width="13.5546875" style="286" customWidth="1"/>
    <col min="6" max="7" width="15.6640625" style="286" customWidth="1"/>
    <col min="8" max="8" width="34.33203125" style="286" bestFit="1" customWidth="1"/>
    <col min="9" max="9" width="144.88671875" style="285" customWidth="1"/>
    <col min="10" max="10" width="3.44140625" style="285" customWidth="1"/>
    <col min="11" max="11" width="34.6640625" style="285" bestFit="1" customWidth="1"/>
    <col min="12" max="12" width="11.44140625" style="285"/>
    <col min="13" max="13" width="13.6640625" style="285" customWidth="1"/>
    <col min="14" max="16384" width="11.44140625" style="285"/>
  </cols>
  <sheetData>
    <row r="1" spans="1:13" s="248" customFormat="1" ht="13.2">
      <c r="A1" s="265" t="s">
        <v>1447</v>
      </c>
    </row>
    <row r="2" spans="1:13" ht="18">
      <c r="A2" s="1008" t="s">
        <v>761</v>
      </c>
    </row>
    <row r="3" spans="1:13">
      <c r="B3" s="1399" t="s">
        <v>361</v>
      </c>
      <c r="C3" s="1399" t="s">
        <v>360</v>
      </c>
      <c r="D3" s="1532" t="s">
        <v>362</v>
      </c>
      <c r="E3" s="1533" t="s">
        <v>363</v>
      </c>
      <c r="F3" s="1533" t="s">
        <v>364</v>
      </c>
      <c r="G3" s="1533" t="s">
        <v>268</v>
      </c>
      <c r="H3" s="1533" t="s">
        <v>365</v>
      </c>
      <c r="I3" s="1399" t="s">
        <v>1980</v>
      </c>
    </row>
    <row r="4" spans="1:13">
      <c r="B4" s="3118" t="s">
        <v>386</v>
      </c>
      <c r="C4" s="1534">
        <v>2015</v>
      </c>
      <c r="D4" s="1535">
        <v>41890</v>
      </c>
      <c r="E4" s="1536" t="s">
        <v>1313</v>
      </c>
      <c r="F4" s="1536" t="s">
        <v>368</v>
      </c>
      <c r="G4" s="1536" t="s">
        <v>369</v>
      </c>
      <c r="H4" s="1537" t="s">
        <v>370</v>
      </c>
      <c r="I4" s="1538" t="s">
        <v>1312</v>
      </c>
      <c r="K4" s="1144" t="s">
        <v>365</v>
      </c>
      <c r="L4" s="1144" t="s">
        <v>368</v>
      </c>
      <c r="M4" s="1144" t="s">
        <v>409</v>
      </c>
    </row>
    <row r="5" spans="1:13">
      <c r="B5" s="3118"/>
      <c r="C5" s="613">
        <v>2015</v>
      </c>
      <c r="D5" s="601">
        <v>42101</v>
      </c>
      <c r="E5" s="613">
        <v>38.049999999999997</v>
      </c>
      <c r="F5" s="602" t="s">
        <v>368</v>
      </c>
      <c r="G5" s="602" t="s">
        <v>369</v>
      </c>
      <c r="H5" s="881" t="s">
        <v>370</v>
      </c>
      <c r="I5" s="1539" t="s">
        <v>387</v>
      </c>
      <c r="K5" s="1141" t="s">
        <v>2284</v>
      </c>
      <c r="L5" s="1142">
        <f>COUNTIFS(H4:H67, "=Apoyo Institucional", F4:F67, "=creación")</f>
        <v>15</v>
      </c>
      <c r="M5" s="1142">
        <f>COUNTIFS(H4:H67, "=Apoyo Institucional", F4:F67, "=modificación")</f>
        <v>0</v>
      </c>
    </row>
    <row r="6" spans="1:13">
      <c r="B6" s="3118"/>
      <c r="C6" s="613">
        <v>2015</v>
      </c>
      <c r="D6" s="601">
        <v>42188</v>
      </c>
      <c r="E6" s="613">
        <v>43.08</v>
      </c>
      <c r="F6" s="602" t="s">
        <v>368</v>
      </c>
      <c r="G6" s="602" t="s">
        <v>369</v>
      </c>
      <c r="H6" s="881" t="s">
        <v>370</v>
      </c>
      <c r="I6" s="1539" t="s">
        <v>388</v>
      </c>
      <c r="K6" s="1141" t="s">
        <v>7</v>
      </c>
      <c r="L6" s="1142">
        <f>COUNTIFS(H4:H67, "=docencia", F4:F67, "=creación")</f>
        <v>26</v>
      </c>
      <c r="M6" s="1142">
        <f>COUNTIFS(H4:H67, "=docencia", F4:F67, "=modificación")</f>
        <v>3</v>
      </c>
    </row>
    <row r="7" spans="1:13">
      <c r="B7" s="3118"/>
      <c r="C7" s="613">
        <v>2015</v>
      </c>
      <c r="D7" s="601">
        <v>42101</v>
      </c>
      <c r="E7" s="613">
        <v>38.04</v>
      </c>
      <c r="F7" s="602" t="s">
        <v>368</v>
      </c>
      <c r="G7" s="602" t="s">
        <v>369</v>
      </c>
      <c r="H7" s="881" t="s">
        <v>7</v>
      </c>
      <c r="I7" s="1539" t="s">
        <v>391</v>
      </c>
      <c r="K7" s="1141" t="s">
        <v>2285</v>
      </c>
      <c r="L7" s="1142">
        <f>COUNTIFS(H4:H67, "=Investigación, creación e innovación ", F4:F67, "=creación")</f>
        <v>8</v>
      </c>
      <c r="M7" s="1142">
        <f>COUNTIFS(H4:H67, "=Investigación, creación e innovación ", F4:F67, "=modificación")</f>
        <v>2</v>
      </c>
    </row>
    <row r="8" spans="1:13">
      <c r="B8" s="3118"/>
      <c r="C8" s="613">
        <v>2015</v>
      </c>
      <c r="D8" s="601">
        <v>42347</v>
      </c>
      <c r="E8" s="613">
        <v>48.03</v>
      </c>
      <c r="F8" s="602" t="s">
        <v>368</v>
      </c>
      <c r="G8" s="602" t="s">
        <v>369</v>
      </c>
      <c r="H8" s="881" t="s">
        <v>7</v>
      </c>
      <c r="I8" s="1539" t="s">
        <v>392</v>
      </c>
      <c r="K8" s="1141" t="s">
        <v>2286</v>
      </c>
      <c r="L8" s="1142">
        <f>COUNTIFS(H4:H67, "=Servicio y vinculación con la sociedad", F4:F67, "=creación")</f>
        <v>5</v>
      </c>
      <c r="M8" s="1142">
        <f>COUNTIFS(H4:H67, "=Investigación, creación e innovación ", F4:F67, "=modificación")</f>
        <v>2</v>
      </c>
    </row>
    <row r="9" spans="1:13">
      <c r="B9" s="3118"/>
      <c r="C9" s="613">
        <v>2015</v>
      </c>
      <c r="D9" s="601">
        <v>42101</v>
      </c>
      <c r="E9" s="613">
        <v>38.06</v>
      </c>
      <c r="F9" s="602" t="s">
        <v>368</v>
      </c>
      <c r="G9" s="602" t="s">
        <v>369</v>
      </c>
      <c r="H9" s="881" t="s">
        <v>379</v>
      </c>
      <c r="I9" s="1539" t="s">
        <v>404</v>
      </c>
      <c r="K9" s="1141" t="s">
        <v>2287</v>
      </c>
      <c r="L9" s="1142">
        <f>COUNTIFS(H4:H67, "=Preservación y difusión de la cultura ", F4:F67, "=creación")</f>
        <v>2</v>
      </c>
      <c r="M9" s="1142">
        <f>COUNTIFS(H4:H67, "=Preservación y difusión de la cultura ", F4:F67, "=modificación")</f>
        <v>1</v>
      </c>
    </row>
    <row r="10" spans="1:13">
      <c r="B10" s="3118"/>
      <c r="C10" s="613">
        <v>2016</v>
      </c>
      <c r="D10" s="601">
        <v>42417</v>
      </c>
      <c r="E10" s="613">
        <v>50.3</v>
      </c>
      <c r="F10" s="614" t="s">
        <v>368</v>
      </c>
      <c r="G10" s="614" t="s">
        <v>369</v>
      </c>
      <c r="H10" s="615" t="s">
        <v>370</v>
      </c>
      <c r="I10" s="1540" t="s">
        <v>1199</v>
      </c>
      <c r="K10" s="1144" t="s">
        <v>8</v>
      </c>
      <c r="L10" s="1143">
        <f>SUM(L5:L9)</f>
        <v>56</v>
      </c>
      <c r="M10" s="1143">
        <f>SUM(M5:M9)</f>
        <v>8</v>
      </c>
    </row>
    <row r="11" spans="1:13">
      <c r="B11" s="3118"/>
      <c r="C11" s="613">
        <v>2016</v>
      </c>
      <c r="D11" s="601">
        <v>42510</v>
      </c>
      <c r="E11" s="613">
        <v>51.5</v>
      </c>
      <c r="F11" s="614" t="s">
        <v>368</v>
      </c>
      <c r="G11" s="614" t="s">
        <v>369</v>
      </c>
      <c r="H11" s="615" t="s">
        <v>370</v>
      </c>
      <c r="I11" s="1540" t="s">
        <v>1200</v>
      </c>
    </row>
    <row r="12" spans="1:13">
      <c r="B12" s="3118"/>
      <c r="C12" s="613">
        <v>2016</v>
      </c>
      <c r="D12" s="601">
        <v>42681</v>
      </c>
      <c r="E12" s="613">
        <v>54.4</v>
      </c>
      <c r="F12" s="614" t="s">
        <v>368</v>
      </c>
      <c r="G12" s="614" t="s">
        <v>369</v>
      </c>
      <c r="H12" s="615" t="s">
        <v>370</v>
      </c>
      <c r="I12" s="1540" t="s">
        <v>1175</v>
      </c>
    </row>
    <row r="13" spans="1:13">
      <c r="B13" s="3118"/>
      <c r="C13" s="1541">
        <v>2017</v>
      </c>
      <c r="D13" s="1542">
        <v>42766</v>
      </c>
      <c r="E13" s="1541">
        <v>56.5</v>
      </c>
      <c r="F13" s="1543" t="s">
        <v>368</v>
      </c>
      <c r="G13" s="1544" t="s">
        <v>369</v>
      </c>
      <c r="H13" s="1545" t="s">
        <v>379</v>
      </c>
      <c r="I13" s="1546" t="s">
        <v>2083</v>
      </c>
    </row>
    <row r="14" spans="1:13">
      <c r="B14" s="3118"/>
      <c r="C14" s="1541">
        <v>2017</v>
      </c>
      <c r="D14" s="1542">
        <v>42766</v>
      </c>
      <c r="E14" s="1541">
        <v>56.8</v>
      </c>
      <c r="F14" s="1547" t="s">
        <v>2084</v>
      </c>
      <c r="G14" s="1544" t="s">
        <v>2084</v>
      </c>
      <c r="H14" s="1548" t="s">
        <v>370</v>
      </c>
      <c r="I14" s="1546" t="s">
        <v>2085</v>
      </c>
    </row>
    <row r="15" spans="1:13" ht="28.8">
      <c r="B15" s="3118"/>
      <c r="C15" s="1541">
        <v>2017</v>
      </c>
      <c r="D15" s="1542">
        <v>42828</v>
      </c>
      <c r="E15" s="1549" t="s">
        <v>2088</v>
      </c>
      <c r="F15" s="1543" t="s">
        <v>368</v>
      </c>
      <c r="G15" s="1544" t="s">
        <v>369</v>
      </c>
      <c r="H15" s="1548" t="s">
        <v>7</v>
      </c>
      <c r="I15" s="2032" t="s">
        <v>2089</v>
      </c>
    </row>
    <row r="16" spans="1:13">
      <c r="B16" s="3118"/>
      <c r="C16" s="1550">
        <v>2018</v>
      </c>
      <c r="D16" s="616">
        <v>43131</v>
      </c>
      <c r="E16" s="1550">
        <v>67.599999999999994</v>
      </c>
      <c r="F16" s="1551" t="s">
        <v>368</v>
      </c>
      <c r="G16" s="1551" t="s">
        <v>369</v>
      </c>
      <c r="H16" s="1552" t="s">
        <v>384</v>
      </c>
      <c r="I16" s="1553" t="s">
        <v>2685</v>
      </c>
    </row>
    <row r="17" spans="2:9">
      <c r="B17" s="3123" t="s">
        <v>366</v>
      </c>
      <c r="C17" s="613">
        <v>2012</v>
      </c>
      <c r="D17" s="1005">
        <v>41071</v>
      </c>
      <c r="E17" s="602" t="s">
        <v>367</v>
      </c>
      <c r="F17" s="602" t="s">
        <v>368</v>
      </c>
      <c r="G17" s="602" t="s">
        <v>369</v>
      </c>
      <c r="H17" s="881" t="s">
        <v>370</v>
      </c>
      <c r="I17" s="1554" t="s">
        <v>371</v>
      </c>
    </row>
    <row r="18" spans="2:9">
      <c r="B18" s="3124"/>
      <c r="C18" s="613">
        <v>2015</v>
      </c>
      <c r="D18" s="1005">
        <v>42103</v>
      </c>
      <c r="E18" s="602">
        <v>26.06</v>
      </c>
      <c r="F18" s="602" t="s">
        <v>368</v>
      </c>
      <c r="G18" s="602" t="s">
        <v>369</v>
      </c>
      <c r="H18" s="881" t="s">
        <v>370</v>
      </c>
      <c r="I18" s="1539" t="s">
        <v>389</v>
      </c>
    </row>
    <row r="19" spans="2:9">
      <c r="B19" s="3124"/>
      <c r="C19" s="613">
        <v>2015</v>
      </c>
      <c r="D19" s="1005">
        <v>42339</v>
      </c>
      <c r="E19" s="602">
        <v>38.04</v>
      </c>
      <c r="F19" s="602" t="s">
        <v>368</v>
      </c>
      <c r="G19" s="602" t="s">
        <v>369</v>
      </c>
      <c r="H19" s="881" t="s">
        <v>370</v>
      </c>
      <c r="I19" s="1539" t="s">
        <v>390</v>
      </c>
    </row>
    <row r="20" spans="2:9" ht="28.8">
      <c r="B20" s="3125"/>
      <c r="C20" s="613">
        <v>2015</v>
      </c>
      <c r="D20" s="1005">
        <v>42062</v>
      </c>
      <c r="E20" s="602">
        <v>24.09</v>
      </c>
      <c r="F20" s="602" t="s">
        <v>368</v>
      </c>
      <c r="G20" s="602" t="s">
        <v>369</v>
      </c>
      <c r="H20" s="881" t="s">
        <v>7</v>
      </c>
      <c r="I20" s="1539" t="s">
        <v>393</v>
      </c>
    </row>
    <row r="21" spans="2:9">
      <c r="B21" s="3125"/>
      <c r="C21" s="613">
        <v>2015</v>
      </c>
      <c r="D21" s="1005">
        <v>42093</v>
      </c>
      <c r="E21" s="602">
        <v>25.03</v>
      </c>
      <c r="F21" s="602" t="s">
        <v>368</v>
      </c>
      <c r="G21" s="602" t="s">
        <v>369</v>
      </c>
      <c r="H21" s="881" t="s">
        <v>7</v>
      </c>
      <c r="I21" s="1539" t="s">
        <v>394</v>
      </c>
    </row>
    <row r="22" spans="2:9">
      <c r="B22" s="3125"/>
      <c r="C22" s="613">
        <v>2015</v>
      </c>
      <c r="D22" s="1005">
        <v>42151</v>
      </c>
      <c r="E22" s="602">
        <v>30.03</v>
      </c>
      <c r="F22" s="602" t="s">
        <v>368</v>
      </c>
      <c r="G22" s="602" t="s">
        <v>369</v>
      </c>
      <c r="H22" s="881" t="s">
        <v>7</v>
      </c>
      <c r="I22" s="1539" t="s">
        <v>395</v>
      </c>
    </row>
    <row r="23" spans="2:9">
      <c r="B23" s="3124"/>
      <c r="C23" s="613">
        <v>2015</v>
      </c>
      <c r="D23" s="1005">
        <v>42103</v>
      </c>
      <c r="E23" s="602">
        <v>26.02</v>
      </c>
      <c r="F23" s="602" t="s">
        <v>368</v>
      </c>
      <c r="G23" s="602" t="s">
        <v>369</v>
      </c>
      <c r="H23" s="881" t="s">
        <v>379</v>
      </c>
      <c r="I23" s="1540" t="s">
        <v>405</v>
      </c>
    </row>
    <row r="24" spans="2:9">
      <c r="B24" s="3124"/>
      <c r="C24" s="613">
        <v>2015</v>
      </c>
      <c r="D24" s="1005">
        <v>42103</v>
      </c>
      <c r="E24" s="602">
        <v>26.04</v>
      </c>
      <c r="F24" s="602" t="s">
        <v>368</v>
      </c>
      <c r="G24" s="602" t="s">
        <v>369</v>
      </c>
      <c r="H24" s="881" t="s">
        <v>379</v>
      </c>
      <c r="I24" s="1539" t="s">
        <v>406</v>
      </c>
    </row>
    <row r="25" spans="2:9">
      <c r="B25" s="3124"/>
      <c r="C25" s="613">
        <v>2015</v>
      </c>
      <c r="D25" s="1005">
        <v>42103</v>
      </c>
      <c r="E25" s="602">
        <v>26.03</v>
      </c>
      <c r="F25" s="602" t="s">
        <v>368</v>
      </c>
      <c r="G25" s="602" t="s">
        <v>369</v>
      </c>
      <c r="H25" s="1006" t="s">
        <v>384</v>
      </c>
      <c r="I25" s="1539" t="s">
        <v>416</v>
      </c>
    </row>
    <row r="26" spans="2:9">
      <c r="B26" s="3125"/>
      <c r="C26" s="613">
        <v>2016</v>
      </c>
      <c r="D26" s="1007" t="s">
        <v>1201</v>
      </c>
      <c r="E26" s="614" t="s">
        <v>1202</v>
      </c>
      <c r="F26" s="614" t="s">
        <v>368</v>
      </c>
      <c r="G26" s="614" t="s">
        <v>369</v>
      </c>
      <c r="H26" s="615" t="s">
        <v>7</v>
      </c>
      <c r="I26" s="1540" t="s">
        <v>1203</v>
      </c>
    </row>
    <row r="27" spans="2:9">
      <c r="B27" s="3125"/>
      <c r="C27" s="613">
        <v>2016</v>
      </c>
      <c r="D27" s="1007">
        <v>42524</v>
      </c>
      <c r="E27" s="614" t="s">
        <v>1204</v>
      </c>
      <c r="F27" s="614" t="s">
        <v>368</v>
      </c>
      <c r="G27" s="614" t="s">
        <v>369</v>
      </c>
      <c r="H27" s="615" t="s">
        <v>7</v>
      </c>
      <c r="I27" s="1540" t="s">
        <v>1205</v>
      </c>
    </row>
    <row r="28" spans="2:9">
      <c r="B28" s="3125"/>
      <c r="C28" s="613">
        <v>2016</v>
      </c>
      <c r="D28" s="1007">
        <v>42524</v>
      </c>
      <c r="E28" s="614" t="s">
        <v>1206</v>
      </c>
      <c r="F28" s="614" t="s">
        <v>409</v>
      </c>
      <c r="G28" s="614" t="s">
        <v>369</v>
      </c>
      <c r="H28" s="615" t="s">
        <v>7</v>
      </c>
      <c r="I28" s="1539" t="s">
        <v>395</v>
      </c>
    </row>
    <row r="29" spans="2:9">
      <c r="B29" s="3125"/>
      <c r="C29" s="613">
        <v>2016</v>
      </c>
      <c r="D29" s="1007">
        <v>42536</v>
      </c>
      <c r="E29" s="614" t="s">
        <v>1207</v>
      </c>
      <c r="F29" s="614" t="s">
        <v>409</v>
      </c>
      <c r="G29" s="614" t="s">
        <v>369</v>
      </c>
      <c r="H29" s="615" t="s">
        <v>7</v>
      </c>
      <c r="I29" s="1540" t="s">
        <v>394</v>
      </c>
    </row>
    <row r="30" spans="2:9">
      <c r="B30" s="3124"/>
      <c r="C30" s="613">
        <v>2017</v>
      </c>
      <c r="D30" s="1007">
        <v>42871</v>
      </c>
      <c r="E30" s="1555" t="s">
        <v>2001</v>
      </c>
      <c r="F30" s="1556" t="s">
        <v>368</v>
      </c>
      <c r="G30" s="1555" t="s">
        <v>369</v>
      </c>
      <c r="H30" s="1557" t="s">
        <v>370</v>
      </c>
      <c r="I30" s="1540" t="s">
        <v>2002</v>
      </c>
    </row>
    <row r="31" spans="2:9">
      <c r="B31" s="3124"/>
      <c r="C31" s="613">
        <v>2017</v>
      </c>
      <c r="D31" s="1558" t="s">
        <v>1424</v>
      </c>
      <c r="E31" s="1555" t="s">
        <v>1997</v>
      </c>
      <c r="F31" s="1556" t="s">
        <v>368</v>
      </c>
      <c r="G31" s="1555" t="s">
        <v>369</v>
      </c>
      <c r="H31" s="1557" t="s">
        <v>370</v>
      </c>
      <c r="I31" s="1540" t="s">
        <v>1998</v>
      </c>
    </row>
    <row r="32" spans="2:9">
      <c r="B32" s="3124"/>
      <c r="C32" s="613">
        <v>2017</v>
      </c>
      <c r="D32" s="1558" t="s">
        <v>1424</v>
      </c>
      <c r="E32" s="1555" t="s">
        <v>1995</v>
      </c>
      <c r="F32" s="1556" t="s">
        <v>368</v>
      </c>
      <c r="G32" s="1555" t="s">
        <v>369</v>
      </c>
      <c r="H32" s="1557" t="s">
        <v>370</v>
      </c>
      <c r="I32" s="1540" t="s">
        <v>1996</v>
      </c>
    </row>
    <row r="33" spans="2:9">
      <c r="B33" s="3125"/>
      <c r="C33" s="613">
        <v>2017</v>
      </c>
      <c r="D33" s="1558" t="s">
        <v>1424</v>
      </c>
      <c r="E33" s="1555" t="s">
        <v>1993</v>
      </c>
      <c r="F33" s="1556" t="s">
        <v>368</v>
      </c>
      <c r="G33" s="1555" t="s">
        <v>369</v>
      </c>
      <c r="H33" s="1557" t="s">
        <v>7</v>
      </c>
      <c r="I33" s="1540" t="s">
        <v>1994</v>
      </c>
    </row>
    <row r="34" spans="2:9">
      <c r="B34" s="3125"/>
      <c r="C34" s="613">
        <v>2017</v>
      </c>
      <c r="D34" s="1558" t="s">
        <v>1424</v>
      </c>
      <c r="E34" s="1555" t="s">
        <v>1991</v>
      </c>
      <c r="F34" s="1556" t="s">
        <v>368</v>
      </c>
      <c r="G34" s="1555" t="s">
        <v>369</v>
      </c>
      <c r="H34" s="1557" t="s">
        <v>7</v>
      </c>
      <c r="I34" s="1559" t="s">
        <v>1992</v>
      </c>
    </row>
    <row r="35" spans="2:9">
      <c r="B35" s="3125"/>
      <c r="C35" s="613">
        <v>2017</v>
      </c>
      <c r="D35" s="1558" t="s">
        <v>1424</v>
      </c>
      <c r="E35" s="1555" t="s">
        <v>1989</v>
      </c>
      <c r="F35" s="1556" t="s">
        <v>368</v>
      </c>
      <c r="G35" s="1555" t="s">
        <v>369</v>
      </c>
      <c r="H35" s="1560" t="s">
        <v>7</v>
      </c>
      <c r="I35" s="1559" t="s">
        <v>1990</v>
      </c>
    </row>
    <row r="36" spans="2:9" ht="24" customHeight="1">
      <c r="B36" s="3125"/>
      <c r="C36" s="613">
        <v>2017</v>
      </c>
      <c r="D36" s="1558">
        <v>43052</v>
      </c>
      <c r="E36" s="1561" t="s">
        <v>2192</v>
      </c>
      <c r="F36" s="1556" t="s">
        <v>368</v>
      </c>
      <c r="G36" s="1561" t="s">
        <v>369</v>
      </c>
      <c r="H36" s="1562" t="s">
        <v>7</v>
      </c>
      <c r="I36" s="1563" t="s">
        <v>2211</v>
      </c>
    </row>
    <row r="37" spans="2:9" ht="16.5" customHeight="1">
      <c r="B37" s="3125"/>
      <c r="C37" s="613">
        <v>2017</v>
      </c>
      <c r="D37" s="1558">
        <v>43033</v>
      </c>
      <c r="E37" s="1561" t="s">
        <v>2193</v>
      </c>
      <c r="F37" s="1556" t="s">
        <v>368</v>
      </c>
      <c r="G37" s="1561" t="s">
        <v>369</v>
      </c>
      <c r="H37" s="1562" t="s">
        <v>7</v>
      </c>
      <c r="I37" s="1559" t="s">
        <v>2194</v>
      </c>
    </row>
    <row r="38" spans="2:9" ht="16.5" customHeight="1">
      <c r="B38" s="3125"/>
      <c r="C38" s="613">
        <v>2017</v>
      </c>
      <c r="D38" s="1558">
        <v>43033</v>
      </c>
      <c r="E38" s="1561" t="s">
        <v>2195</v>
      </c>
      <c r="F38" s="1556" t="s">
        <v>368</v>
      </c>
      <c r="G38" s="1561" t="s">
        <v>369</v>
      </c>
      <c r="H38" s="1562" t="s">
        <v>7</v>
      </c>
      <c r="I38" s="1559" t="s">
        <v>2323</v>
      </c>
    </row>
    <row r="39" spans="2:9" ht="16.5" customHeight="1">
      <c r="B39" s="3125"/>
      <c r="C39" s="1550">
        <v>2018</v>
      </c>
      <c r="D39" s="1567" t="s">
        <v>2054</v>
      </c>
      <c r="E39" s="1568" t="s">
        <v>2744</v>
      </c>
      <c r="F39" s="1568" t="s">
        <v>368</v>
      </c>
      <c r="G39" s="1568" t="s">
        <v>369</v>
      </c>
      <c r="H39" s="1569" t="s">
        <v>7</v>
      </c>
      <c r="I39" s="1570" t="s">
        <v>2745</v>
      </c>
    </row>
    <row r="40" spans="2:9" ht="16.5" customHeight="1">
      <c r="B40" s="3125"/>
      <c r="C40" s="1550">
        <v>2018</v>
      </c>
      <c r="D40" s="1567" t="s">
        <v>2054</v>
      </c>
      <c r="E40" s="1568" t="s">
        <v>2746</v>
      </c>
      <c r="F40" s="1568" t="s">
        <v>368</v>
      </c>
      <c r="G40" s="1568" t="s">
        <v>369</v>
      </c>
      <c r="H40" s="1569" t="s">
        <v>7</v>
      </c>
      <c r="I40" s="1570" t="s">
        <v>2747</v>
      </c>
    </row>
    <row r="41" spans="2:9" ht="16.5" customHeight="1">
      <c r="B41" s="3124"/>
      <c r="C41" s="1550">
        <v>2018</v>
      </c>
      <c r="D41" s="1914" t="s">
        <v>3423</v>
      </c>
      <c r="E41" s="1915" t="s">
        <v>3424</v>
      </c>
      <c r="F41" s="1915" t="s">
        <v>368</v>
      </c>
      <c r="G41" s="1915" t="s">
        <v>369</v>
      </c>
      <c r="H41" s="1916" t="s">
        <v>414</v>
      </c>
      <c r="I41" s="1917" t="s">
        <v>3425</v>
      </c>
    </row>
    <row r="42" spans="2:9">
      <c r="B42" s="3120" t="s">
        <v>372</v>
      </c>
      <c r="C42" s="1564">
        <v>2012</v>
      </c>
      <c r="D42" s="598">
        <v>41100</v>
      </c>
      <c r="E42" s="599" t="s">
        <v>373</v>
      </c>
      <c r="F42" s="599" t="s">
        <v>368</v>
      </c>
      <c r="G42" s="599" t="s">
        <v>369</v>
      </c>
      <c r="H42" s="600" t="s">
        <v>370</v>
      </c>
      <c r="I42" s="1565" t="s">
        <v>374</v>
      </c>
    </row>
    <row r="43" spans="2:9">
      <c r="B43" s="3121"/>
      <c r="C43" s="1564">
        <v>2013</v>
      </c>
      <c r="D43" s="598">
        <v>41464</v>
      </c>
      <c r="E43" s="599" t="s">
        <v>378</v>
      </c>
      <c r="F43" s="1145" t="s">
        <v>409</v>
      </c>
      <c r="G43" s="1145" t="s">
        <v>369</v>
      </c>
      <c r="H43" s="600" t="s">
        <v>379</v>
      </c>
      <c r="I43" s="1565" t="s">
        <v>380</v>
      </c>
    </row>
    <row r="44" spans="2:9">
      <c r="B44" s="3121"/>
      <c r="C44" s="613">
        <v>2015</v>
      </c>
      <c r="D44" s="601">
        <v>42094</v>
      </c>
      <c r="E44" s="613" t="s">
        <v>396</v>
      </c>
      <c r="F44" s="602" t="s">
        <v>368</v>
      </c>
      <c r="G44" s="602" t="s">
        <v>369</v>
      </c>
      <c r="H44" s="881" t="s">
        <v>7</v>
      </c>
      <c r="I44" s="1539" t="s">
        <v>397</v>
      </c>
    </row>
    <row r="45" spans="2:9">
      <c r="B45" s="3121"/>
      <c r="C45" s="613">
        <v>2015</v>
      </c>
      <c r="D45" s="601">
        <v>42185</v>
      </c>
      <c r="E45" s="613" t="s">
        <v>398</v>
      </c>
      <c r="F45" s="602" t="s">
        <v>368</v>
      </c>
      <c r="G45" s="602" t="s">
        <v>369</v>
      </c>
      <c r="H45" s="881" t="s">
        <v>7</v>
      </c>
      <c r="I45" s="1539" t="s">
        <v>399</v>
      </c>
    </row>
    <row r="46" spans="2:9" ht="28.8">
      <c r="B46" s="3121"/>
      <c r="C46" s="613">
        <v>2015</v>
      </c>
      <c r="D46" s="601">
        <v>42348</v>
      </c>
      <c r="E46" s="613" t="s">
        <v>400</v>
      </c>
      <c r="F46" s="602" t="s">
        <v>368</v>
      </c>
      <c r="G46" s="602" t="s">
        <v>369</v>
      </c>
      <c r="H46" s="881" t="s">
        <v>7</v>
      </c>
      <c r="I46" s="1539" t="s">
        <v>401</v>
      </c>
    </row>
    <row r="47" spans="2:9">
      <c r="B47" s="3121"/>
      <c r="C47" s="613">
        <v>2015</v>
      </c>
      <c r="D47" s="601">
        <v>42132</v>
      </c>
      <c r="E47" s="613" t="s">
        <v>407</v>
      </c>
      <c r="F47" s="602" t="s">
        <v>368</v>
      </c>
      <c r="G47" s="602" t="s">
        <v>369</v>
      </c>
      <c r="H47" s="881" t="s">
        <v>379</v>
      </c>
      <c r="I47" s="3119" t="s">
        <v>410</v>
      </c>
    </row>
    <row r="48" spans="2:9">
      <c r="B48" s="3121"/>
      <c r="C48" s="613">
        <v>2015</v>
      </c>
      <c r="D48" s="601">
        <v>42303</v>
      </c>
      <c r="E48" s="613" t="s">
        <v>408</v>
      </c>
      <c r="F48" s="613" t="s">
        <v>409</v>
      </c>
      <c r="G48" s="602" t="s">
        <v>369</v>
      </c>
      <c r="H48" s="881" t="s">
        <v>379</v>
      </c>
      <c r="I48" s="3119"/>
    </row>
    <row r="49" spans="2:9">
      <c r="B49" s="3121"/>
      <c r="C49" s="613">
        <v>2015</v>
      </c>
      <c r="D49" s="601">
        <v>42094</v>
      </c>
      <c r="E49" s="613" t="s">
        <v>417</v>
      </c>
      <c r="F49" s="602" t="s">
        <v>368</v>
      </c>
      <c r="G49" s="602" t="s">
        <v>369</v>
      </c>
      <c r="H49" s="881" t="s">
        <v>384</v>
      </c>
      <c r="I49" s="1539" t="s">
        <v>418</v>
      </c>
    </row>
    <row r="50" spans="2:9" ht="28.8">
      <c r="B50" s="3121"/>
      <c r="C50" s="613">
        <v>2017</v>
      </c>
      <c r="D50" s="601">
        <v>42781</v>
      </c>
      <c r="E50" s="1657" t="s">
        <v>2017</v>
      </c>
      <c r="F50" s="1556" t="s">
        <v>368</v>
      </c>
      <c r="G50" s="1555" t="s">
        <v>369</v>
      </c>
      <c r="H50" s="1557" t="s">
        <v>7</v>
      </c>
      <c r="I50" s="1658" t="s">
        <v>2018</v>
      </c>
    </row>
    <row r="51" spans="2:9">
      <c r="B51" s="3121"/>
      <c r="C51" s="613">
        <v>2017</v>
      </c>
      <c r="D51" s="1659" t="s">
        <v>2022</v>
      </c>
      <c r="E51" s="1657" t="s">
        <v>2023</v>
      </c>
      <c r="F51" s="1556" t="s">
        <v>368</v>
      </c>
      <c r="G51" s="1555" t="s">
        <v>369</v>
      </c>
      <c r="H51" s="1557" t="s">
        <v>7</v>
      </c>
      <c r="I51" s="1658" t="s">
        <v>2024</v>
      </c>
    </row>
    <row r="52" spans="2:9">
      <c r="B52" s="3121"/>
      <c r="C52" s="613">
        <v>2017</v>
      </c>
      <c r="D52" s="1659">
        <v>42887</v>
      </c>
      <c r="E52" s="1660" t="s">
        <v>2212</v>
      </c>
      <c r="F52" s="1556" t="s">
        <v>368</v>
      </c>
      <c r="G52" s="1661" t="s">
        <v>369</v>
      </c>
      <c r="H52" s="1662" t="s">
        <v>379</v>
      </c>
      <c r="I52" s="1663" t="s">
        <v>2316</v>
      </c>
    </row>
    <row r="53" spans="2:9" ht="28.8">
      <c r="B53" s="3121"/>
      <c r="C53" s="613">
        <v>2017</v>
      </c>
      <c r="D53" s="1659">
        <v>42922</v>
      </c>
      <c r="E53" s="1664" t="s">
        <v>2189</v>
      </c>
      <c r="F53" s="1556" t="s">
        <v>368</v>
      </c>
      <c r="G53" s="1561" t="s">
        <v>369</v>
      </c>
      <c r="H53" s="1562" t="s">
        <v>384</v>
      </c>
      <c r="I53" s="1559" t="s">
        <v>2190</v>
      </c>
    </row>
    <row r="54" spans="2:9" ht="28.8">
      <c r="B54" s="3121"/>
      <c r="C54" s="613">
        <v>2017</v>
      </c>
      <c r="D54" s="1659">
        <v>43033</v>
      </c>
      <c r="E54" s="1664" t="s">
        <v>2171</v>
      </c>
      <c r="F54" s="1556" t="s">
        <v>368</v>
      </c>
      <c r="G54" s="1561" t="s">
        <v>369</v>
      </c>
      <c r="H54" s="1562" t="s">
        <v>7</v>
      </c>
      <c r="I54" s="1665" t="s">
        <v>2172</v>
      </c>
    </row>
    <row r="55" spans="2:9" ht="28.8">
      <c r="B55" s="3121"/>
      <c r="C55" s="613">
        <v>2017</v>
      </c>
      <c r="D55" s="1659">
        <v>43033</v>
      </c>
      <c r="E55" s="1664" t="s">
        <v>2173</v>
      </c>
      <c r="F55" s="1561" t="s">
        <v>2174</v>
      </c>
      <c r="G55" s="1561" t="s">
        <v>369</v>
      </c>
      <c r="H55" s="1562" t="s">
        <v>384</v>
      </c>
      <c r="I55" s="1665" t="s">
        <v>2175</v>
      </c>
    </row>
    <row r="56" spans="2:9">
      <c r="B56" s="3121"/>
      <c r="C56" s="613">
        <v>2017</v>
      </c>
      <c r="D56" s="1659">
        <v>43047</v>
      </c>
      <c r="E56" s="1660" t="s">
        <v>2187</v>
      </c>
      <c r="F56" s="1561" t="s">
        <v>409</v>
      </c>
      <c r="G56" s="1561" t="s">
        <v>2188</v>
      </c>
      <c r="H56" s="1562" t="s">
        <v>7</v>
      </c>
      <c r="I56" s="1559" t="s">
        <v>2314</v>
      </c>
    </row>
    <row r="57" spans="2:9" ht="28.8">
      <c r="B57" s="3122"/>
      <c r="C57" s="1550">
        <v>2018</v>
      </c>
      <c r="D57" s="727">
        <v>43417</v>
      </c>
      <c r="E57" s="1666" t="s">
        <v>2817</v>
      </c>
      <c r="F57" s="1667" t="s">
        <v>368</v>
      </c>
      <c r="G57" s="1667" t="s">
        <v>369</v>
      </c>
      <c r="H57" s="1668" t="s">
        <v>7</v>
      </c>
      <c r="I57" s="2045" t="s">
        <v>3497</v>
      </c>
    </row>
    <row r="58" spans="2:9">
      <c r="B58" s="3117" t="s">
        <v>375</v>
      </c>
      <c r="C58" s="1564">
        <v>2012</v>
      </c>
      <c r="D58" s="598">
        <v>41089</v>
      </c>
      <c r="E58" s="599" t="s">
        <v>1208</v>
      </c>
      <c r="F58" s="599" t="s">
        <v>368</v>
      </c>
      <c r="G58" s="599" t="s">
        <v>369</v>
      </c>
      <c r="H58" s="600" t="s">
        <v>370</v>
      </c>
      <c r="I58" s="1565" t="s">
        <v>374</v>
      </c>
    </row>
    <row r="59" spans="2:9">
      <c r="B59" s="3117"/>
      <c r="C59" s="1564">
        <v>2013</v>
      </c>
      <c r="D59" s="598">
        <v>41586</v>
      </c>
      <c r="E59" s="599" t="s">
        <v>376</v>
      </c>
      <c r="F59" s="599" t="s">
        <v>368</v>
      </c>
      <c r="G59" s="599" t="s">
        <v>369</v>
      </c>
      <c r="H59" s="600" t="s">
        <v>7</v>
      </c>
      <c r="I59" s="1565" t="s">
        <v>377</v>
      </c>
    </row>
    <row r="60" spans="2:9" ht="28.8">
      <c r="B60" s="3117"/>
      <c r="C60" s="1564">
        <v>2013</v>
      </c>
      <c r="D60" s="598">
        <v>41449</v>
      </c>
      <c r="E60" s="599" t="s">
        <v>381</v>
      </c>
      <c r="F60" s="599" t="s">
        <v>368</v>
      </c>
      <c r="G60" s="599" t="s">
        <v>369</v>
      </c>
      <c r="H60" s="600" t="s">
        <v>379</v>
      </c>
      <c r="I60" s="1565" t="s">
        <v>382</v>
      </c>
    </row>
    <row r="61" spans="2:9">
      <c r="B61" s="3117"/>
      <c r="C61" s="1564">
        <v>2013</v>
      </c>
      <c r="D61" s="598">
        <v>41537</v>
      </c>
      <c r="E61" s="599" t="s">
        <v>383</v>
      </c>
      <c r="F61" s="599" t="s">
        <v>368</v>
      </c>
      <c r="G61" s="599" t="s">
        <v>369</v>
      </c>
      <c r="H61" s="600" t="s">
        <v>384</v>
      </c>
      <c r="I61" s="1565" t="s">
        <v>385</v>
      </c>
    </row>
    <row r="62" spans="2:9">
      <c r="B62" s="3117"/>
      <c r="C62" s="613">
        <v>2015</v>
      </c>
      <c r="D62" s="601">
        <v>42342</v>
      </c>
      <c r="E62" s="602" t="s">
        <v>402</v>
      </c>
      <c r="F62" s="602" t="s">
        <v>368</v>
      </c>
      <c r="G62" s="602" t="s">
        <v>369</v>
      </c>
      <c r="H62" s="881" t="s">
        <v>7</v>
      </c>
      <c r="I62" s="1539" t="s">
        <v>403</v>
      </c>
    </row>
    <row r="63" spans="2:9">
      <c r="B63" s="3117"/>
      <c r="C63" s="613">
        <v>2015</v>
      </c>
      <c r="D63" s="601">
        <v>42342</v>
      </c>
      <c r="E63" s="602" t="s">
        <v>411</v>
      </c>
      <c r="F63" s="602" t="s">
        <v>368</v>
      </c>
      <c r="G63" s="602" t="s">
        <v>369</v>
      </c>
      <c r="H63" s="881" t="s">
        <v>379</v>
      </c>
      <c r="I63" s="1539" t="s">
        <v>412</v>
      </c>
    </row>
    <row r="64" spans="2:9" ht="28.8">
      <c r="B64" s="3117"/>
      <c r="C64" s="613">
        <v>2015</v>
      </c>
      <c r="D64" s="601">
        <v>42094</v>
      </c>
      <c r="E64" s="602" t="s">
        <v>413</v>
      </c>
      <c r="F64" s="602" t="s">
        <v>368</v>
      </c>
      <c r="G64" s="602" t="s">
        <v>369</v>
      </c>
      <c r="H64" s="881" t="s">
        <v>414</v>
      </c>
      <c r="I64" s="1539" t="s">
        <v>415</v>
      </c>
    </row>
    <row r="65" spans="2:9" ht="28.8">
      <c r="B65" s="3117"/>
      <c r="C65" s="595">
        <v>2016</v>
      </c>
      <c r="D65" s="596">
        <v>42698</v>
      </c>
      <c r="E65" s="595">
        <v>57.3</v>
      </c>
      <c r="F65" s="597" t="s">
        <v>409</v>
      </c>
      <c r="G65" s="597" t="s">
        <v>369</v>
      </c>
      <c r="H65" s="831" t="s">
        <v>414</v>
      </c>
      <c r="I65" s="1566" t="s">
        <v>1209</v>
      </c>
    </row>
    <row r="66" spans="2:9">
      <c r="B66" s="3117"/>
      <c r="C66" s="3180">
        <v>2017</v>
      </c>
      <c r="D66" s="3181">
        <v>42755</v>
      </c>
      <c r="E66" s="3180">
        <v>58.5</v>
      </c>
      <c r="F66" s="3182" t="s">
        <v>368</v>
      </c>
      <c r="G66" s="3180" t="s">
        <v>369</v>
      </c>
      <c r="H66" s="3183" t="s">
        <v>7</v>
      </c>
      <c r="I66" s="3184" t="s">
        <v>2322</v>
      </c>
    </row>
    <row r="67" spans="2:9" ht="28.8">
      <c r="B67" s="3117"/>
      <c r="C67" s="3180">
        <v>2017</v>
      </c>
      <c r="D67" s="3185">
        <v>42914</v>
      </c>
      <c r="E67" s="3186">
        <v>64.400000000000006</v>
      </c>
      <c r="F67" s="3187" t="s">
        <v>368</v>
      </c>
      <c r="G67" s="3187" t="s">
        <v>369</v>
      </c>
      <c r="H67" s="3188" t="s">
        <v>370</v>
      </c>
      <c r="I67" s="3189" t="s">
        <v>2063</v>
      </c>
    </row>
    <row r="68" spans="2:9">
      <c r="B68" s="2564" t="s">
        <v>4164</v>
      </c>
      <c r="C68" s="292"/>
      <c r="D68" s="724"/>
      <c r="F68" s="725"/>
      <c r="G68" s="725"/>
      <c r="H68" s="725"/>
      <c r="I68" s="726"/>
    </row>
    <row r="69" spans="2:9">
      <c r="C69" s="292"/>
      <c r="G69" s="292"/>
    </row>
    <row r="70" spans="2:9">
      <c r="C70" s="292"/>
    </row>
  </sheetData>
  <mergeCells count="5">
    <mergeCell ref="B58:B67"/>
    <mergeCell ref="B4:B16"/>
    <mergeCell ref="I47:I48"/>
    <mergeCell ref="B42:B57"/>
    <mergeCell ref="B17:B41"/>
  </mergeCells>
  <hyperlinks>
    <hyperlink ref="A1" location="Índice!A1" display="ÍNDICE" xr:uid="{00000000-0004-0000-4F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AD25A8"/>
  </sheetPr>
  <dimension ref="A1:AW34"/>
  <sheetViews>
    <sheetView showGridLines="0" zoomScaleNormal="100" workbookViewId="0"/>
  </sheetViews>
  <sheetFormatPr baseColWidth="10" defaultColWidth="11.44140625" defaultRowHeight="14.4"/>
  <cols>
    <col min="1" max="1" width="11.5546875" style="27" bestFit="1" customWidth="1"/>
    <col min="2" max="7" width="4.44140625" style="27" bestFit="1" customWidth="1"/>
    <col min="8" max="8" width="4.44140625" style="27" customWidth="1"/>
    <col min="9" max="9" width="5" style="27" bestFit="1" customWidth="1"/>
    <col min="10" max="15" width="4.44140625" style="27" bestFit="1" customWidth="1"/>
    <col min="16" max="17" width="4.44140625" style="27" customWidth="1"/>
    <col min="18" max="18" width="5" style="27" bestFit="1" customWidth="1"/>
    <col min="19" max="20" width="4.5546875" style="27" bestFit="1" customWidth="1"/>
    <col min="21" max="21" width="5" style="27" bestFit="1" customWidth="1"/>
    <col min="22" max="23" width="4.5546875" style="27" bestFit="1" customWidth="1"/>
    <col min="24" max="25" width="4.5546875" style="27" customWidth="1"/>
    <col min="26" max="29" width="4.5546875" style="27" bestFit="1" customWidth="1"/>
    <col min="30" max="32" width="5.5546875" style="27" bestFit="1" customWidth="1"/>
    <col min="33" max="33" width="5.5546875" style="27" customWidth="1"/>
    <col min="34" max="38" width="4.44140625" style="27" bestFit="1" customWidth="1"/>
    <col min="39" max="40" width="5.5546875" style="27" bestFit="1" customWidth="1"/>
    <col min="41" max="41" width="5.5546875" style="27" customWidth="1"/>
    <col min="42" max="47" width="4.5546875" style="27" bestFit="1" customWidth="1"/>
    <col min="48" max="48" width="6" style="27" customWidth="1"/>
    <col min="49" max="49" width="5.88671875" style="27" customWidth="1"/>
    <col min="50" max="16384" width="11.44140625" style="27"/>
  </cols>
  <sheetData>
    <row r="1" spans="1:49" s="3" customFormat="1" ht="13.2">
      <c r="A1" s="265" t="s">
        <v>1447</v>
      </c>
      <c r="B1" s="226"/>
      <c r="C1" s="241"/>
      <c r="D1" s="241"/>
      <c r="E1" s="241"/>
      <c r="H1" s="248"/>
      <c r="I1" s="248"/>
      <c r="P1" s="248"/>
      <c r="Q1" s="248"/>
      <c r="X1" s="248"/>
      <c r="Y1" s="248"/>
      <c r="AF1" s="248"/>
      <c r="AG1" s="248"/>
      <c r="AN1" s="248"/>
      <c r="AO1" s="248"/>
    </row>
    <row r="2" spans="1:49" ht="18">
      <c r="A2" s="967" t="s">
        <v>1086</v>
      </c>
      <c r="N2" s="4"/>
      <c r="O2" s="4"/>
      <c r="P2" s="250"/>
      <c r="Q2" s="250"/>
    </row>
    <row r="4" spans="1:49">
      <c r="B4" s="2610" t="s">
        <v>1121</v>
      </c>
      <c r="C4" s="2611"/>
      <c r="D4" s="2611"/>
      <c r="E4" s="2611"/>
      <c r="F4" s="2611"/>
      <c r="G4" s="2611"/>
      <c r="H4" s="2611"/>
      <c r="I4" s="2611"/>
      <c r="J4" s="2611"/>
      <c r="K4" s="2611"/>
      <c r="L4" s="2611"/>
      <c r="M4" s="2611"/>
      <c r="N4" s="2611"/>
      <c r="O4" s="2611"/>
      <c r="P4" s="2611"/>
      <c r="Q4" s="2611"/>
      <c r="R4" s="2611"/>
      <c r="S4" s="2611"/>
      <c r="T4" s="2611"/>
      <c r="U4" s="2611"/>
      <c r="V4" s="2611"/>
      <c r="W4" s="2611"/>
      <c r="X4" s="2611"/>
      <c r="Y4" s="2612"/>
      <c r="Z4" s="2606" t="s">
        <v>1122</v>
      </c>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row>
    <row r="5" spans="1:49">
      <c r="A5" s="237"/>
      <c r="B5" s="2607" t="s">
        <v>1073</v>
      </c>
      <c r="C5" s="2608"/>
      <c r="D5" s="2608"/>
      <c r="E5" s="2608"/>
      <c r="F5" s="2608"/>
      <c r="G5" s="2608"/>
      <c r="H5" s="2608"/>
      <c r="I5" s="2609"/>
      <c r="J5" s="2607" t="s">
        <v>1074</v>
      </c>
      <c r="K5" s="2608"/>
      <c r="L5" s="2608"/>
      <c r="M5" s="2608"/>
      <c r="N5" s="2608"/>
      <c r="O5" s="2608"/>
      <c r="P5" s="2608"/>
      <c r="Q5" s="2609"/>
      <c r="R5" s="2607" t="s">
        <v>1075</v>
      </c>
      <c r="S5" s="2608"/>
      <c r="T5" s="2608"/>
      <c r="U5" s="2608"/>
      <c r="V5" s="2608"/>
      <c r="W5" s="2608"/>
      <c r="X5" s="2608"/>
      <c r="Y5" s="2609"/>
      <c r="Z5" s="2605" t="s">
        <v>1073</v>
      </c>
      <c r="AA5" s="2605"/>
      <c r="AB5" s="2605"/>
      <c r="AC5" s="2605"/>
      <c r="AD5" s="2605"/>
      <c r="AE5" s="2605"/>
      <c r="AF5" s="2605"/>
      <c r="AG5" s="2605"/>
      <c r="AH5" s="2605" t="s">
        <v>1074</v>
      </c>
      <c r="AI5" s="2605"/>
      <c r="AJ5" s="2605"/>
      <c r="AK5" s="2605"/>
      <c r="AL5" s="2605"/>
      <c r="AM5" s="2605"/>
      <c r="AN5" s="2605"/>
      <c r="AO5" s="2605"/>
      <c r="AP5" s="2605" t="s">
        <v>1075</v>
      </c>
      <c r="AQ5" s="2605"/>
      <c r="AR5" s="2605"/>
      <c r="AS5" s="2605"/>
      <c r="AT5" s="2605"/>
      <c r="AU5" s="2605"/>
      <c r="AV5" s="2605"/>
      <c r="AW5" s="2605"/>
    </row>
    <row r="6" spans="1:49">
      <c r="A6" s="237"/>
      <c r="B6" s="1221">
        <v>2011</v>
      </c>
      <c r="C6" s="1221">
        <v>2012</v>
      </c>
      <c r="D6" s="1221">
        <v>2013</v>
      </c>
      <c r="E6" s="1221">
        <v>2014</v>
      </c>
      <c r="F6" s="1221">
        <v>2015</v>
      </c>
      <c r="G6" s="1221">
        <v>2016</v>
      </c>
      <c r="H6" s="1221">
        <v>2017</v>
      </c>
      <c r="I6" s="1221">
        <v>2018</v>
      </c>
      <c r="J6" s="1221">
        <v>2011</v>
      </c>
      <c r="K6" s="1221">
        <v>2012</v>
      </c>
      <c r="L6" s="1221">
        <v>2013</v>
      </c>
      <c r="M6" s="1221">
        <v>2014</v>
      </c>
      <c r="N6" s="1221">
        <v>2015</v>
      </c>
      <c r="O6" s="1221">
        <v>2016</v>
      </c>
      <c r="P6" s="1221">
        <v>2017</v>
      </c>
      <c r="Q6" s="1221">
        <v>2018</v>
      </c>
      <c r="R6" s="1221">
        <v>2011</v>
      </c>
      <c r="S6" s="1221">
        <v>2012</v>
      </c>
      <c r="T6" s="1221">
        <v>2013</v>
      </c>
      <c r="U6" s="1221">
        <v>2014</v>
      </c>
      <c r="V6" s="1221">
        <v>2015</v>
      </c>
      <c r="W6" s="1221">
        <v>2016</v>
      </c>
      <c r="X6" s="1221">
        <v>2017</v>
      </c>
      <c r="Y6" s="1221">
        <v>2018</v>
      </c>
      <c r="Z6" s="1221">
        <v>2011</v>
      </c>
      <c r="AA6" s="1221">
        <v>2012</v>
      </c>
      <c r="AB6" s="1221">
        <v>2013</v>
      </c>
      <c r="AC6" s="1221">
        <v>2014</v>
      </c>
      <c r="AD6" s="1221">
        <v>2015</v>
      </c>
      <c r="AE6" s="1221">
        <v>2016</v>
      </c>
      <c r="AF6" s="1221">
        <v>2017</v>
      </c>
      <c r="AG6" s="1221">
        <v>2018</v>
      </c>
      <c r="AH6" s="1221">
        <v>2011</v>
      </c>
      <c r="AI6" s="1221">
        <v>2012</v>
      </c>
      <c r="AJ6" s="1221">
        <v>2013</v>
      </c>
      <c r="AK6" s="1221">
        <v>2014</v>
      </c>
      <c r="AL6" s="1221">
        <v>2015</v>
      </c>
      <c r="AM6" s="1221">
        <v>2016</v>
      </c>
      <c r="AN6" s="1221">
        <v>2017</v>
      </c>
      <c r="AO6" s="1221">
        <v>2018</v>
      </c>
      <c r="AP6" s="1221">
        <v>2011</v>
      </c>
      <c r="AQ6" s="1221">
        <v>2012</v>
      </c>
      <c r="AR6" s="1221">
        <v>2013</v>
      </c>
      <c r="AS6" s="1221">
        <v>2014</v>
      </c>
      <c r="AT6" s="1221">
        <v>2015</v>
      </c>
      <c r="AU6" s="1221">
        <v>2016</v>
      </c>
      <c r="AV6" s="1221">
        <v>2017</v>
      </c>
      <c r="AW6" s="1221">
        <v>2018</v>
      </c>
    </row>
    <row r="7" spans="1:49">
      <c r="A7" s="1233" t="s">
        <v>1</v>
      </c>
      <c r="B7" s="1222">
        <v>21</v>
      </c>
      <c r="C7" s="1222">
        <v>15</v>
      </c>
      <c r="D7" s="1222">
        <v>20</v>
      </c>
      <c r="E7" s="1222">
        <v>34</v>
      </c>
      <c r="F7" s="1223">
        <v>37</v>
      </c>
      <c r="G7" s="1223">
        <v>23</v>
      </c>
      <c r="H7" s="1224">
        <v>120</v>
      </c>
      <c r="I7" s="1262">
        <v>125</v>
      </c>
      <c r="J7" s="1225">
        <v>47</v>
      </c>
      <c r="K7" s="1225">
        <v>20</v>
      </c>
      <c r="L7" s="1225">
        <v>41</v>
      </c>
      <c r="M7" s="1225">
        <v>38</v>
      </c>
      <c r="N7" s="1225">
        <v>53</v>
      </c>
      <c r="O7" s="1225">
        <v>68</v>
      </c>
      <c r="P7" s="1226">
        <v>280</v>
      </c>
      <c r="Q7" s="1264">
        <v>370</v>
      </c>
      <c r="R7" s="1227">
        <f t="shared" ref="R7:X10" si="0">B7/(B7+J7)</f>
        <v>0.30882352941176472</v>
      </c>
      <c r="S7" s="1227">
        <f t="shared" si="0"/>
        <v>0.42857142857142855</v>
      </c>
      <c r="T7" s="1227">
        <f t="shared" si="0"/>
        <v>0.32786885245901637</v>
      </c>
      <c r="U7" s="1227">
        <f t="shared" si="0"/>
        <v>0.47222222222222221</v>
      </c>
      <c r="V7" s="1227">
        <f t="shared" si="0"/>
        <v>0.41111111111111109</v>
      </c>
      <c r="W7" s="1227">
        <f t="shared" si="0"/>
        <v>0.25274725274725274</v>
      </c>
      <c r="X7" s="1265">
        <f>H7/(H7+P7)</f>
        <v>0.3</v>
      </c>
      <c r="Y7" s="1266">
        <f>I7/(I7+Q7)</f>
        <v>0.25252525252525254</v>
      </c>
      <c r="Z7" s="1229">
        <f>B7</f>
        <v>21</v>
      </c>
      <c r="AA7" s="1229">
        <f t="shared" ref="AA7:AE9" si="1">C7+Z7</f>
        <v>36</v>
      </c>
      <c r="AB7" s="1229">
        <f t="shared" si="1"/>
        <v>56</v>
      </c>
      <c r="AC7" s="1229">
        <f t="shared" si="1"/>
        <v>90</v>
      </c>
      <c r="AD7" s="1230">
        <f t="shared" si="1"/>
        <v>127</v>
      </c>
      <c r="AE7" s="1230">
        <f t="shared" si="1"/>
        <v>150</v>
      </c>
      <c r="AF7" s="1269">
        <f>AE7+H7</f>
        <v>270</v>
      </c>
      <c r="AG7" s="1267">
        <f>AF7+I7</f>
        <v>395</v>
      </c>
      <c r="AH7" s="1231">
        <f>J7</f>
        <v>47</v>
      </c>
      <c r="AI7" s="1231">
        <f t="shared" ref="AI7:AM9" si="2">K7+AH7</f>
        <v>67</v>
      </c>
      <c r="AJ7" s="1231">
        <f t="shared" si="2"/>
        <v>108</v>
      </c>
      <c r="AK7" s="1231">
        <f t="shared" si="2"/>
        <v>146</v>
      </c>
      <c r="AL7" s="1231">
        <f t="shared" si="2"/>
        <v>199</v>
      </c>
      <c r="AM7" s="1231">
        <f t="shared" si="2"/>
        <v>267</v>
      </c>
      <c r="AN7" s="1270">
        <f>AM7+P7</f>
        <v>547</v>
      </c>
      <c r="AO7" s="1268">
        <f>AN7+Q7</f>
        <v>917</v>
      </c>
      <c r="AP7" s="1227">
        <f t="shared" ref="AP7:AW10" si="3">Z7/(Z7+AH7)</f>
        <v>0.30882352941176472</v>
      </c>
      <c r="AQ7" s="1227">
        <f t="shared" si="3"/>
        <v>0.34951456310679613</v>
      </c>
      <c r="AR7" s="1227">
        <f t="shared" si="3"/>
        <v>0.34146341463414637</v>
      </c>
      <c r="AS7" s="1227">
        <f t="shared" si="3"/>
        <v>0.38135593220338981</v>
      </c>
      <c r="AT7" s="1227">
        <f t="shared" si="3"/>
        <v>0.38957055214723929</v>
      </c>
      <c r="AU7" s="1227">
        <f t="shared" si="3"/>
        <v>0.35971223021582732</v>
      </c>
      <c r="AV7" s="1228">
        <f t="shared" si="3"/>
        <v>0.33047735618115054</v>
      </c>
      <c r="AW7" s="1228">
        <f t="shared" si="3"/>
        <v>0.30106707317073172</v>
      </c>
    </row>
    <row r="8" spans="1:49">
      <c r="A8" s="1233" t="s">
        <v>3</v>
      </c>
      <c r="B8" s="1222">
        <v>112</v>
      </c>
      <c r="C8" s="1222">
        <v>45</v>
      </c>
      <c r="D8" s="1222">
        <v>108</v>
      </c>
      <c r="E8" s="1222">
        <v>59</v>
      </c>
      <c r="F8" s="1223">
        <v>130</v>
      </c>
      <c r="G8" s="1223">
        <v>163</v>
      </c>
      <c r="H8" s="1224">
        <v>361</v>
      </c>
      <c r="I8" s="1262">
        <v>718</v>
      </c>
      <c r="J8" s="1225">
        <v>63</v>
      </c>
      <c r="K8" s="1225">
        <v>29</v>
      </c>
      <c r="L8" s="1225">
        <v>52</v>
      </c>
      <c r="M8" s="1225">
        <v>39</v>
      </c>
      <c r="N8" s="1225">
        <v>62</v>
      </c>
      <c r="O8" s="1225">
        <v>77</v>
      </c>
      <c r="P8" s="1226">
        <v>153</v>
      </c>
      <c r="Q8" s="1264">
        <v>216</v>
      </c>
      <c r="R8" s="1227">
        <f t="shared" si="0"/>
        <v>0.64</v>
      </c>
      <c r="S8" s="1227">
        <f t="shared" si="0"/>
        <v>0.60810810810810811</v>
      </c>
      <c r="T8" s="1227">
        <f t="shared" si="0"/>
        <v>0.67500000000000004</v>
      </c>
      <c r="U8" s="1227">
        <f t="shared" si="0"/>
        <v>0.60204081632653061</v>
      </c>
      <c r="V8" s="1227">
        <f t="shared" si="0"/>
        <v>0.67708333333333337</v>
      </c>
      <c r="W8" s="1227">
        <f t="shared" si="0"/>
        <v>0.6791666666666667</v>
      </c>
      <c r="X8" s="1265">
        <f t="shared" si="0"/>
        <v>0.7023346303501945</v>
      </c>
      <c r="Y8" s="1266">
        <f t="shared" ref="Y8:Y10" si="4">I8/(I8+Q8)</f>
        <v>0.76873661670235549</v>
      </c>
      <c r="Z8" s="1229">
        <f>B8</f>
        <v>112</v>
      </c>
      <c r="AA8" s="1229">
        <f t="shared" si="1"/>
        <v>157</v>
      </c>
      <c r="AB8" s="1229">
        <f t="shared" si="1"/>
        <v>265</v>
      </c>
      <c r="AC8" s="1229">
        <f t="shared" si="1"/>
        <v>324</v>
      </c>
      <c r="AD8" s="1230">
        <f t="shared" si="1"/>
        <v>454</v>
      </c>
      <c r="AE8" s="1230">
        <f t="shared" si="1"/>
        <v>617</v>
      </c>
      <c r="AF8" s="1269">
        <f>AE8+H8</f>
        <v>978</v>
      </c>
      <c r="AG8" s="1267">
        <f t="shared" ref="AG8:AG9" si="5">AF8+I8</f>
        <v>1696</v>
      </c>
      <c r="AH8" s="1231">
        <f>J8</f>
        <v>63</v>
      </c>
      <c r="AI8" s="1231">
        <f t="shared" si="2"/>
        <v>92</v>
      </c>
      <c r="AJ8" s="1231">
        <f t="shared" si="2"/>
        <v>144</v>
      </c>
      <c r="AK8" s="1231">
        <f t="shared" si="2"/>
        <v>183</v>
      </c>
      <c r="AL8" s="1231">
        <f t="shared" si="2"/>
        <v>245</v>
      </c>
      <c r="AM8" s="1231">
        <f t="shared" si="2"/>
        <v>322</v>
      </c>
      <c r="AN8" s="1270">
        <f>AM8+P8</f>
        <v>475</v>
      </c>
      <c r="AO8" s="1268">
        <f t="shared" ref="AO8:AO9" si="6">AN8+Q8</f>
        <v>691</v>
      </c>
      <c r="AP8" s="1227">
        <f t="shared" si="3"/>
        <v>0.64</v>
      </c>
      <c r="AQ8" s="1227">
        <f t="shared" si="3"/>
        <v>0.63052208835341361</v>
      </c>
      <c r="AR8" s="1227">
        <f t="shared" si="3"/>
        <v>0.64792176039119809</v>
      </c>
      <c r="AS8" s="1227">
        <f t="shared" si="3"/>
        <v>0.63905325443786987</v>
      </c>
      <c r="AT8" s="1227">
        <f t="shared" si="3"/>
        <v>0.64949928469241769</v>
      </c>
      <c r="AU8" s="1227">
        <f t="shared" si="3"/>
        <v>0.6570820021299254</v>
      </c>
      <c r="AV8" s="1228">
        <f t="shared" si="3"/>
        <v>0.67309015829318652</v>
      </c>
      <c r="AW8" s="1228">
        <f t="shared" si="3"/>
        <v>0.71051529116045242</v>
      </c>
    </row>
    <row r="9" spans="1:49">
      <c r="A9" s="1233" t="s">
        <v>2</v>
      </c>
      <c r="B9" s="1222">
        <v>100</v>
      </c>
      <c r="C9" s="1222">
        <v>37</v>
      </c>
      <c r="D9" s="1222">
        <v>125</v>
      </c>
      <c r="E9" s="1222">
        <v>172</v>
      </c>
      <c r="F9" s="1223">
        <v>252</v>
      </c>
      <c r="G9" s="1223">
        <v>272</v>
      </c>
      <c r="H9" s="1224">
        <v>235</v>
      </c>
      <c r="I9" s="1262">
        <v>305</v>
      </c>
      <c r="J9" s="1225">
        <v>69</v>
      </c>
      <c r="K9" s="1225">
        <v>35</v>
      </c>
      <c r="L9" s="1225">
        <v>99</v>
      </c>
      <c r="M9" s="1225">
        <v>156</v>
      </c>
      <c r="N9" s="1225">
        <v>190</v>
      </c>
      <c r="O9" s="1225">
        <v>234</v>
      </c>
      <c r="P9" s="1226">
        <v>201</v>
      </c>
      <c r="Q9" s="1264">
        <v>261</v>
      </c>
      <c r="R9" s="1227">
        <f t="shared" si="0"/>
        <v>0.59171597633136097</v>
      </c>
      <c r="S9" s="1227">
        <f t="shared" si="0"/>
        <v>0.51388888888888884</v>
      </c>
      <c r="T9" s="1227">
        <f t="shared" si="0"/>
        <v>0.5580357142857143</v>
      </c>
      <c r="U9" s="1227">
        <f t="shared" si="0"/>
        <v>0.52439024390243905</v>
      </c>
      <c r="V9" s="1227">
        <f t="shared" si="0"/>
        <v>0.57013574660633481</v>
      </c>
      <c r="W9" s="1227">
        <f t="shared" si="0"/>
        <v>0.53754940711462451</v>
      </c>
      <c r="X9" s="1265">
        <f t="shared" si="0"/>
        <v>0.53899082568807344</v>
      </c>
      <c r="Y9" s="1266">
        <f t="shared" si="4"/>
        <v>0.53886925795053009</v>
      </c>
      <c r="Z9" s="1229">
        <f>B9</f>
        <v>100</v>
      </c>
      <c r="AA9" s="1229">
        <f t="shared" si="1"/>
        <v>137</v>
      </c>
      <c r="AB9" s="1229">
        <f t="shared" si="1"/>
        <v>262</v>
      </c>
      <c r="AC9" s="1229">
        <f t="shared" si="1"/>
        <v>434</v>
      </c>
      <c r="AD9" s="1230">
        <f t="shared" si="1"/>
        <v>686</v>
      </c>
      <c r="AE9" s="1230">
        <f t="shared" si="1"/>
        <v>958</v>
      </c>
      <c r="AF9" s="1269">
        <f>AE9+H9</f>
        <v>1193</v>
      </c>
      <c r="AG9" s="1267">
        <f t="shared" si="5"/>
        <v>1498</v>
      </c>
      <c r="AH9" s="1231">
        <f>J9</f>
        <v>69</v>
      </c>
      <c r="AI9" s="1231">
        <f t="shared" si="2"/>
        <v>104</v>
      </c>
      <c r="AJ9" s="1231">
        <f t="shared" si="2"/>
        <v>203</v>
      </c>
      <c r="AK9" s="1231">
        <f t="shared" si="2"/>
        <v>359</v>
      </c>
      <c r="AL9" s="1231">
        <f t="shared" si="2"/>
        <v>549</v>
      </c>
      <c r="AM9" s="1231">
        <f t="shared" si="2"/>
        <v>783</v>
      </c>
      <c r="AN9" s="1270">
        <f>AM9+P9</f>
        <v>984</v>
      </c>
      <c r="AO9" s="1268">
        <f t="shared" si="6"/>
        <v>1245</v>
      </c>
      <c r="AP9" s="1227">
        <f t="shared" si="3"/>
        <v>0.59171597633136097</v>
      </c>
      <c r="AQ9" s="1227">
        <f t="shared" si="3"/>
        <v>0.56846473029045641</v>
      </c>
      <c r="AR9" s="1227">
        <f t="shared" si="3"/>
        <v>0.5634408602150538</v>
      </c>
      <c r="AS9" s="1227">
        <f t="shared" si="3"/>
        <v>0.54728877679697352</v>
      </c>
      <c r="AT9" s="1227">
        <f t="shared" si="3"/>
        <v>0.55546558704453441</v>
      </c>
      <c r="AU9" s="1227">
        <f t="shared" si="3"/>
        <v>0.55025847214244683</v>
      </c>
      <c r="AV9" s="1228">
        <f t="shared" si="3"/>
        <v>0.54800183739090491</v>
      </c>
      <c r="AW9" s="1228">
        <f t="shared" si="3"/>
        <v>0.54611738971928547</v>
      </c>
    </row>
    <row r="10" spans="1:49">
      <c r="A10" s="1233" t="s">
        <v>460</v>
      </c>
      <c r="B10" s="1222">
        <f>SUM(B7:B9)</f>
        <v>233</v>
      </c>
      <c r="C10" s="1222">
        <f>SUM(C7:C9)</f>
        <v>97</v>
      </c>
      <c r="D10" s="1222">
        <f t="shared" ref="D10:N10" si="7">SUM(D7:D9)</f>
        <v>253</v>
      </c>
      <c r="E10" s="1222">
        <f t="shared" si="7"/>
        <v>265</v>
      </c>
      <c r="F10" s="1222">
        <f t="shared" si="7"/>
        <v>419</v>
      </c>
      <c r="G10" s="1222">
        <f t="shared" si="7"/>
        <v>458</v>
      </c>
      <c r="H10" s="1232">
        <f>SUM(H7:H9)</f>
        <v>716</v>
      </c>
      <c r="I10" s="1263">
        <f>SUM(I7:I9)</f>
        <v>1148</v>
      </c>
      <c r="J10" s="1222">
        <f t="shared" si="7"/>
        <v>179</v>
      </c>
      <c r="K10" s="1222">
        <f>SUM(K7:K9)</f>
        <v>84</v>
      </c>
      <c r="L10" s="1222">
        <f>SUM(L7:L9)</f>
        <v>192</v>
      </c>
      <c r="M10" s="1222">
        <f>SUM(M7:M9)</f>
        <v>233</v>
      </c>
      <c r="N10" s="1222">
        <f t="shared" si="7"/>
        <v>305</v>
      </c>
      <c r="O10" s="1222">
        <f>SUM(O7:O9)</f>
        <v>379</v>
      </c>
      <c r="P10" s="1232">
        <f>SUM(P7:P9)</f>
        <v>634</v>
      </c>
      <c r="Q10" s="1263">
        <f>SUM(Q7:Q9)</f>
        <v>847</v>
      </c>
      <c r="R10" s="1227">
        <f t="shared" si="0"/>
        <v>0.56553398058252424</v>
      </c>
      <c r="S10" s="1227">
        <f t="shared" si="0"/>
        <v>0.53591160220994472</v>
      </c>
      <c r="T10" s="1227">
        <f t="shared" si="0"/>
        <v>0.56853932584269662</v>
      </c>
      <c r="U10" s="1227">
        <f t="shared" si="0"/>
        <v>0.53212851405622486</v>
      </c>
      <c r="V10" s="1227">
        <f t="shared" si="0"/>
        <v>0.57872928176795579</v>
      </c>
      <c r="W10" s="1227">
        <f t="shared" si="0"/>
        <v>0.54719235364396657</v>
      </c>
      <c r="X10" s="1265">
        <f t="shared" si="0"/>
        <v>0.53037037037037038</v>
      </c>
      <c r="Y10" s="1266">
        <f t="shared" si="4"/>
        <v>0.57543859649122808</v>
      </c>
      <c r="Z10" s="1229">
        <f>SUM(Z7:Z9)</f>
        <v>233</v>
      </c>
      <c r="AA10" s="1229">
        <f t="shared" ref="AA10:AM10" si="8">SUM(AA7:AA9)</f>
        <v>330</v>
      </c>
      <c r="AB10" s="1229">
        <f t="shared" si="8"/>
        <v>583</v>
      </c>
      <c r="AC10" s="1229">
        <f t="shared" si="8"/>
        <v>848</v>
      </c>
      <c r="AD10" s="1229">
        <f t="shared" si="8"/>
        <v>1267</v>
      </c>
      <c r="AE10" s="1229">
        <f>SUM(AE7:AE9)</f>
        <v>1725</v>
      </c>
      <c r="AF10" s="1270">
        <f>SUM(AF7:AF9)</f>
        <v>2441</v>
      </c>
      <c r="AG10" s="1267">
        <f>SUM(AG7:AG9)</f>
        <v>3589</v>
      </c>
      <c r="AH10" s="1229">
        <f t="shared" si="8"/>
        <v>179</v>
      </c>
      <c r="AI10" s="1229">
        <f t="shared" si="8"/>
        <v>263</v>
      </c>
      <c r="AJ10" s="1229">
        <f t="shared" si="8"/>
        <v>455</v>
      </c>
      <c r="AK10" s="1229">
        <f t="shared" si="8"/>
        <v>688</v>
      </c>
      <c r="AL10" s="1229">
        <f t="shared" si="8"/>
        <v>993</v>
      </c>
      <c r="AM10" s="1229">
        <f t="shared" si="8"/>
        <v>1372</v>
      </c>
      <c r="AN10" s="1270">
        <f>SUM(AN7:AN9)</f>
        <v>2006</v>
      </c>
      <c r="AO10" s="1268">
        <f>SUM(AO7:AO9)</f>
        <v>2853</v>
      </c>
      <c r="AP10" s="1227">
        <f t="shared" si="3"/>
        <v>0.56553398058252424</v>
      </c>
      <c r="AQ10" s="1227">
        <f t="shared" si="3"/>
        <v>0.55649241146711637</v>
      </c>
      <c r="AR10" s="1227">
        <f t="shared" si="3"/>
        <v>0.56165703275529866</v>
      </c>
      <c r="AS10" s="1227">
        <f t="shared" si="3"/>
        <v>0.55208333333333337</v>
      </c>
      <c r="AT10" s="1227">
        <f t="shared" si="3"/>
        <v>0.56061946902654869</v>
      </c>
      <c r="AU10" s="1227">
        <f t="shared" si="3"/>
        <v>0.5569906360994511</v>
      </c>
      <c r="AV10" s="1228">
        <f t="shared" si="3"/>
        <v>0.54890937710816279</v>
      </c>
      <c r="AW10" s="1228">
        <f t="shared" si="3"/>
        <v>0.55712511642347096</v>
      </c>
    </row>
    <row r="11" spans="1:49">
      <c r="A11" s="36" t="s">
        <v>2707</v>
      </c>
      <c r="R11" s="302"/>
    </row>
    <row r="12" spans="1:49">
      <c r="U12" s="302"/>
      <c r="AN12" s="1272"/>
    </row>
    <row r="13" spans="1:49">
      <c r="C13" s="46"/>
    </row>
    <row r="34" spans="10:15">
      <c r="J34" s="302"/>
      <c r="O34" s="302"/>
    </row>
  </sheetData>
  <mergeCells count="8">
    <mergeCell ref="AH5:AO5"/>
    <mergeCell ref="AP5:AW5"/>
    <mergeCell ref="Z4:AW4"/>
    <mergeCell ref="B5:I5"/>
    <mergeCell ref="J5:Q5"/>
    <mergeCell ref="R5:Y5"/>
    <mergeCell ref="B4:Y4"/>
    <mergeCell ref="Z5:AG5"/>
  </mergeCells>
  <hyperlinks>
    <hyperlink ref="A1" location="Índice!A1" display="ÍNDICE" xr:uid="{00000000-0004-0000-06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10:G10 N10:P10 J10" formulaRang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AD25A8"/>
  </sheetPr>
  <dimension ref="A1:O19"/>
  <sheetViews>
    <sheetView showGridLines="0" workbookViewId="0"/>
  </sheetViews>
  <sheetFormatPr baseColWidth="10" defaultRowHeight="13.2"/>
  <cols>
    <col min="1" max="1" width="17.44140625" customWidth="1"/>
    <col min="2" max="2" width="12.88671875" customWidth="1"/>
  </cols>
  <sheetData>
    <row r="1" spans="1:15">
      <c r="A1" s="320" t="s">
        <v>1447</v>
      </c>
      <c r="B1" s="1139"/>
      <c r="C1" s="446"/>
    </row>
    <row r="3" spans="1:15" ht="18">
      <c r="A3" s="3133" t="s">
        <v>3603</v>
      </c>
      <c r="B3" s="3133"/>
      <c r="C3" s="3133"/>
      <c r="D3" s="3133"/>
      <c r="E3" s="3133"/>
      <c r="F3" s="3133"/>
      <c r="G3" s="3133"/>
      <c r="H3" s="3133"/>
      <c r="I3" s="3133"/>
      <c r="J3" s="3133"/>
      <c r="K3" s="3133"/>
      <c r="L3" s="3133"/>
      <c r="M3" s="3133"/>
      <c r="N3" s="3133"/>
      <c r="O3" s="3133"/>
    </row>
    <row r="4" spans="1:15" ht="16.5" customHeight="1">
      <c r="A4" s="3134" t="s">
        <v>2379</v>
      </c>
      <c r="B4" s="3127" t="s">
        <v>2380</v>
      </c>
      <c r="C4" s="3128"/>
      <c r="D4" s="3128"/>
      <c r="E4" s="3128"/>
      <c r="F4" s="3128"/>
      <c r="G4" s="3128"/>
      <c r="H4" s="3129"/>
      <c r="I4" s="3127" t="s">
        <v>2381</v>
      </c>
      <c r="J4" s="3128"/>
      <c r="K4" s="3128"/>
      <c r="L4" s="3128"/>
      <c r="M4" s="3128"/>
      <c r="N4" s="3128"/>
      <c r="O4" s="3129"/>
    </row>
    <row r="5" spans="1:15" ht="14.4">
      <c r="A5" s="3134"/>
      <c r="B5" s="3135" t="s">
        <v>2382</v>
      </c>
      <c r="C5" s="3135"/>
      <c r="D5" s="3135" t="s">
        <v>2383</v>
      </c>
      <c r="E5" s="3135"/>
      <c r="F5" s="3135" t="s">
        <v>2384</v>
      </c>
      <c r="G5" s="3135"/>
      <c r="H5" s="3135" t="s">
        <v>2385</v>
      </c>
      <c r="I5" s="3135"/>
      <c r="J5" s="3135" t="s">
        <v>2386</v>
      </c>
      <c r="K5" s="3135"/>
      <c r="L5" s="3135" t="s">
        <v>2387</v>
      </c>
      <c r="M5" s="3135"/>
      <c r="N5" s="3135" t="s">
        <v>2388</v>
      </c>
      <c r="O5" s="3135"/>
    </row>
    <row r="6" spans="1:15" ht="16.2">
      <c r="A6" s="3134"/>
      <c r="B6" s="1083" t="s">
        <v>1541</v>
      </c>
      <c r="C6" s="1083" t="s">
        <v>2390</v>
      </c>
      <c r="D6" s="1083" t="s">
        <v>1541</v>
      </c>
      <c r="E6" s="1083" t="s">
        <v>2390</v>
      </c>
      <c r="F6" s="1083" t="s">
        <v>1541</v>
      </c>
      <c r="G6" s="1083" t="s">
        <v>2390</v>
      </c>
      <c r="H6" s="1083" t="s">
        <v>1541</v>
      </c>
      <c r="I6" s="1083" t="s">
        <v>2390</v>
      </c>
      <c r="J6" s="1083" t="s">
        <v>1541</v>
      </c>
      <c r="K6" s="1083" t="s">
        <v>2390</v>
      </c>
      <c r="L6" s="1083" t="s">
        <v>1541</v>
      </c>
      <c r="M6" s="1083" t="s">
        <v>2390</v>
      </c>
      <c r="N6" s="1083" t="s">
        <v>1541</v>
      </c>
      <c r="O6" s="1083" t="s">
        <v>2390</v>
      </c>
    </row>
    <row r="7" spans="1:15" ht="14.4">
      <c r="A7" s="1080" t="s">
        <v>1</v>
      </c>
      <c r="B7" s="1080">
        <v>3</v>
      </c>
      <c r="C7" s="1080">
        <v>112</v>
      </c>
      <c r="D7" s="1080">
        <v>0</v>
      </c>
      <c r="E7" s="1080">
        <v>0</v>
      </c>
      <c r="F7" s="1080">
        <v>8</v>
      </c>
      <c r="G7" s="1080">
        <v>484</v>
      </c>
      <c r="H7" s="1080">
        <v>4</v>
      </c>
      <c r="I7" s="1080">
        <v>132</v>
      </c>
      <c r="J7" s="1080"/>
      <c r="K7" s="1080"/>
      <c r="L7" s="1076">
        <v>2</v>
      </c>
      <c r="M7" s="1076">
        <v>112</v>
      </c>
      <c r="N7" s="1076">
        <v>3</v>
      </c>
      <c r="O7" s="1076">
        <v>22</v>
      </c>
    </row>
    <row r="8" spans="1:15" ht="14.4">
      <c r="A8" s="1080" t="s">
        <v>3</v>
      </c>
      <c r="B8" s="1080">
        <v>4</v>
      </c>
      <c r="C8" s="1080">
        <v>176</v>
      </c>
      <c r="D8" s="1080">
        <v>0</v>
      </c>
      <c r="E8" s="1080">
        <v>0</v>
      </c>
      <c r="F8" s="1080">
        <v>9</v>
      </c>
      <c r="G8" s="1080">
        <v>484</v>
      </c>
      <c r="H8" s="1080">
        <v>8</v>
      </c>
      <c r="I8" s="1080">
        <v>119</v>
      </c>
      <c r="J8" s="1080"/>
      <c r="K8" s="1080"/>
      <c r="L8" s="1076">
        <v>1</v>
      </c>
      <c r="M8" s="1076">
        <v>48</v>
      </c>
      <c r="N8" s="1076">
        <v>3</v>
      </c>
      <c r="O8" s="1076">
        <v>28</v>
      </c>
    </row>
    <row r="9" spans="1:15" ht="14.4">
      <c r="A9" s="1080" t="s">
        <v>2</v>
      </c>
      <c r="B9" s="1080">
        <v>6</v>
      </c>
      <c r="C9" s="1080">
        <v>260</v>
      </c>
      <c r="D9" s="1080">
        <v>1</v>
      </c>
      <c r="E9" s="1080">
        <v>64</v>
      </c>
      <c r="F9" s="1080">
        <v>8</v>
      </c>
      <c r="G9" s="1080">
        <v>440</v>
      </c>
      <c r="H9" s="1080">
        <v>3</v>
      </c>
      <c r="I9" s="1080">
        <v>186</v>
      </c>
      <c r="J9" s="1080"/>
      <c r="K9" s="1080"/>
      <c r="L9" s="1076">
        <v>0</v>
      </c>
      <c r="M9" s="1076">
        <v>0</v>
      </c>
      <c r="N9" s="1076">
        <v>3</v>
      </c>
      <c r="O9" s="1076">
        <v>24</v>
      </c>
    </row>
    <row r="10" spans="1:15" ht="14.4">
      <c r="A10" s="1080" t="s">
        <v>2389</v>
      </c>
      <c r="B10" s="1080">
        <v>10</v>
      </c>
      <c r="C10" s="1080">
        <v>492</v>
      </c>
      <c r="D10" s="1080">
        <v>0</v>
      </c>
      <c r="E10" s="1080">
        <v>0</v>
      </c>
      <c r="F10" s="1080">
        <v>0</v>
      </c>
      <c r="G10" s="1080">
        <v>0</v>
      </c>
      <c r="H10" s="1080">
        <v>0</v>
      </c>
      <c r="I10" s="1080">
        <v>0</v>
      </c>
      <c r="J10" s="1080">
        <v>1</v>
      </c>
      <c r="K10" s="1080">
        <v>305</v>
      </c>
      <c r="L10" s="1076">
        <v>1</v>
      </c>
      <c r="M10" s="1076">
        <v>150</v>
      </c>
      <c r="N10" s="1076">
        <v>6</v>
      </c>
      <c r="O10" s="1076">
        <v>98</v>
      </c>
    </row>
    <row r="11" spans="1:15" ht="14.4">
      <c r="A11" s="1082" t="s">
        <v>698</v>
      </c>
      <c r="B11" s="1082">
        <f t="shared" ref="B11:I11" si="0">SUM(B7:B10)</f>
        <v>23</v>
      </c>
      <c r="C11" s="1082">
        <f t="shared" si="0"/>
        <v>1040</v>
      </c>
      <c r="D11" s="1082">
        <f t="shared" si="0"/>
        <v>1</v>
      </c>
      <c r="E11" s="1082">
        <f t="shared" si="0"/>
        <v>64</v>
      </c>
      <c r="F11" s="1082">
        <f t="shared" si="0"/>
        <v>25</v>
      </c>
      <c r="G11" s="1082">
        <f t="shared" si="0"/>
        <v>1408</v>
      </c>
      <c r="H11" s="1082">
        <f t="shared" si="0"/>
        <v>15</v>
      </c>
      <c r="I11" s="1082">
        <f t="shared" si="0"/>
        <v>437</v>
      </c>
      <c r="J11" s="1082">
        <f t="shared" ref="J11:O11" si="1">SUM(J7:J10)</f>
        <v>1</v>
      </c>
      <c r="K11" s="1082">
        <f t="shared" si="1"/>
        <v>305</v>
      </c>
      <c r="L11" s="1082">
        <f t="shared" si="1"/>
        <v>4</v>
      </c>
      <c r="M11" s="1082">
        <f t="shared" si="1"/>
        <v>310</v>
      </c>
      <c r="N11" s="1082">
        <f t="shared" si="1"/>
        <v>15</v>
      </c>
      <c r="O11" s="1082">
        <f t="shared" si="1"/>
        <v>172</v>
      </c>
    </row>
    <row r="14" spans="1:15" ht="17.399999999999999">
      <c r="A14" s="3130" t="s">
        <v>2391</v>
      </c>
      <c r="B14" s="3132" t="s">
        <v>2392</v>
      </c>
      <c r="C14" s="3132"/>
      <c r="L14" s="1813"/>
      <c r="M14" s="1813"/>
      <c r="N14" s="1813"/>
      <c r="O14" s="2132" t="s">
        <v>3547</v>
      </c>
    </row>
    <row r="15" spans="1:15" ht="16.2">
      <c r="A15" s="3131"/>
      <c r="B15" s="1083" t="s">
        <v>2393</v>
      </c>
      <c r="C15" s="1083" t="s">
        <v>2390</v>
      </c>
      <c r="L15" s="3126" t="s">
        <v>3184</v>
      </c>
      <c r="M15" s="3126"/>
      <c r="N15" s="3126"/>
      <c r="O15" s="1814">
        <v>242994</v>
      </c>
    </row>
    <row r="16" spans="1:15" ht="14.4">
      <c r="A16" s="1084" t="s">
        <v>2394</v>
      </c>
      <c r="B16" s="1076">
        <v>1</v>
      </c>
      <c r="C16" s="1076">
        <v>2887</v>
      </c>
      <c r="L16" s="3126" t="s">
        <v>3185</v>
      </c>
      <c r="M16" s="3126"/>
      <c r="N16" s="3126"/>
      <c r="O16" s="1814">
        <v>6291</v>
      </c>
    </row>
    <row r="17" spans="1:15" ht="14.4">
      <c r="A17" s="1084" t="s">
        <v>3186</v>
      </c>
      <c r="B17" s="1076">
        <v>2</v>
      </c>
      <c r="C17" s="1076">
        <v>420</v>
      </c>
      <c r="L17" s="1815"/>
      <c r="M17" s="1815"/>
      <c r="N17" s="1815"/>
      <c r="O17" s="1816"/>
    </row>
    <row r="18" spans="1:15" ht="13.8">
      <c r="A18" s="1085" t="s">
        <v>698</v>
      </c>
      <c r="B18" s="1081">
        <f>SUM(B16:B16)</f>
        <v>1</v>
      </c>
      <c r="C18" s="1081">
        <v>3307</v>
      </c>
    </row>
    <row r="19" spans="1:15">
      <c r="A19" s="2565" t="s">
        <v>4165</v>
      </c>
    </row>
  </sheetData>
  <mergeCells count="15">
    <mergeCell ref="L16:N16"/>
    <mergeCell ref="I4:O4"/>
    <mergeCell ref="A14:A15"/>
    <mergeCell ref="B14:C14"/>
    <mergeCell ref="A3:O3"/>
    <mergeCell ref="A4:A6"/>
    <mergeCell ref="B5:C5"/>
    <mergeCell ref="D5:E5"/>
    <mergeCell ref="F5:G5"/>
    <mergeCell ref="H5:I5"/>
    <mergeCell ref="J5:K5"/>
    <mergeCell ref="L5:M5"/>
    <mergeCell ref="N5:O5"/>
    <mergeCell ref="B4:H4"/>
    <mergeCell ref="L15:N15"/>
  </mergeCells>
  <hyperlinks>
    <hyperlink ref="A1" location="Índice!A1" display="ÍNDICE" xr:uid="{00000000-0004-0000-50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AD25A8"/>
  </sheetPr>
  <dimension ref="A1:H11"/>
  <sheetViews>
    <sheetView showGridLines="0" workbookViewId="0"/>
  </sheetViews>
  <sheetFormatPr baseColWidth="10" defaultRowHeight="13.2"/>
  <cols>
    <col min="1" max="1" width="21.6640625" bestFit="1" customWidth="1"/>
    <col min="2" max="2" width="16.88671875" customWidth="1"/>
    <col min="3" max="3" width="9" customWidth="1"/>
    <col min="4" max="4" width="20.109375" customWidth="1"/>
    <col min="5" max="5" width="9.44140625" customWidth="1"/>
    <col min="6" max="6" width="18" customWidth="1"/>
    <col min="7" max="7" width="11.6640625" customWidth="1"/>
    <col min="8" max="8" width="18.109375" customWidth="1"/>
  </cols>
  <sheetData>
    <row r="1" spans="1:8">
      <c r="A1" s="320" t="s">
        <v>1447</v>
      </c>
      <c r="B1" s="1139"/>
    </row>
    <row r="2" spans="1:8" ht="18">
      <c r="A2" s="3136" t="s">
        <v>3604</v>
      </c>
      <c r="B2" s="3136"/>
      <c r="C2" s="3136"/>
      <c r="D2" s="3136"/>
      <c r="E2" s="3136"/>
      <c r="F2" s="3136"/>
      <c r="G2" s="3136"/>
      <c r="H2" s="3136"/>
    </row>
    <row r="3" spans="1:8" ht="14.4">
      <c r="A3" s="1086"/>
      <c r="B3" s="1086"/>
      <c r="C3" s="1086"/>
      <c r="D3" s="1086"/>
      <c r="E3" s="1086"/>
      <c r="F3" s="1086"/>
      <c r="G3" s="1086"/>
      <c r="H3" s="1087"/>
    </row>
    <row r="4" spans="1:8" ht="28.8">
      <c r="A4" s="1091" t="s">
        <v>2401</v>
      </c>
      <c r="B4" s="1013" t="s">
        <v>2396</v>
      </c>
      <c r="C4" s="1013" t="s">
        <v>2233</v>
      </c>
      <c r="D4" s="1013" t="s">
        <v>2397</v>
      </c>
      <c r="E4" s="1013" t="s">
        <v>2233</v>
      </c>
      <c r="F4" s="1013" t="s">
        <v>2398</v>
      </c>
      <c r="G4" s="1013" t="s">
        <v>2233</v>
      </c>
      <c r="H4" s="1013" t="s">
        <v>2399</v>
      </c>
    </row>
    <row r="5" spans="1:8" ht="14.4">
      <c r="A5" s="1745" t="s">
        <v>34</v>
      </c>
      <c r="B5" s="1744">
        <v>0</v>
      </c>
      <c r="C5" s="1093">
        <f t="shared" ref="C5:C10" si="0">B5/H5</f>
        <v>0</v>
      </c>
      <c r="D5" s="1744">
        <v>0</v>
      </c>
      <c r="E5" s="1093">
        <f t="shared" ref="E5:E10" si="1">D5/H5</f>
        <v>0</v>
      </c>
      <c r="F5" s="1744">
        <v>25</v>
      </c>
      <c r="G5" s="1093">
        <f t="shared" ref="G5:G10" si="2">F5/H5</f>
        <v>1</v>
      </c>
      <c r="H5" s="1088">
        <f>B5+D5+F5</f>
        <v>25</v>
      </c>
    </row>
    <row r="6" spans="1:8" ht="14.4">
      <c r="A6" s="961" t="s">
        <v>2400</v>
      </c>
      <c r="B6" s="1092">
        <v>76</v>
      </c>
      <c r="C6" s="1093">
        <f t="shared" si="0"/>
        <v>0.53900709219858156</v>
      </c>
      <c r="D6" s="1092">
        <v>0</v>
      </c>
      <c r="E6" s="1093">
        <f t="shared" si="1"/>
        <v>0</v>
      </c>
      <c r="F6" s="1092">
        <v>65</v>
      </c>
      <c r="G6" s="1093">
        <f t="shared" si="2"/>
        <v>0.46099290780141844</v>
      </c>
      <c r="H6" s="1088">
        <f>B6+D6+F6</f>
        <v>141</v>
      </c>
    </row>
    <row r="7" spans="1:8" ht="14.4">
      <c r="A7" s="961" t="s">
        <v>1</v>
      </c>
      <c r="B7" s="1092">
        <v>54</v>
      </c>
      <c r="C7" s="1093">
        <f t="shared" si="0"/>
        <v>0.38297872340425532</v>
      </c>
      <c r="D7" s="1092">
        <v>77</v>
      </c>
      <c r="E7" s="1093">
        <f t="shared" si="1"/>
        <v>0.54609929078014185</v>
      </c>
      <c r="F7" s="1092">
        <v>10</v>
      </c>
      <c r="G7" s="1093">
        <f t="shared" si="2"/>
        <v>7.0921985815602842E-2</v>
      </c>
      <c r="H7" s="1088">
        <f>B7+D7+F7</f>
        <v>141</v>
      </c>
    </row>
    <row r="8" spans="1:8" ht="14.4">
      <c r="A8" s="961" t="s">
        <v>3</v>
      </c>
      <c r="B8" s="1092">
        <v>20</v>
      </c>
      <c r="C8" s="1093">
        <f t="shared" si="0"/>
        <v>0.20408163265306123</v>
      </c>
      <c r="D8" s="1092">
        <v>57</v>
      </c>
      <c r="E8" s="1093">
        <f t="shared" si="1"/>
        <v>0.58163265306122447</v>
      </c>
      <c r="F8" s="1092">
        <v>21</v>
      </c>
      <c r="G8" s="1093">
        <f t="shared" si="2"/>
        <v>0.21428571428571427</v>
      </c>
      <c r="H8" s="1088">
        <f>B8+D8+F8</f>
        <v>98</v>
      </c>
    </row>
    <row r="9" spans="1:8" ht="14.4">
      <c r="A9" s="961" t="s">
        <v>2</v>
      </c>
      <c r="B9" s="1092">
        <v>114</v>
      </c>
      <c r="C9" s="1093">
        <f t="shared" si="0"/>
        <v>0.67455621301775148</v>
      </c>
      <c r="D9" s="1092">
        <v>40</v>
      </c>
      <c r="E9" s="1093">
        <f t="shared" si="1"/>
        <v>0.23668639053254437</v>
      </c>
      <c r="F9" s="1092">
        <v>15</v>
      </c>
      <c r="G9" s="1093">
        <f t="shared" si="2"/>
        <v>8.8757396449704137E-2</v>
      </c>
      <c r="H9" s="1088">
        <f>B9+D9+F9</f>
        <v>169</v>
      </c>
    </row>
    <row r="10" spans="1:8" ht="14.4">
      <c r="A10" s="1089" t="s">
        <v>698</v>
      </c>
      <c r="B10" s="1089">
        <f>SUM(B5:B9)</f>
        <v>264</v>
      </c>
      <c r="C10" s="1094">
        <f t="shared" si="0"/>
        <v>0.45993031358885017</v>
      </c>
      <c r="D10" s="1089">
        <f>SUM(D5:D9)</f>
        <v>174</v>
      </c>
      <c r="E10" s="1094">
        <f t="shared" si="1"/>
        <v>0.30313588850174217</v>
      </c>
      <c r="F10" s="1089">
        <f>SUM(F5:F9)</f>
        <v>136</v>
      </c>
      <c r="G10" s="1094">
        <f t="shared" si="2"/>
        <v>0.23693379790940766</v>
      </c>
      <c r="H10" s="1090">
        <f>SUM(H5:H9)</f>
        <v>574</v>
      </c>
    </row>
    <row r="11" spans="1:8" ht="13.8">
      <c r="A11" s="1036" t="s">
        <v>2402</v>
      </c>
    </row>
  </sheetData>
  <mergeCells count="1">
    <mergeCell ref="A2:H2"/>
  </mergeCells>
  <hyperlinks>
    <hyperlink ref="A1" location="Índice!A1" display="ÍNDICE" xr:uid="{00000000-0004-0000-5100-000000000000}"/>
  </hyperlinks>
  <pageMargins left="0.7" right="0.7" top="0.75" bottom="0.75" header="0.3" footer="0.3"/>
  <pageSetup paperSize="9" orientation="portrait" r:id="rId1"/>
  <ignoredErrors>
    <ignoredError sqref="C10:I10" formula="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AD25A8"/>
  </sheetPr>
  <dimension ref="A1:K79"/>
  <sheetViews>
    <sheetView showGridLines="0" workbookViewId="0"/>
  </sheetViews>
  <sheetFormatPr baseColWidth="10" defaultColWidth="11.44140625" defaultRowHeight="15.6"/>
  <cols>
    <col min="1" max="1" width="11.44140625" style="314"/>
    <col min="2" max="2" width="16.5546875" style="319" customWidth="1"/>
    <col min="3" max="3" width="133" style="319" customWidth="1"/>
    <col min="4" max="4" width="13.5546875" style="314" bestFit="1" customWidth="1"/>
    <col min="5" max="5" width="13.5546875" style="314" customWidth="1"/>
    <col min="6" max="6" width="20.44140625" style="314" bestFit="1" customWidth="1"/>
    <col min="7" max="10" width="11.44140625" style="314"/>
    <col min="11" max="11" width="11.33203125" style="314" bestFit="1" customWidth="1"/>
    <col min="12" max="16384" width="11.44140625" style="314"/>
  </cols>
  <sheetData>
    <row r="1" spans="1:11" s="248" customFormat="1">
      <c r="A1" s="265" t="s">
        <v>1447</v>
      </c>
      <c r="B1" s="138"/>
      <c r="C1" s="138"/>
    </row>
    <row r="2" spans="1:11" s="312" customFormat="1" ht="18">
      <c r="A2" s="1012" t="s">
        <v>3605</v>
      </c>
      <c r="B2" s="311"/>
      <c r="C2" s="311"/>
      <c r="F2" s="313"/>
      <c r="G2" s="313"/>
      <c r="H2" s="313"/>
      <c r="I2" s="313"/>
      <c r="J2" s="313"/>
    </row>
    <row r="3" spans="1:11">
      <c r="B3" s="1447" t="s">
        <v>361</v>
      </c>
      <c r="C3" s="1447" t="s">
        <v>1376</v>
      </c>
      <c r="D3" s="1448" t="s">
        <v>363</v>
      </c>
      <c r="E3" s="1448" t="s">
        <v>1210</v>
      </c>
      <c r="F3" s="1448" t="s">
        <v>1211</v>
      </c>
      <c r="G3" s="1448" t="s">
        <v>2104</v>
      </c>
      <c r="H3" s="1448" t="s">
        <v>2728</v>
      </c>
    </row>
    <row r="4" spans="1:11" ht="31.2">
      <c r="B4" s="3138" t="s">
        <v>764</v>
      </c>
      <c r="C4" s="1449" t="s">
        <v>1377</v>
      </c>
      <c r="D4" s="1450">
        <v>3.3</v>
      </c>
      <c r="E4" s="1444" t="s">
        <v>1378</v>
      </c>
      <c r="F4" s="634">
        <v>41386</v>
      </c>
      <c r="G4" s="1450"/>
      <c r="H4" s="1450"/>
      <c r="I4" s="315"/>
      <c r="J4" s="2500" t="s">
        <v>12</v>
      </c>
      <c r="K4" s="2501" t="s">
        <v>788</v>
      </c>
    </row>
    <row r="5" spans="1:11" ht="15" customHeight="1">
      <c r="B5" s="3139"/>
      <c r="C5" s="1451" t="s">
        <v>2093</v>
      </c>
      <c r="D5" s="1450">
        <v>4.4000000000000004</v>
      </c>
      <c r="E5" s="632">
        <v>41305</v>
      </c>
      <c r="F5" s="635">
        <v>41890</v>
      </c>
      <c r="G5" s="1444"/>
      <c r="H5" s="1444"/>
      <c r="I5" s="315"/>
      <c r="J5" s="2502" t="str">
        <f>B4</f>
        <v>CA_UAML</v>
      </c>
      <c r="K5" s="2503">
        <f>COUNTA(H4:H26)</f>
        <v>3</v>
      </c>
    </row>
    <row r="6" spans="1:11" ht="31.2">
      <c r="B6" s="3139"/>
      <c r="C6" s="1449" t="s">
        <v>783</v>
      </c>
      <c r="D6" s="1450">
        <v>8.5</v>
      </c>
      <c r="E6" s="632">
        <v>41386</v>
      </c>
      <c r="F6" s="1450"/>
      <c r="G6" s="1452"/>
      <c r="H6" s="1452"/>
      <c r="I6" s="315"/>
      <c r="J6" s="2502" t="s">
        <v>760</v>
      </c>
      <c r="K6" s="2504">
        <f>COUNTA(H30:H51)</f>
        <v>6</v>
      </c>
    </row>
    <row r="7" spans="1:11" ht="31.2">
      <c r="B7" s="3139"/>
      <c r="C7" s="1449" t="s">
        <v>1379</v>
      </c>
      <c r="D7" s="1450">
        <v>9.3000000000000007</v>
      </c>
      <c r="E7" s="632">
        <v>41411</v>
      </c>
      <c r="F7" s="634">
        <v>41453</v>
      </c>
      <c r="G7" s="1453"/>
      <c r="H7" s="1453"/>
      <c r="I7" s="315"/>
      <c r="J7" s="2502" t="s">
        <v>762</v>
      </c>
      <c r="K7" s="2504">
        <f>COUNTA(G52:G61)</f>
        <v>6</v>
      </c>
    </row>
    <row r="8" spans="1:11">
      <c r="B8" s="3139"/>
      <c r="C8" s="1449" t="s">
        <v>1380</v>
      </c>
      <c r="D8" s="1444" t="s">
        <v>1381</v>
      </c>
      <c r="E8" s="632">
        <v>41822</v>
      </c>
      <c r="F8" s="634">
        <v>41828</v>
      </c>
      <c r="G8" s="1453"/>
      <c r="H8" s="1453"/>
      <c r="I8" s="315"/>
      <c r="J8" s="2502" t="s">
        <v>763</v>
      </c>
      <c r="K8" s="2504">
        <f>COUNTA(G64:G77)</f>
        <v>12</v>
      </c>
    </row>
    <row r="9" spans="1:11">
      <c r="B9" s="3139"/>
      <c r="C9" s="1449" t="s">
        <v>1382</v>
      </c>
      <c r="D9" s="1444" t="s">
        <v>1383</v>
      </c>
      <c r="E9" s="632">
        <v>41890</v>
      </c>
      <c r="F9" s="1454">
        <v>41901</v>
      </c>
      <c r="G9" s="1453"/>
      <c r="H9" s="1453"/>
      <c r="I9" s="315"/>
      <c r="J9" s="2505" t="s">
        <v>3609</v>
      </c>
      <c r="K9" s="2506">
        <f>SUM(K5:K8)</f>
        <v>27</v>
      </c>
    </row>
    <row r="10" spans="1:11">
      <c r="B10" s="3139"/>
      <c r="C10" s="1449" t="s">
        <v>1384</v>
      </c>
      <c r="D10" s="1444" t="s">
        <v>1385</v>
      </c>
      <c r="E10" s="632">
        <v>41911</v>
      </c>
      <c r="F10" s="1454">
        <v>41915</v>
      </c>
      <c r="G10" s="1453"/>
      <c r="H10" s="1453"/>
      <c r="I10" s="315"/>
      <c r="J10" s="316"/>
      <c r="K10" s="287"/>
    </row>
    <row r="11" spans="1:11" ht="46.8">
      <c r="B11" s="3139"/>
      <c r="C11" s="1449" t="s">
        <v>784</v>
      </c>
      <c r="D11" s="633">
        <v>37.799999999999997</v>
      </c>
      <c r="E11" s="1445">
        <v>42053</v>
      </c>
      <c r="F11" s="1454">
        <v>42101</v>
      </c>
      <c r="G11" s="1455"/>
      <c r="H11" s="1455"/>
      <c r="J11" s="317"/>
      <c r="K11" s="287"/>
    </row>
    <row r="12" spans="1:11">
      <c r="B12" s="3139"/>
      <c r="C12" s="1449" t="s">
        <v>1386</v>
      </c>
      <c r="D12" s="1450">
        <v>36.5</v>
      </c>
      <c r="E12" s="632">
        <v>41957</v>
      </c>
      <c r="F12" s="635">
        <v>42034</v>
      </c>
      <c r="G12" s="1455"/>
      <c r="H12" s="1455"/>
      <c r="J12" s="316"/>
      <c r="K12" s="287"/>
    </row>
    <row r="13" spans="1:11">
      <c r="B13" s="3139"/>
      <c r="C13" s="1449" t="s">
        <v>1387</v>
      </c>
      <c r="D13" s="1450">
        <v>42.2</v>
      </c>
      <c r="E13" s="632">
        <v>42188</v>
      </c>
      <c r="F13" s="1450"/>
      <c r="G13" s="1444"/>
      <c r="H13" s="1444"/>
      <c r="I13" s="315"/>
      <c r="J13" s="318"/>
      <c r="K13" s="287"/>
    </row>
    <row r="14" spans="1:11">
      <c r="B14" s="3139"/>
      <c r="C14" s="1449" t="s">
        <v>1388</v>
      </c>
      <c r="D14" s="1450">
        <v>43.2</v>
      </c>
      <c r="E14" s="632">
        <v>42189</v>
      </c>
      <c r="F14" s="633"/>
      <c r="G14" s="1444"/>
      <c r="H14" s="1444"/>
      <c r="J14" s="318"/>
      <c r="K14" s="287"/>
    </row>
    <row r="15" spans="1:11">
      <c r="B15" s="3139"/>
      <c r="C15" s="1449" t="s">
        <v>1389</v>
      </c>
      <c r="D15" s="1450">
        <v>44.2</v>
      </c>
      <c r="E15" s="632">
        <v>42190</v>
      </c>
      <c r="F15" s="633"/>
      <c r="G15" s="1444"/>
      <c r="H15" s="1444"/>
      <c r="J15" s="318"/>
      <c r="K15" s="287"/>
    </row>
    <row r="16" spans="1:11" ht="15" customHeight="1">
      <c r="B16" s="3139"/>
      <c r="C16" s="1456" t="s">
        <v>1177</v>
      </c>
      <c r="D16" s="1450">
        <v>51.3</v>
      </c>
      <c r="E16" s="632">
        <v>42510</v>
      </c>
      <c r="F16" s="635">
        <v>42668</v>
      </c>
      <c r="G16" s="1444"/>
      <c r="H16" s="1444"/>
      <c r="J16" s="318"/>
      <c r="K16" s="287"/>
    </row>
    <row r="17" spans="2:11" ht="15" customHeight="1">
      <c r="B17" s="3139"/>
      <c r="C17" s="1457" t="s">
        <v>1390</v>
      </c>
      <c r="D17" s="1450">
        <v>54.3</v>
      </c>
      <c r="E17" s="632">
        <v>42681</v>
      </c>
      <c r="F17" s="635">
        <v>42719</v>
      </c>
      <c r="G17" s="1444"/>
      <c r="H17" s="1444"/>
      <c r="J17" s="318"/>
      <c r="K17" s="287"/>
    </row>
    <row r="18" spans="2:11" ht="15" customHeight="1">
      <c r="B18" s="3139"/>
      <c r="C18" s="1449" t="s">
        <v>786</v>
      </c>
      <c r="D18" s="1450">
        <v>59.4</v>
      </c>
      <c r="E18" s="632">
        <v>42831</v>
      </c>
      <c r="F18" s="633"/>
      <c r="G18" s="1444" t="s">
        <v>369</v>
      </c>
      <c r="H18" s="1452" t="s">
        <v>369</v>
      </c>
      <c r="J18" s="318"/>
      <c r="K18" s="287"/>
    </row>
    <row r="19" spans="2:11" ht="31.2">
      <c r="B19" s="3139"/>
      <c r="C19" s="1449" t="s">
        <v>785</v>
      </c>
      <c r="D19" s="1450">
        <v>59.5</v>
      </c>
      <c r="E19" s="632">
        <v>42831</v>
      </c>
      <c r="F19" s="633"/>
      <c r="G19" s="1444" t="s">
        <v>369</v>
      </c>
      <c r="H19" s="1452" t="s">
        <v>369</v>
      </c>
      <c r="J19" s="318"/>
      <c r="K19" s="287"/>
    </row>
    <row r="20" spans="2:11">
      <c r="B20" s="3139"/>
      <c r="C20" s="1449" t="s">
        <v>787</v>
      </c>
      <c r="D20" s="1450">
        <v>59.6</v>
      </c>
      <c r="E20" s="632">
        <v>42831</v>
      </c>
      <c r="F20" s="633"/>
      <c r="G20" s="1444" t="s">
        <v>369</v>
      </c>
      <c r="H20" s="1452" t="s">
        <v>369</v>
      </c>
      <c r="J20" s="318"/>
      <c r="K20" s="287"/>
    </row>
    <row r="21" spans="2:11" ht="15" customHeight="1">
      <c r="B21" s="3139"/>
      <c r="C21" s="1458" t="s">
        <v>2094</v>
      </c>
      <c r="D21" s="1450">
        <v>60.7</v>
      </c>
      <c r="E21" s="632">
        <v>42901</v>
      </c>
      <c r="F21" s="635"/>
      <c r="G21" s="1452"/>
      <c r="H21" s="1452"/>
      <c r="J21" s="318"/>
      <c r="K21" s="287"/>
    </row>
    <row r="22" spans="2:11">
      <c r="B22" s="3139"/>
      <c r="C22" s="1449" t="s">
        <v>2095</v>
      </c>
      <c r="D22" s="1450">
        <v>60.9</v>
      </c>
      <c r="E22" s="632">
        <v>42901</v>
      </c>
      <c r="F22" s="635">
        <v>43157</v>
      </c>
      <c r="G22" s="1452"/>
      <c r="H22" s="1452"/>
      <c r="J22" s="318"/>
      <c r="K22" s="287"/>
    </row>
    <row r="23" spans="2:11" ht="46.8">
      <c r="B23" s="3139"/>
      <c r="C23" s="1459" t="s">
        <v>2689</v>
      </c>
      <c r="D23" s="1460" t="s">
        <v>2690</v>
      </c>
      <c r="E23" s="1446">
        <v>43157</v>
      </c>
      <c r="F23" s="1461">
        <v>43194</v>
      </c>
      <c r="G23" s="636"/>
      <c r="H23" s="636"/>
      <c r="J23" s="318"/>
      <c r="K23" s="287"/>
    </row>
    <row r="24" spans="2:11">
      <c r="B24" s="3139"/>
      <c r="C24" s="1459" t="s">
        <v>2730</v>
      </c>
      <c r="D24" s="1460">
        <v>73.7</v>
      </c>
      <c r="E24" s="1446">
        <v>43269</v>
      </c>
      <c r="F24" s="1461">
        <v>43297</v>
      </c>
      <c r="G24" s="636"/>
      <c r="H24" s="636"/>
      <c r="J24" s="318"/>
      <c r="K24" s="287"/>
    </row>
    <row r="25" spans="2:11" ht="31.2">
      <c r="B25" s="3139"/>
      <c r="C25" s="1459" t="s">
        <v>2731</v>
      </c>
      <c r="D25" s="1476" t="s">
        <v>2732</v>
      </c>
      <c r="E25" s="1446">
        <v>43269</v>
      </c>
      <c r="F25" s="1477">
        <v>43291</v>
      </c>
      <c r="G25" s="636"/>
      <c r="H25" s="636"/>
      <c r="J25" s="318"/>
      <c r="K25" s="287"/>
    </row>
    <row r="26" spans="2:11" ht="31.2">
      <c r="B26" s="3139"/>
      <c r="C26" s="1459" t="s">
        <v>2733</v>
      </c>
      <c r="D26" s="1476" t="s">
        <v>2734</v>
      </c>
      <c r="E26" s="1446">
        <v>43297</v>
      </c>
      <c r="F26" s="1477">
        <v>43371</v>
      </c>
      <c r="G26" s="636"/>
      <c r="H26" s="636"/>
      <c r="J26" s="318"/>
      <c r="K26" s="287"/>
    </row>
    <row r="27" spans="2:11" ht="31.2">
      <c r="B27" s="3139"/>
      <c r="C27" s="1459" t="s">
        <v>2813</v>
      </c>
      <c r="D27" s="1476">
        <v>78.900000000000006</v>
      </c>
      <c r="E27" s="1446">
        <v>43364</v>
      </c>
      <c r="F27" s="1477">
        <v>43384</v>
      </c>
      <c r="G27" s="636"/>
      <c r="H27" s="636"/>
      <c r="J27" s="318"/>
      <c r="K27" s="287"/>
    </row>
    <row r="28" spans="2:11" ht="31.2">
      <c r="B28" s="3139"/>
      <c r="C28" s="1459" t="s">
        <v>3419</v>
      </c>
      <c r="D28" s="1476">
        <v>86.7</v>
      </c>
      <c r="E28" s="1446">
        <v>43437</v>
      </c>
      <c r="F28" s="1477">
        <v>43525</v>
      </c>
      <c r="G28" s="636"/>
      <c r="H28" s="636"/>
      <c r="J28" s="318"/>
      <c r="K28" s="287"/>
    </row>
    <row r="29" spans="2:11">
      <c r="B29" s="3140"/>
      <c r="C29" s="1459" t="s">
        <v>3420</v>
      </c>
      <c r="D29" s="1476">
        <v>86.8</v>
      </c>
      <c r="E29" s="1446">
        <v>43437</v>
      </c>
      <c r="F29" s="1477">
        <v>43532</v>
      </c>
      <c r="G29" s="636"/>
      <c r="H29" s="636"/>
      <c r="J29" s="318"/>
      <c r="K29" s="287"/>
    </row>
    <row r="30" spans="2:11" ht="15" customHeight="1">
      <c r="B30" s="3138" t="s">
        <v>760</v>
      </c>
      <c r="C30" s="1462" t="s">
        <v>1391</v>
      </c>
      <c r="D30" s="1463">
        <v>2.7</v>
      </c>
      <c r="E30" s="625">
        <v>41254</v>
      </c>
      <c r="F30" s="625"/>
      <c r="G30" s="1571" t="s">
        <v>369</v>
      </c>
      <c r="H30" s="1571" t="s">
        <v>369</v>
      </c>
    </row>
    <row r="31" spans="2:11" ht="31.2">
      <c r="B31" s="3139"/>
      <c r="C31" s="1464" t="s">
        <v>767</v>
      </c>
      <c r="D31" s="1465">
        <v>2.8</v>
      </c>
      <c r="E31" s="624">
        <v>41071</v>
      </c>
      <c r="F31" s="625">
        <v>41180</v>
      </c>
      <c r="G31" s="1465"/>
      <c r="H31" s="1465"/>
    </row>
    <row r="32" spans="2:11">
      <c r="B32" s="3139"/>
      <c r="C32" s="1464" t="s">
        <v>1212</v>
      </c>
      <c r="D32" s="1465">
        <v>2.9</v>
      </c>
      <c r="E32" s="624">
        <v>41071</v>
      </c>
      <c r="F32" s="626">
        <v>41388</v>
      </c>
      <c r="G32" s="1463"/>
      <c r="H32" s="1463"/>
    </row>
    <row r="33" spans="2:8" ht="31.2">
      <c r="B33" s="3139"/>
      <c r="C33" s="1464" t="s">
        <v>1213</v>
      </c>
      <c r="D33" s="1466">
        <v>2.1</v>
      </c>
      <c r="E33" s="624">
        <v>41071</v>
      </c>
      <c r="F33" s="626">
        <v>41388</v>
      </c>
      <c r="G33" s="1463"/>
      <c r="H33" s="1463"/>
    </row>
    <row r="34" spans="2:8" ht="31.2">
      <c r="B34" s="3139"/>
      <c r="C34" s="1464" t="s">
        <v>1392</v>
      </c>
      <c r="D34" s="1467">
        <v>6.9</v>
      </c>
      <c r="E34" s="627" t="s">
        <v>1393</v>
      </c>
      <c r="F34" s="626">
        <v>41592</v>
      </c>
      <c r="G34" s="1463"/>
      <c r="H34" s="1463"/>
    </row>
    <row r="35" spans="2:8" ht="31.2">
      <c r="B35" s="3139"/>
      <c r="C35" s="1464" t="s">
        <v>1394</v>
      </c>
      <c r="D35" s="1466">
        <v>6.1</v>
      </c>
      <c r="E35" s="627" t="s">
        <v>1393</v>
      </c>
      <c r="F35" s="626">
        <v>41387</v>
      </c>
      <c r="G35" s="1463"/>
      <c r="H35" s="1463"/>
    </row>
    <row r="36" spans="2:8" ht="31.2">
      <c r="B36" s="3139"/>
      <c r="C36" s="1464" t="s">
        <v>1395</v>
      </c>
      <c r="D36" s="1456">
        <v>10.6</v>
      </c>
      <c r="E36" s="624">
        <v>41388</v>
      </c>
      <c r="F36" s="625">
        <v>41932</v>
      </c>
      <c r="G36" s="1462"/>
      <c r="H36" s="1462"/>
    </row>
    <row r="37" spans="2:8">
      <c r="B37" s="3139"/>
      <c r="C37" s="1449" t="s">
        <v>765</v>
      </c>
      <c r="D37" s="1456">
        <v>22.7</v>
      </c>
      <c r="E37" s="628">
        <v>41933</v>
      </c>
      <c r="F37" s="629"/>
      <c r="G37" s="1456" t="s">
        <v>369</v>
      </c>
      <c r="H37" s="1456"/>
    </row>
    <row r="38" spans="2:8" ht="31.2">
      <c r="B38" s="3139"/>
      <c r="C38" s="1449" t="s">
        <v>766</v>
      </c>
      <c r="D38" s="1456">
        <v>22.5</v>
      </c>
      <c r="E38" s="628">
        <v>41933</v>
      </c>
      <c r="F38" s="629"/>
      <c r="G38" s="1456" t="s">
        <v>369</v>
      </c>
      <c r="H38" s="1456"/>
    </row>
    <row r="39" spans="2:8" ht="31.2">
      <c r="B39" s="3139"/>
      <c r="C39" s="1449" t="s">
        <v>768</v>
      </c>
      <c r="D39" s="1456">
        <v>22.6</v>
      </c>
      <c r="E39" s="628">
        <v>41933</v>
      </c>
      <c r="F39" s="629"/>
      <c r="G39" s="1456" t="s">
        <v>369</v>
      </c>
      <c r="H39" s="1456"/>
    </row>
    <row r="40" spans="2:8" ht="31.2">
      <c r="B40" s="3139"/>
      <c r="C40" s="1449" t="s">
        <v>769</v>
      </c>
      <c r="D40" s="1465">
        <v>24.1</v>
      </c>
      <c r="E40" s="624">
        <v>42062</v>
      </c>
      <c r="F40" s="631" t="s">
        <v>1215</v>
      </c>
      <c r="G40" s="1463"/>
      <c r="H40" s="1463"/>
    </row>
    <row r="41" spans="2:8">
      <c r="B41" s="3139"/>
      <c r="C41" s="1464" t="s">
        <v>1396</v>
      </c>
      <c r="D41" s="1456">
        <v>28.2</v>
      </c>
      <c r="E41" s="624">
        <v>42103</v>
      </c>
      <c r="F41" s="625">
        <v>42464</v>
      </c>
      <c r="G41" s="1462"/>
      <c r="H41" s="1462"/>
    </row>
    <row r="42" spans="2:8">
      <c r="B42" s="3139"/>
      <c r="C42" s="1464" t="s">
        <v>1398</v>
      </c>
      <c r="D42" s="1468" t="s">
        <v>1399</v>
      </c>
      <c r="E42" s="624">
        <v>42103</v>
      </c>
      <c r="F42" s="625"/>
      <c r="G42" s="1573" t="s">
        <v>369</v>
      </c>
      <c r="H42" s="1573" t="s">
        <v>369</v>
      </c>
    </row>
    <row r="43" spans="2:8">
      <c r="B43" s="3139"/>
      <c r="C43" s="1464" t="s">
        <v>1400</v>
      </c>
      <c r="D43" s="1468" t="s">
        <v>1401</v>
      </c>
      <c r="E43" s="624">
        <v>42103</v>
      </c>
      <c r="F43" s="625"/>
      <c r="G43" s="1573" t="s">
        <v>369</v>
      </c>
      <c r="H43" s="1573" t="s">
        <v>369</v>
      </c>
    </row>
    <row r="44" spans="2:8">
      <c r="B44" s="3139"/>
      <c r="C44" s="1464" t="s">
        <v>1402</v>
      </c>
      <c r="D44" s="1468" t="s">
        <v>1403</v>
      </c>
      <c r="E44" s="624">
        <v>42103</v>
      </c>
      <c r="F44" s="625"/>
      <c r="G44" s="1573" t="s">
        <v>369</v>
      </c>
      <c r="H44" s="1573" t="s">
        <v>369</v>
      </c>
    </row>
    <row r="45" spans="2:8">
      <c r="B45" s="3139"/>
      <c r="C45" s="1464" t="s">
        <v>1214</v>
      </c>
      <c r="D45" s="1463">
        <v>29.7</v>
      </c>
      <c r="E45" s="625">
        <v>42121</v>
      </c>
      <c r="F45" s="625">
        <v>42198</v>
      </c>
      <c r="G45" s="1463"/>
      <c r="H45" s="1463"/>
    </row>
    <row r="46" spans="2:8" ht="15" customHeight="1">
      <c r="B46" s="3139"/>
      <c r="C46" s="629" t="s">
        <v>1404</v>
      </c>
      <c r="D46" s="638" t="s">
        <v>1405</v>
      </c>
      <c r="E46" s="630">
        <v>42465</v>
      </c>
      <c r="F46" s="629"/>
      <c r="G46" s="1456" t="s">
        <v>369</v>
      </c>
      <c r="H46" s="1456"/>
    </row>
    <row r="47" spans="2:8" ht="15" customHeight="1">
      <c r="B47" s="3139"/>
      <c r="C47" s="629" t="s">
        <v>1406</v>
      </c>
      <c r="D47" s="638" t="s">
        <v>1407</v>
      </c>
      <c r="E47" s="630">
        <v>42465</v>
      </c>
      <c r="F47" s="629"/>
      <c r="G47" s="1456" t="s">
        <v>369</v>
      </c>
      <c r="H47" s="1572" t="s">
        <v>369</v>
      </c>
    </row>
    <row r="48" spans="2:8" ht="15" customHeight="1">
      <c r="B48" s="3139"/>
      <c r="C48" s="629" t="s">
        <v>1397</v>
      </c>
      <c r="D48" s="638" t="s">
        <v>1408</v>
      </c>
      <c r="E48" s="630">
        <v>42465</v>
      </c>
      <c r="F48" s="629"/>
      <c r="G48" s="1456" t="s">
        <v>369</v>
      </c>
      <c r="H48" s="1572" t="s">
        <v>369</v>
      </c>
    </row>
    <row r="49" spans="2:8" ht="31.2">
      <c r="B49" s="3139"/>
      <c r="C49" s="1449" t="s">
        <v>1178</v>
      </c>
      <c r="D49" s="1456">
        <v>54.6</v>
      </c>
      <c r="E49" s="628">
        <v>42674</v>
      </c>
      <c r="F49" s="630">
        <v>42772</v>
      </c>
      <c r="G49" s="1456"/>
      <c r="H49" s="1456"/>
    </row>
    <row r="50" spans="2:8" ht="31.2">
      <c r="B50" s="3139"/>
      <c r="C50" s="1449" t="s">
        <v>1179</v>
      </c>
      <c r="D50" s="1456">
        <v>54.7</v>
      </c>
      <c r="E50" s="628">
        <v>42674</v>
      </c>
      <c r="F50" s="630">
        <v>42772</v>
      </c>
      <c r="G50" s="1456"/>
      <c r="H50" s="1456"/>
    </row>
    <row r="51" spans="2:8" ht="31.2">
      <c r="B51" s="3140"/>
      <c r="C51" s="1459" t="s">
        <v>2748</v>
      </c>
      <c r="D51" s="1476" t="s">
        <v>2749</v>
      </c>
      <c r="E51" s="1574" t="s">
        <v>2054</v>
      </c>
      <c r="F51" s="1575">
        <v>43227</v>
      </c>
      <c r="G51" s="1469"/>
      <c r="H51" s="1469"/>
    </row>
    <row r="52" spans="2:8" ht="31.2">
      <c r="B52" s="3138" t="s">
        <v>762</v>
      </c>
      <c r="C52" s="1449" t="s">
        <v>1409</v>
      </c>
      <c r="D52" s="1453" t="s">
        <v>1216</v>
      </c>
      <c r="E52" s="632">
        <v>41593</v>
      </c>
      <c r="F52" s="633"/>
      <c r="G52" s="633"/>
      <c r="H52" s="633"/>
    </row>
    <row r="53" spans="2:8">
      <c r="B53" s="3139"/>
      <c r="C53" s="1449" t="s">
        <v>1217</v>
      </c>
      <c r="D53" s="1453" t="s">
        <v>1218</v>
      </c>
      <c r="E53" s="632">
        <v>41593</v>
      </c>
      <c r="F53" s="634">
        <v>42025</v>
      </c>
      <c r="G53" s="633"/>
      <c r="H53" s="633"/>
    </row>
    <row r="54" spans="2:8">
      <c r="B54" s="3139"/>
      <c r="C54" s="1449" t="s">
        <v>1219</v>
      </c>
      <c r="D54" s="1453" t="s">
        <v>1220</v>
      </c>
      <c r="E54" s="632">
        <v>41968</v>
      </c>
      <c r="F54" s="635">
        <v>42019</v>
      </c>
      <c r="G54" s="633"/>
      <c r="H54" s="633"/>
    </row>
    <row r="55" spans="2:8" ht="31.2">
      <c r="B55" s="3139"/>
      <c r="C55" s="1449" t="s">
        <v>1180</v>
      </c>
      <c r="D55" s="1444" t="s">
        <v>1411</v>
      </c>
      <c r="E55" s="632">
        <v>42474</v>
      </c>
      <c r="F55" s="633"/>
      <c r="G55" s="1470" t="s">
        <v>369</v>
      </c>
      <c r="H55" s="1470"/>
    </row>
    <row r="56" spans="2:8">
      <c r="B56" s="3139"/>
      <c r="C56" s="1449" t="s">
        <v>1181</v>
      </c>
      <c r="D56" s="1444" t="s">
        <v>1412</v>
      </c>
      <c r="E56" s="632">
        <v>42536</v>
      </c>
      <c r="F56" s="635">
        <v>42719</v>
      </c>
      <c r="G56" s="1470"/>
      <c r="H56" s="1470"/>
    </row>
    <row r="57" spans="2:8" ht="62.4">
      <c r="B57" s="3139"/>
      <c r="C57" s="1449" t="s">
        <v>773</v>
      </c>
      <c r="D57" s="1586" t="s">
        <v>2029</v>
      </c>
      <c r="E57" s="1587" t="s">
        <v>2022</v>
      </c>
      <c r="F57" s="633"/>
      <c r="G57" s="1470" t="s">
        <v>369</v>
      </c>
      <c r="H57" s="1588" t="s">
        <v>369</v>
      </c>
    </row>
    <row r="58" spans="2:8" ht="31.2">
      <c r="B58" s="3139"/>
      <c r="C58" s="1449" t="s">
        <v>774</v>
      </c>
      <c r="D58" s="1452" t="s">
        <v>2029</v>
      </c>
      <c r="E58" s="1452" t="s">
        <v>2022</v>
      </c>
      <c r="F58" s="633"/>
      <c r="G58" s="1470" t="s">
        <v>369</v>
      </c>
      <c r="H58" s="1588" t="s">
        <v>369</v>
      </c>
    </row>
    <row r="59" spans="2:8" ht="78">
      <c r="B59" s="3139"/>
      <c r="C59" s="1449" t="s">
        <v>770</v>
      </c>
      <c r="D59" s="1586" t="s">
        <v>2029</v>
      </c>
      <c r="E59" s="1587" t="s">
        <v>2022</v>
      </c>
      <c r="F59" s="633"/>
      <c r="G59" s="1470" t="s">
        <v>369</v>
      </c>
      <c r="H59" s="1588" t="s">
        <v>369</v>
      </c>
    </row>
    <row r="60" spans="2:8">
      <c r="B60" s="3139"/>
      <c r="C60" s="1449" t="s">
        <v>771</v>
      </c>
      <c r="D60" s="1586" t="s">
        <v>2029</v>
      </c>
      <c r="E60" s="1587" t="s">
        <v>2022</v>
      </c>
      <c r="F60" s="633"/>
      <c r="G60" s="1588" t="s">
        <v>369</v>
      </c>
      <c r="H60" s="1588" t="s">
        <v>369</v>
      </c>
    </row>
    <row r="61" spans="2:8" ht="46.8">
      <c r="B61" s="3139"/>
      <c r="C61" s="1449" t="s">
        <v>772</v>
      </c>
      <c r="D61" s="1586" t="s">
        <v>2029</v>
      </c>
      <c r="E61" s="1587" t="s">
        <v>2022</v>
      </c>
      <c r="F61" s="633"/>
      <c r="G61" s="1470" t="s">
        <v>369</v>
      </c>
      <c r="H61" s="1588" t="s">
        <v>369</v>
      </c>
    </row>
    <row r="62" spans="2:8">
      <c r="B62" s="3139"/>
      <c r="C62" s="1459" t="s">
        <v>2763</v>
      </c>
      <c r="D62" s="1589" t="s">
        <v>2764</v>
      </c>
      <c r="E62" s="1590" t="s">
        <v>2762</v>
      </c>
      <c r="F62" s="623"/>
      <c r="G62" s="1471"/>
      <c r="H62" s="1472" t="s">
        <v>369</v>
      </c>
    </row>
    <row r="63" spans="2:8" ht="31.2">
      <c r="B63" s="3140"/>
      <c r="C63" s="1459" t="s">
        <v>2766</v>
      </c>
      <c r="D63" s="1589" t="s">
        <v>2765</v>
      </c>
      <c r="E63" s="1590">
        <v>43216</v>
      </c>
      <c r="F63" s="1461">
        <v>43236</v>
      </c>
      <c r="G63" s="1471"/>
      <c r="H63" s="1472"/>
    </row>
    <row r="64" spans="2:8">
      <c r="B64" s="3141" t="s">
        <v>763</v>
      </c>
      <c r="C64" s="1449" t="s">
        <v>1413</v>
      </c>
      <c r="D64" s="1468">
        <v>5.3</v>
      </c>
      <c r="E64" s="637">
        <v>41240</v>
      </c>
      <c r="F64" s="1473">
        <v>41578</v>
      </c>
      <c r="G64" s="1474"/>
      <c r="H64" s="1474"/>
    </row>
    <row r="65" spans="2:8">
      <c r="B65" s="3141"/>
      <c r="C65" s="1449" t="s">
        <v>780</v>
      </c>
      <c r="D65" s="638">
        <v>24.1</v>
      </c>
      <c r="E65" s="639">
        <v>42039</v>
      </c>
      <c r="F65" s="640" t="s">
        <v>1410</v>
      </c>
      <c r="G65" s="629"/>
      <c r="H65" s="629"/>
    </row>
    <row r="66" spans="2:8">
      <c r="B66" s="3141"/>
      <c r="C66" s="1449" t="s">
        <v>782</v>
      </c>
      <c r="D66" s="1468">
        <v>26.4</v>
      </c>
      <c r="E66" s="640" t="s">
        <v>1263</v>
      </c>
      <c r="F66" s="638"/>
      <c r="G66" s="1474" t="s">
        <v>369</v>
      </c>
      <c r="H66" s="1474"/>
    </row>
    <row r="67" spans="2:8">
      <c r="B67" s="3141"/>
      <c r="C67" s="1449" t="s">
        <v>2775</v>
      </c>
      <c r="D67" s="1468">
        <v>62.1</v>
      </c>
      <c r="E67" s="640" t="s">
        <v>2050</v>
      </c>
      <c r="F67" s="639"/>
      <c r="G67" s="1475" t="s">
        <v>369</v>
      </c>
      <c r="H67" s="1618" t="s">
        <v>369</v>
      </c>
    </row>
    <row r="68" spans="2:8" ht="31.2">
      <c r="B68" s="3141"/>
      <c r="C68" s="1449" t="s">
        <v>1182</v>
      </c>
      <c r="D68" s="1468">
        <v>44.4</v>
      </c>
      <c r="E68" s="637">
        <v>42395</v>
      </c>
      <c r="F68" s="638"/>
      <c r="G68" s="1474" t="s">
        <v>369</v>
      </c>
      <c r="H68" s="1474"/>
    </row>
    <row r="69" spans="2:8" ht="31.2">
      <c r="B69" s="3141"/>
      <c r="C69" s="1449" t="s">
        <v>2215</v>
      </c>
      <c r="D69" s="1591">
        <v>59.9</v>
      </c>
      <c r="E69" s="1591" t="s">
        <v>2044</v>
      </c>
      <c r="F69" s="1591"/>
      <c r="G69" s="1449" t="s">
        <v>369</v>
      </c>
      <c r="H69" s="1449"/>
    </row>
    <row r="70" spans="2:8">
      <c r="B70" s="3141"/>
      <c r="C70" s="1449" t="s">
        <v>775</v>
      </c>
      <c r="D70" s="640">
        <v>62.2</v>
      </c>
      <c r="E70" s="1592" t="s">
        <v>2050</v>
      </c>
      <c r="F70" s="629"/>
      <c r="G70" s="1474" t="s">
        <v>369</v>
      </c>
      <c r="H70" s="1451" t="s">
        <v>369</v>
      </c>
    </row>
    <row r="71" spans="2:8">
      <c r="B71" s="3141"/>
      <c r="C71" s="1449" t="s">
        <v>776</v>
      </c>
      <c r="D71" s="640">
        <v>62.3</v>
      </c>
      <c r="E71" s="1592" t="s">
        <v>2050</v>
      </c>
      <c r="F71" s="638"/>
      <c r="G71" s="1474" t="s">
        <v>369</v>
      </c>
      <c r="H71" s="1451" t="s">
        <v>369</v>
      </c>
    </row>
    <row r="72" spans="2:8">
      <c r="B72" s="3141"/>
      <c r="C72" s="1449" t="s">
        <v>778</v>
      </c>
      <c r="D72" s="1468">
        <v>62.4</v>
      </c>
      <c r="E72" s="1592" t="s">
        <v>2050</v>
      </c>
      <c r="F72" s="638"/>
      <c r="G72" s="1474" t="s">
        <v>369</v>
      </c>
      <c r="H72" s="1451" t="s">
        <v>369</v>
      </c>
    </row>
    <row r="73" spans="2:8" ht="31.2">
      <c r="B73" s="3141"/>
      <c r="C73" s="1593" t="s">
        <v>777</v>
      </c>
      <c r="D73" s="1455">
        <v>62.5</v>
      </c>
      <c r="E73" s="1594" t="s">
        <v>2050</v>
      </c>
      <c r="F73" s="1455"/>
      <c r="G73" s="1470" t="s">
        <v>369</v>
      </c>
      <c r="H73" s="1588" t="s">
        <v>369</v>
      </c>
    </row>
    <row r="74" spans="2:8">
      <c r="B74" s="3141"/>
      <c r="C74" s="1449" t="s">
        <v>2060</v>
      </c>
      <c r="D74" s="1468">
        <v>62.6</v>
      </c>
      <c r="E74" s="1592" t="s">
        <v>2050</v>
      </c>
      <c r="F74" s="638"/>
      <c r="G74" s="1474" t="s">
        <v>369</v>
      </c>
      <c r="H74" s="1451" t="s">
        <v>369</v>
      </c>
    </row>
    <row r="75" spans="2:8" ht="31.2">
      <c r="B75" s="3141"/>
      <c r="C75" s="1449" t="s">
        <v>781</v>
      </c>
      <c r="D75" s="1468">
        <v>62.7</v>
      </c>
      <c r="E75" s="640" t="s">
        <v>2050</v>
      </c>
      <c r="F75" s="638"/>
      <c r="G75" s="1474" t="s">
        <v>369</v>
      </c>
      <c r="H75" s="1451" t="s">
        <v>369</v>
      </c>
    </row>
    <row r="76" spans="2:8">
      <c r="B76" s="3141"/>
      <c r="C76" s="1449" t="s">
        <v>779</v>
      </c>
      <c r="D76" s="1468">
        <v>62.8</v>
      </c>
      <c r="E76" s="1592" t="s">
        <v>2050</v>
      </c>
      <c r="F76" s="638"/>
      <c r="G76" s="1474" t="s">
        <v>369</v>
      </c>
      <c r="H76" s="1451" t="s">
        <v>369</v>
      </c>
    </row>
    <row r="77" spans="2:8">
      <c r="B77" s="3141"/>
      <c r="C77" s="1449" t="s">
        <v>2061</v>
      </c>
      <c r="D77" s="1468">
        <v>62.9</v>
      </c>
      <c r="E77" s="640" t="s">
        <v>2050</v>
      </c>
      <c r="F77" s="638"/>
      <c r="G77" s="1474" t="s">
        <v>369</v>
      </c>
      <c r="H77" s="1451" t="s">
        <v>369</v>
      </c>
    </row>
    <row r="78" spans="2:8" ht="31.2">
      <c r="B78" s="3141"/>
      <c r="C78" s="1459" t="s">
        <v>2776</v>
      </c>
      <c r="D78" s="1619">
        <v>74.11</v>
      </c>
      <c r="E78" s="1620">
        <v>43196</v>
      </c>
      <c r="F78" s="1621"/>
      <c r="G78" s="1471"/>
      <c r="H78" s="1472" t="s">
        <v>369</v>
      </c>
    </row>
    <row r="79" spans="2:8">
      <c r="B79" s="3137" t="s">
        <v>2729</v>
      </c>
      <c r="C79" s="3137"/>
      <c r="D79" s="3137"/>
      <c r="E79" s="3137"/>
      <c r="F79" s="3137"/>
      <c r="G79" s="3137"/>
      <c r="H79" s="3137"/>
    </row>
  </sheetData>
  <mergeCells count="5">
    <mergeCell ref="B79:H79"/>
    <mergeCell ref="B30:B51"/>
    <mergeCell ref="B52:B63"/>
    <mergeCell ref="B64:B78"/>
    <mergeCell ref="B4:B29"/>
  </mergeCells>
  <hyperlinks>
    <hyperlink ref="A1" location="Índice!A1" display="ÍNDICE" xr:uid="{00000000-0004-0000-5200-000000000000}"/>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AD25A8"/>
  </sheetPr>
  <dimension ref="A1:L130"/>
  <sheetViews>
    <sheetView showGridLines="0" workbookViewId="0"/>
  </sheetViews>
  <sheetFormatPr baseColWidth="10" defaultColWidth="11.44140625" defaultRowHeight="15.6"/>
  <cols>
    <col min="1" max="1" width="11.44140625" style="288"/>
    <col min="2" max="2" width="4.6640625" style="289" bestFit="1" customWidth="1"/>
    <col min="3" max="3" width="38.5546875" style="289" bestFit="1" customWidth="1"/>
    <col min="4" max="4" width="5.6640625" style="288" bestFit="1" customWidth="1"/>
    <col min="5" max="5" width="5.6640625" style="581" customWidth="1"/>
    <col min="6" max="6" width="11.44140625" style="288"/>
    <col min="7" max="7" width="38.33203125" style="288" bestFit="1" customWidth="1"/>
    <col min="8" max="8" width="5.21875" style="288" bestFit="1" customWidth="1"/>
    <col min="9" max="10" width="11.44140625" style="288"/>
    <col min="11" max="11" width="41.6640625" style="288" customWidth="1"/>
    <col min="12" max="12" width="5.21875" style="288" bestFit="1" customWidth="1"/>
    <col min="13" max="16384" width="11.44140625" style="288"/>
  </cols>
  <sheetData>
    <row r="1" spans="1:12" s="248" customFormat="1">
      <c r="A1" s="265" t="s">
        <v>1447</v>
      </c>
      <c r="B1" s="138"/>
      <c r="C1" s="138"/>
      <c r="E1" s="241"/>
    </row>
    <row r="2" spans="1:12" s="285" customFormat="1" ht="18">
      <c r="A2" s="1008" t="s">
        <v>792</v>
      </c>
      <c r="B2" s="284"/>
      <c r="C2" s="284"/>
      <c r="E2" s="580"/>
      <c r="F2" s="286"/>
      <c r="G2" s="286"/>
    </row>
    <row r="4" spans="1:12">
      <c r="B4" s="3142" t="s">
        <v>789</v>
      </c>
      <c r="C4" s="3142"/>
      <c r="F4" s="3142" t="s">
        <v>789</v>
      </c>
      <c r="G4" s="3142"/>
      <c r="J4" s="3142" t="s">
        <v>789</v>
      </c>
      <c r="K4" s="3142"/>
    </row>
    <row r="5" spans="1:12">
      <c r="B5" s="3142">
        <v>2016</v>
      </c>
      <c r="C5" s="3142"/>
      <c r="F5" s="3142">
        <v>2017</v>
      </c>
      <c r="G5" s="3142"/>
      <c r="J5" s="3142">
        <v>2018</v>
      </c>
      <c r="K5" s="3142"/>
    </row>
    <row r="6" spans="1:12">
      <c r="B6" s="3144" t="s">
        <v>1</v>
      </c>
      <c r="C6" s="1608" t="s">
        <v>750</v>
      </c>
      <c r="F6" s="3144" t="s">
        <v>1</v>
      </c>
      <c r="G6" s="1608" t="s">
        <v>1999</v>
      </c>
      <c r="J6" s="3144" t="s">
        <v>1</v>
      </c>
      <c r="K6" s="3145" t="s">
        <v>3244</v>
      </c>
    </row>
    <row r="7" spans="1:12">
      <c r="B7" s="3144"/>
      <c r="C7" s="1608" t="s">
        <v>1183</v>
      </c>
      <c r="F7" s="3144"/>
      <c r="G7" s="1608" t="s">
        <v>727</v>
      </c>
      <c r="J7" s="3144"/>
      <c r="K7" s="3146"/>
    </row>
    <row r="8" spans="1:12">
      <c r="B8" s="1609" t="s">
        <v>3</v>
      </c>
      <c r="C8" s="1608" t="s">
        <v>139</v>
      </c>
      <c r="F8" s="3144" t="s">
        <v>3</v>
      </c>
      <c r="G8" s="1608" t="s">
        <v>484</v>
      </c>
      <c r="J8" s="3144" t="s">
        <v>3</v>
      </c>
      <c r="K8" s="1608" t="s">
        <v>1191</v>
      </c>
    </row>
    <row r="9" spans="1:12">
      <c r="B9" s="3144" t="s">
        <v>2</v>
      </c>
      <c r="C9" s="1608" t="s">
        <v>586</v>
      </c>
      <c r="F9" s="3144"/>
      <c r="G9" s="1608" t="s">
        <v>2036</v>
      </c>
      <c r="J9" s="3144"/>
      <c r="K9" s="1608" t="s">
        <v>795</v>
      </c>
    </row>
    <row r="10" spans="1:12">
      <c r="B10" s="3144"/>
      <c r="C10" s="1608" t="s">
        <v>630</v>
      </c>
      <c r="F10" s="3144" t="s">
        <v>2</v>
      </c>
      <c r="G10" s="1608" t="s">
        <v>601</v>
      </c>
      <c r="J10" s="3144" t="s">
        <v>2</v>
      </c>
      <c r="K10" s="1608" t="s">
        <v>2078</v>
      </c>
    </row>
    <row r="11" spans="1:12">
      <c r="B11" s="593"/>
      <c r="C11" s="594"/>
      <c r="F11" s="3144"/>
      <c r="G11" s="1608" t="s">
        <v>1192</v>
      </c>
      <c r="J11" s="3144"/>
      <c r="K11" s="1608" t="s">
        <v>596</v>
      </c>
    </row>
    <row r="12" spans="1:12">
      <c r="C12" s="290"/>
    </row>
    <row r="13" spans="1:12">
      <c r="B13" s="3142" t="s">
        <v>791</v>
      </c>
      <c r="C13" s="3142"/>
      <c r="D13" s="3142"/>
      <c r="E13" s="582"/>
      <c r="F13" s="3142" t="s">
        <v>791</v>
      </c>
      <c r="G13" s="3142"/>
      <c r="H13" s="3142"/>
      <c r="J13" s="3142" t="s">
        <v>791</v>
      </c>
      <c r="K13" s="3142"/>
      <c r="L13" s="3142"/>
    </row>
    <row r="14" spans="1:12">
      <c r="B14" s="3142">
        <v>2016</v>
      </c>
      <c r="C14" s="3142"/>
      <c r="D14" s="1610" t="s">
        <v>255</v>
      </c>
      <c r="E14" s="583"/>
      <c r="F14" s="3142">
        <v>2017</v>
      </c>
      <c r="G14" s="3142"/>
      <c r="H14" s="1610" t="s">
        <v>255</v>
      </c>
      <c r="J14" s="3142">
        <v>2018</v>
      </c>
      <c r="K14" s="3142"/>
      <c r="L14" s="1610" t="s">
        <v>255</v>
      </c>
    </row>
    <row r="15" spans="1:12">
      <c r="B15" s="3144" t="s">
        <v>1</v>
      </c>
      <c r="C15" s="1611" t="s">
        <v>1184</v>
      </c>
      <c r="D15" s="1616" t="s">
        <v>91</v>
      </c>
      <c r="E15" s="584"/>
      <c r="F15" s="3144" t="s">
        <v>1</v>
      </c>
      <c r="G15" s="1611" t="s">
        <v>2011</v>
      </c>
      <c r="H15" s="1613" t="s">
        <v>93</v>
      </c>
      <c r="J15" s="3143" t="s">
        <v>1</v>
      </c>
      <c r="K15" s="1611" t="s">
        <v>3426</v>
      </c>
      <c r="L15" s="1996" t="s">
        <v>91</v>
      </c>
    </row>
    <row r="16" spans="1:12">
      <c r="B16" s="3144"/>
      <c r="C16" s="1611" t="s">
        <v>1174</v>
      </c>
      <c r="D16" s="1616" t="s">
        <v>92</v>
      </c>
      <c r="E16" s="584"/>
      <c r="F16" s="3144"/>
      <c r="G16" s="1611" t="s">
        <v>2004</v>
      </c>
      <c r="H16" s="1613" t="s">
        <v>91</v>
      </c>
      <c r="J16" s="3143"/>
      <c r="K16" s="1611" t="s">
        <v>2011</v>
      </c>
      <c r="L16" s="1996" t="s">
        <v>91</v>
      </c>
    </row>
    <row r="17" spans="2:12">
      <c r="B17" s="3144"/>
      <c r="C17" s="1611" t="s">
        <v>1185</v>
      </c>
      <c r="D17" s="1616" t="s">
        <v>92</v>
      </c>
      <c r="E17" s="584"/>
      <c r="F17" s="3144"/>
      <c r="G17" s="1611" t="s">
        <v>2012</v>
      </c>
      <c r="H17" s="1613" t="s">
        <v>92</v>
      </c>
      <c r="J17" s="3143"/>
      <c r="K17" s="1611" t="s">
        <v>3427</v>
      </c>
      <c r="L17" s="1996" t="s">
        <v>92</v>
      </c>
    </row>
    <row r="18" spans="2:12">
      <c r="B18" s="3144"/>
      <c r="C18" s="1611" t="s">
        <v>565</v>
      </c>
      <c r="D18" s="1616" t="s">
        <v>91</v>
      </c>
      <c r="E18" s="584"/>
      <c r="F18" s="3144"/>
      <c r="G18" s="1611" t="s">
        <v>2005</v>
      </c>
      <c r="H18" s="1613" t="s">
        <v>91</v>
      </c>
      <c r="J18" s="3143"/>
      <c r="K18" s="1611" t="s">
        <v>2012</v>
      </c>
      <c r="L18" s="1996" t="s">
        <v>92</v>
      </c>
    </row>
    <row r="19" spans="2:12">
      <c r="B19" s="3144"/>
      <c r="C19" s="1611" t="s">
        <v>1129</v>
      </c>
      <c r="D19" s="1616" t="s">
        <v>92</v>
      </c>
      <c r="E19" s="584"/>
      <c r="F19" s="3144"/>
      <c r="G19" s="1611" t="s">
        <v>2013</v>
      </c>
      <c r="H19" s="1613" t="s">
        <v>92</v>
      </c>
      <c r="J19" s="3143"/>
      <c r="K19" s="1611" t="s">
        <v>2005</v>
      </c>
      <c r="L19" s="1996" t="s">
        <v>91</v>
      </c>
    </row>
    <row r="20" spans="2:12">
      <c r="B20" s="3144"/>
      <c r="C20" s="1611" t="s">
        <v>1186</v>
      </c>
      <c r="D20" s="1616" t="s">
        <v>92</v>
      </c>
      <c r="E20" s="584"/>
      <c r="F20" s="3144"/>
      <c r="G20" s="1611" t="s">
        <v>2006</v>
      </c>
      <c r="H20" s="1613" t="s">
        <v>92</v>
      </c>
      <c r="J20" s="3143"/>
      <c r="K20" s="1611" t="s">
        <v>2013</v>
      </c>
      <c r="L20" s="1996" t="s">
        <v>92</v>
      </c>
    </row>
    <row r="21" spans="2:12">
      <c r="B21" s="3144"/>
      <c r="C21" s="1611" t="s">
        <v>790</v>
      </c>
      <c r="D21" s="1616" t="s">
        <v>92</v>
      </c>
      <c r="E21" s="584"/>
      <c r="F21" s="3144"/>
      <c r="G21" s="1611" t="s">
        <v>2016</v>
      </c>
      <c r="H21" s="1613" t="s">
        <v>92</v>
      </c>
      <c r="J21" s="3143"/>
      <c r="K21" s="1611" t="s">
        <v>2006</v>
      </c>
      <c r="L21" s="1996" t="s">
        <v>92</v>
      </c>
    </row>
    <row r="22" spans="2:12">
      <c r="B22" s="3144" t="s">
        <v>3</v>
      </c>
      <c r="C22" s="1611" t="s">
        <v>1187</v>
      </c>
      <c r="D22" s="1616" t="s">
        <v>93</v>
      </c>
      <c r="E22" s="584"/>
      <c r="F22" s="3144"/>
      <c r="G22" s="1611" t="s">
        <v>2007</v>
      </c>
      <c r="H22" s="1613" t="s">
        <v>91</v>
      </c>
      <c r="J22" s="3143"/>
      <c r="K22" s="1611" t="s">
        <v>2016</v>
      </c>
      <c r="L22" s="1996" t="s">
        <v>92</v>
      </c>
    </row>
    <row r="23" spans="2:12">
      <c r="B23" s="3144"/>
      <c r="C23" s="1611" t="s">
        <v>508</v>
      </c>
      <c r="D23" s="1616" t="s">
        <v>93</v>
      </c>
      <c r="E23" s="584"/>
      <c r="F23" s="3144"/>
      <c r="G23" s="1611" t="s">
        <v>2008</v>
      </c>
      <c r="H23" s="1613" t="s">
        <v>92</v>
      </c>
      <c r="J23" s="3143"/>
      <c r="K23" s="1611" t="s">
        <v>2008</v>
      </c>
      <c r="L23" s="1996" t="s">
        <v>92</v>
      </c>
    </row>
    <row r="24" spans="2:12">
      <c r="B24" s="3144"/>
      <c r="C24" s="1611" t="s">
        <v>1188</v>
      </c>
      <c r="D24" s="1616" t="s">
        <v>91</v>
      </c>
      <c r="E24" s="584"/>
      <c r="F24" s="3144"/>
      <c r="G24" s="1611" t="s">
        <v>2009</v>
      </c>
      <c r="H24" s="1613" t="s">
        <v>92</v>
      </c>
      <c r="J24" s="3143"/>
      <c r="K24" s="1611" t="s">
        <v>3428</v>
      </c>
      <c r="L24" s="1996" t="s">
        <v>92</v>
      </c>
    </row>
    <row r="25" spans="2:12">
      <c r="B25" s="3144"/>
      <c r="C25" s="1611" t="s">
        <v>1189</v>
      </c>
      <c r="D25" s="1616" t="s">
        <v>91</v>
      </c>
      <c r="E25" s="584"/>
      <c r="F25" s="3144"/>
      <c r="G25" s="1611" t="s">
        <v>2010</v>
      </c>
      <c r="H25" s="1613" t="s">
        <v>92</v>
      </c>
      <c r="J25" s="3143"/>
      <c r="K25" s="1611" t="s">
        <v>2009</v>
      </c>
      <c r="L25" s="1996" t="s">
        <v>92</v>
      </c>
    </row>
    <row r="26" spans="2:12">
      <c r="B26" s="3144"/>
      <c r="C26" s="1611" t="s">
        <v>1130</v>
      </c>
      <c r="D26" s="1616" t="s">
        <v>92</v>
      </c>
      <c r="E26" s="584"/>
      <c r="F26" s="3144" t="s">
        <v>3</v>
      </c>
      <c r="G26" s="1611" t="s">
        <v>794</v>
      </c>
      <c r="H26" s="1614" t="s">
        <v>92</v>
      </c>
      <c r="J26" s="3143"/>
      <c r="K26" s="1611" t="s">
        <v>2010</v>
      </c>
      <c r="L26" s="1996" t="s">
        <v>92</v>
      </c>
    </row>
    <row r="27" spans="2:12">
      <c r="B27" s="3144"/>
      <c r="C27" s="1611" t="s">
        <v>484</v>
      </c>
      <c r="D27" s="1616" t="s">
        <v>93</v>
      </c>
      <c r="E27" s="584"/>
      <c r="F27" s="3144"/>
      <c r="G27" s="1611" t="s">
        <v>508</v>
      </c>
      <c r="H27" s="1614" t="s">
        <v>91</v>
      </c>
      <c r="J27" s="3143"/>
      <c r="K27" s="1611" t="s">
        <v>2004</v>
      </c>
      <c r="L27" s="1996" t="s">
        <v>92</v>
      </c>
    </row>
    <row r="28" spans="2:12">
      <c r="B28" s="3144"/>
      <c r="C28" s="1611" t="s">
        <v>1190</v>
      </c>
      <c r="D28" s="1616" t="s">
        <v>91</v>
      </c>
      <c r="E28" s="584"/>
      <c r="F28" s="3144"/>
      <c r="G28" s="1611" t="s">
        <v>2037</v>
      </c>
      <c r="H28" s="1614" t="s">
        <v>92</v>
      </c>
      <c r="J28" s="3143" t="s">
        <v>3</v>
      </c>
      <c r="K28" s="1611" t="s">
        <v>1273</v>
      </c>
      <c r="L28" s="1997" t="s">
        <v>92</v>
      </c>
    </row>
    <row r="29" spans="2:12">
      <c r="B29" s="3144"/>
      <c r="C29" s="1611" t="s">
        <v>728</v>
      </c>
      <c r="D29" s="1616" t="s">
        <v>91</v>
      </c>
      <c r="E29" s="584"/>
      <c r="F29" s="3144"/>
      <c r="G29" s="1611" t="s">
        <v>1188</v>
      </c>
      <c r="H29" s="1614" t="s">
        <v>92</v>
      </c>
      <c r="J29" s="3143"/>
      <c r="K29" s="1611" t="s">
        <v>508</v>
      </c>
      <c r="L29" s="1997" t="s">
        <v>92</v>
      </c>
    </row>
    <row r="30" spans="2:12">
      <c r="B30" s="3144"/>
      <c r="C30" s="1611" t="s">
        <v>1191</v>
      </c>
      <c r="D30" s="1616" t="s">
        <v>92</v>
      </c>
      <c r="E30" s="584"/>
      <c r="F30" s="3144"/>
      <c r="G30" s="1611" t="s">
        <v>2038</v>
      </c>
      <c r="H30" s="1614" t="s">
        <v>92</v>
      </c>
      <c r="J30" s="3143"/>
      <c r="K30" s="1611" t="s">
        <v>2040</v>
      </c>
      <c r="L30" s="1997" t="s">
        <v>92</v>
      </c>
    </row>
    <row r="31" spans="2:12">
      <c r="B31" s="3144"/>
      <c r="C31" s="1611" t="s">
        <v>547</v>
      </c>
      <c r="D31" s="1616" t="s">
        <v>91</v>
      </c>
      <c r="E31" s="584"/>
      <c r="F31" s="3144"/>
      <c r="G31" s="1611" t="s">
        <v>795</v>
      </c>
      <c r="H31" s="1614" t="s">
        <v>91</v>
      </c>
      <c r="J31" s="3143"/>
      <c r="K31" s="1611" t="s">
        <v>1188</v>
      </c>
      <c r="L31" s="1997" t="s">
        <v>91</v>
      </c>
    </row>
    <row r="32" spans="2:12">
      <c r="B32" s="3144"/>
      <c r="C32" s="1611" t="s">
        <v>795</v>
      </c>
      <c r="D32" s="1616" t="s">
        <v>93</v>
      </c>
      <c r="E32" s="584"/>
      <c r="F32" s="3144"/>
      <c r="G32" s="1611" t="s">
        <v>1273</v>
      </c>
      <c r="H32" s="1614" t="s">
        <v>92</v>
      </c>
      <c r="J32" s="3143"/>
      <c r="K32" s="1611" t="s">
        <v>794</v>
      </c>
      <c r="L32" s="1997" t="s">
        <v>92</v>
      </c>
    </row>
    <row r="33" spans="2:12">
      <c r="B33" s="3144" t="s">
        <v>2</v>
      </c>
      <c r="C33" s="1611" t="s">
        <v>1192</v>
      </c>
      <c r="D33" s="1616" t="s">
        <v>92</v>
      </c>
      <c r="E33" s="584"/>
      <c r="F33" s="3144"/>
      <c r="G33" s="1611" t="s">
        <v>752</v>
      </c>
      <c r="H33" s="1614" t="s">
        <v>92</v>
      </c>
      <c r="J33" s="3143"/>
      <c r="K33" s="1611" t="s">
        <v>1130</v>
      </c>
      <c r="L33" s="1997" t="s">
        <v>92</v>
      </c>
    </row>
    <row r="34" spans="2:12">
      <c r="B34" s="3144"/>
      <c r="C34" s="1611" t="s">
        <v>1193</v>
      </c>
      <c r="D34" s="1616" t="s">
        <v>91</v>
      </c>
      <c r="E34" s="584"/>
      <c r="F34" s="3144"/>
      <c r="G34" s="1611" t="s">
        <v>2039</v>
      </c>
      <c r="H34" s="1614" t="s">
        <v>93</v>
      </c>
      <c r="J34" s="3143"/>
      <c r="K34" s="1611" t="s">
        <v>2039</v>
      </c>
      <c r="L34" s="1997" t="s">
        <v>93</v>
      </c>
    </row>
    <row r="35" spans="2:12">
      <c r="B35" s="3144"/>
      <c r="C35" s="1611" t="s">
        <v>601</v>
      </c>
      <c r="D35" s="1616" t="s">
        <v>92</v>
      </c>
      <c r="E35" s="584"/>
      <c r="F35" s="3144"/>
      <c r="G35" s="1611" t="s">
        <v>480</v>
      </c>
      <c r="H35" s="1614" t="s">
        <v>93</v>
      </c>
      <c r="J35" s="3143"/>
      <c r="K35" s="1611" t="s">
        <v>2037</v>
      </c>
      <c r="L35" s="1997" t="s">
        <v>92</v>
      </c>
    </row>
    <row r="36" spans="2:12">
      <c r="B36" s="3144"/>
      <c r="C36" s="1611" t="s">
        <v>1194</v>
      </c>
      <c r="D36" s="1616" t="s">
        <v>92</v>
      </c>
      <c r="E36" s="584"/>
      <c r="F36" s="3144"/>
      <c r="G36" s="1611" t="s">
        <v>2040</v>
      </c>
      <c r="H36" s="1614" t="s">
        <v>93</v>
      </c>
      <c r="J36" s="3143"/>
      <c r="K36" s="1611" t="s">
        <v>2038</v>
      </c>
      <c r="L36" s="1997" t="s">
        <v>92</v>
      </c>
    </row>
    <row r="37" spans="2:12">
      <c r="B37" s="3144"/>
      <c r="C37" s="1611" t="s">
        <v>1195</v>
      </c>
      <c r="D37" s="1616" t="s">
        <v>94</v>
      </c>
      <c r="E37" s="584"/>
      <c r="F37" s="3144"/>
      <c r="G37" s="1611" t="s">
        <v>668</v>
      </c>
      <c r="H37" s="1614" t="s">
        <v>91</v>
      </c>
      <c r="J37" s="3143"/>
      <c r="K37" s="1612" t="s">
        <v>738</v>
      </c>
      <c r="L37" s="1997" t="s">
        <v>92</v>
      </c>
    </row>
    <row r="38" spans="2:12">
      <c r="B38" s="3144"/>
      <c r="C38" s="1611" t="s">
        <v>724</v>
      </c>
      <c r="D38" s="1616" t="s">
        <v>93</v>
      </c>
      <c r="E38" s="584"/>
      <c r="F38" s="3144"/>
      <c r="G38" s="1611" t="s">
        <v>1130</v>
      </c>
      <c r="H38" s="1614" t="s">
        <v>92</v>
      </c>
      <c r="J38" s="3143"/>
      <c r="K38" s="1611" t="s">
        <v>1191</v>
      </c>
      <c r="L38" s="1997" t="s">
        <v>94</v>
      </c>
    </row>
    <row r="39" spans="2:12">
      <c r="B39" s="3144"/>
      <c r="C39" s="1611" t="s">
        <v>1171</v>
      </c>
      <c r="D39" s="1616" t="s">
        <v>92</v>
      </c>
      <c r="E39" s="584"/>
      <c r="F39" s="3144"/>
      <c r="G39" s="1611" t="s">
        <v>670</v>
      </c>
      <c r="H39" s="1614" t="s">
        <v>94</v>
      </c>
      <c r="J39" s="3143"/>
      <c r="K39" s="1611" t="s">
        <v>547</v>
      </c>
      <c r="L39" s="1997" t="s">
        <v>92</v>
      </c>
    </row>
    <row r="40" spans="2:12">
      <c r="B40" s="3144"/>
      <c r="C40" s="1611" t="s">
        <v>618</v>
      </c>
      <c r="D40" s="1616" t="s">
        <v>92</v>
      </c>
      <c r="E40" s="584"/>
      <c r="F40" s="3144"/>
      <c r="G40" s="1611" t="s">
        <v>1191</v>
      </c>
      <c r="H40" s="1614" t="s">
        <v>93</v>
      </c>
      <c r="J40" s="3143"/>
      <c r="K40" s="1611" t="s">
        <v>795</v>
      </c>
      <c r="L40" s="1997" t="s">
        <v>92</v>
      </c>
    </row>
    <row r="41" spans="2:12">
      <c r="B41" s="3144"/>
      <c r="C41" s="1611" t="s">
        <v>1196</v>
      </c>
      <c r="D41" s="1616" t="s">
        <v>92</v>
      </c>
      <c r="E41" s="584"/>
      <c r="F41" s="3144" t="s">
        <v>2</v>
      </c>
      <c r="G41" s="1611" t="s">
        <v>1307</v>
      </c>
      <c r="H41" s="1614" t="s">
        <v>92</v>
      </c>
      <c r="J41" s="3143"/>
      <c r="K41" s="1611" t="s">
        <v>668</v>
      </c>
      <c r="L41" s="1997" t="s">
        <v>92</v>
      </c>
    </row>
    <row r="42" spans="2:12">
      <c r="B42" s="3144"/>
      <c r="C42" s="1611" t="s">
        <v>596</v>
      </c>
      <c r="D42" s="1616" t="s">
        <v>92</v>
      </c>
      <c r="E42" s="584"/>
      <c r="F42" s="3144"/>
      <c r="G42" s="1611" t="s">
        <v>630</v>
      </c>
      <c r="H42" s="1614" t="s">
        <v>92</v>
      </c>
      <c r="J42" s="3143"/>
      <c r="K42" s="1611" t="s">
        <v>752</v>
      </c>
      <c r="L42" s="1997" t="s">
        <v>92</v>
      </c>
    </row>
    <row r="43" spans="2:12">
      <c r="B43" s="3144"/>
      <c r="C43" s="1611" t="s">
        <v>1197</v>
      </c>
      <c r="D43" s="1616" t="s">
        <v>91</v>
      </c>
      <c r="E43" s="584"/>
      <c r="F43" s="3144"/>
      <c r="G43" s="1611" t="s">
        <v>601</v>
      </c>
      <c r="H43" s="1614" t="s">
        <v>92</v>
      </c>
      <c r="J43" s="3143" t="s">
        <v>2</v>
      </c>
      <c r="K43" s="1611" t="s">
        <v>1307</v>
      </c>
      <c r="L43" s="1998" t="s">
        <v>92</v>
      </c>
    </row>
    <row r="44" spans="2:12">
      <c r="B44" s="3144"/>
      <c r="C44" s="1611" t="s">
        <v>1198</v>
      </c>
      <c r="D44" s="1616" t="s">
        <v>92</v>
      </c>
      <c r="E44" s="584"/>
      <c r="F44" s="3144"/>
      <c r="G44" s="1611" t="s">
        <v>596</v>
      </c>
      <c r="H44" s="1614" t="s">
        <v>92</v>
      </c>
      <c r="J44" s="3143"/>
      <c r="K44" s="1611" t="s">
        <v>630</v>
      </c>
      <c r="L44" s="1998" t="s">
        <v>92</v>
      </c>
    </row>
    <row r="45" spans="2:12">
      <c r="B45" s="3144"/>
      <c r="C45" s="1611" t="s">
        <v>1173</v>
      </c>
      <c r="D45" s="1616" t="s">
        <v>92</v>
      </c>
      <c r="E45" s="584"/>
      <c r="F45" s="3144"/>
      <c r="G45" s="1611" t="s">
        <v>1198</v>
      </c>
      <c r="H45" s="1614" t="s">
        <v>92</v>
      </c>
      <c r="J45" s="3143"/>
      <c r="K45" s="1611" t="s">
        <v>601</v>
      </c>
      <c r="L45" s="1998" t="s">
        <v>92</v>
      </c>
    </row>
    <row r="46" spans="2:12">
      <c r="D46" s="291"/>
      <c r="E46" s="585"/>
      <c r="F46" s="3144"/>
      <c r="G46" s="1615" t="s">
        <v>1192</v>
      </c>
      <c r="H46" s="1614" t="s">
        <v>92</v>
      </c>
      <c r="J46" s="3143"/>
      <c r="K46" s="1611" t="s">
        <v>596</v>
      </c>
      <c r="L46" s="1998" t="s">
        <v>92</v>
      </c>
    </row>
    <row r="47" spans="2:12">
      <c r="D47" s="291"/>
      <c r="E47" s="585"/>
      <c r="F47" s="3144"/>
      <c r="G47" s="1615" t="s">
        <v>2069</v>
      </c>
      <c r="H47" s="1614" t="s">
        <v>92</v>
      </c>
      <c r="J47" s="3143"/>
      <c r="K47" s="1611" t="s">
        <v>1198</v>
      </c>
      <c r="L47" s="1998" t="s">
        <v>92</v>
      </c>
    </row>
    <row r="48" spans="2:12">
      <c r="D48" s="291"/>
      <c r="E48" s="585"/>
      <c r="F48" s="3144"/>
      <c r="G48" s="1615" t="s">
        <v>2070</v>
      </c>
      <c r="H48" s="1614" t="s">
        <v>92</v>
      </c>
      <c r="J48" s="3143"/>
      <c r="K48" s="1615" t="s">
        <v>1192</v>
      </c>
      <c r="L48" s="1998" t="s">
        <v>92</v>
      </c>
    </row>
    <row r="49" spans="3:12">
      <c r="D49" s="291"/>
      <c r="E49" s="585"/>
      <c r="F49" s="3144"/>
      <c r="G49" s="1615" t="s">
        <v>2071</v>
      </c>
      <c r="H49" s="1614" t="s">
        <v>93</v>
      </c>
      <c r="J49" s="3143"/>
      <c r="K49" s="1615" t="s">
        <v>2069</v>
      </c>
      <c r="L49" s="1998" t="s">
        <v>92</v>
      </c>
    </row>
    <row r="50" spans="3:12">
      <c r="D50" s="291"/>
      <c r="E50" s="585"/>
      <c r="F50" s="3144"/>
      <c r="G50" s="1615" t="s">
        <v>2072</v>
      </c>
      <c r="H50" s="1614" t="s">
        <v>94</v>
      </c>
      <c r="J50" s="3143"/>
      <c r="K50" s="1615" t="s">
        <v>2070</v>
      </c>
      <c r="L50" s="1998" t="s">
        <v>92</v>
      </c>
    </row>
    <row r="51" spans="3:12">
      <c r="D51" s="291"/>
      <c r="E51" s="585"/>
      <c r="F51" s="3144"/>
      <c r="G51" s="1615" t="s">
        <v>2073</v>
      </c>
      <c r="H51" s="1614" t="s">
        <v>94</v>
      </c>
      <c r="J51" s="3143"/>
      <c r="K51" s="1615" t="s">
        <v>2071</v>
      </c>
      <c r="L51" s="1998" t="s">
        <v>93</v>
      </c>
    </row>
    <row r="52" spans="3:12">
      <c r="D52" s="291"/>
      <c r="E52" s="585"/>
      <c r="F52" s="3144"/>
      <c r="G52" s="1615" t="s">
        <v>2074</v>
      </c>
      <c r="H52" s="1614" t="s">
        <v>92</v>
      </c>
      <c r="J52" s="3143"/>
      <c r="K52" s="1615" t="s">
        <v>2072</v>
      </c>
      <c r="L52" s="1998" t="s">
        <v>91</v>
      </c>
    </row>
    <row r="53" spans="3:12">
      <c r="D53" s="291"/>
      <c r="E53" s="585"/>
      <c r="F53" s="3144"/>
      <c r="G53" s="1615" t="s">
        <v>1173</v>
      </c>
      <c r="H53" s="1614" t="s">
        <v>92</v>
      </c>
      <c r="J53" s="3143"/>
      <c r="K53" s="1615" t="s">
        <v>2073</v>
      </c>
      <c r="L53" s="1998" t="s">
        <v>92</v>
      </c>
    </row>
    <row r="54" spans="3:12">
      <c r="D54" s="291"/>
      <c r="E54" s="585"/>
      <c r="F54" s="3144"/>
      <c r="G54" s="1615" t="s">
        <v>1193</v>
      </c>
      <c r="H54" s="1614" t="s">
        <v>91</v>
      </c>
      <c r="J54" s="3143"/>
      <c r="K54" s="1615" t="s">
        <v>1173</v>
      </c>
      <c r="L54" s="1998" t="s">
        <v>94</v>
      </c>
    </row>
    <row r="55" spans="3:12">
      <c r="D55" s="291"/>
      <c r="E55" s="585"/>
      <c r="F55" s="3144"/>
      <c r="G55" s="1615" t="s">
        <v>1171</v>
      </c>
      <c r="H55" s="1614" t="s">
        <v>91</v>
      </c>
      <c r="J55" s="3143"/>
      <c r="K55" s="1615" t="s">
        <v>1193</v>
      </c>
      <c r="L55" s="1998" t="s">
        <v>92</v>
      </c>
    </row>
    <row r="56" spans="3:12">
      <c r="D56" s="291"/>
      <c r="E56" s="585"/>
      <c r="F56" s="3144"/>
      <c r="G56" s="1615" t="s">
        <v>730</v>
      </c>
      <c r="H56" s="1614" t="s">
        <v>93</v>
      </c>
      <c r="J56" s="3143"/>
      <c r="K56" s="1615" t="s">
        <v>1171</v>
      </c>
      <c r="L56" s="1998" t="s">
        <v>92</v>
      </c>
    </row>
    <row r="57" spans="3:12">
      <c r="D57" s="291"/>
      <c r="E57" s="585"/>
      <c r="F57" s="3144"/>
      <c r="G57" s="1615" t="s">
        <v>1293</v>
      </c>
      <c r="H57" s="1614" t="s">
        <v>91</v>
      </c>
      <c r="J57" s="3143"/>
      <c r="K57" s="1615" t="s">
        <v>730</v>
      </c>
      <c r="L57" s="1998" t="s">
        <v>91</v>
      </c>
    </row>
    <row r="58" spans="3:12">
      <c r="D58" s="291"/>
      <c r="E58" s="585"/>
      <c r="F58" s="3144"/>
      <c r="G58" s="1615" t="s">
        <v>2075</v>
      </c>
      <c r="H58" s="1614" t="s">
        <v>94</v>
      </c>
      <c r="J58" s="3143"/>
      <c r="K58" s="1615" t="s">
        <v>1293</v>
      </c>
      <c r="L58" s="1998" t="s">
        <v>92</v>
      </c>
    </row>
    <row r="59" spans="3:12">
      <c r="D59" s="291"/>
      <c r="E59" s="585"/>
      <c r="F59" s="3144"/>
      <c r="G59" s="1615" t="s">
        <v>2076</v>
      </c>
      <c r="H59" s="1614" t="s">
        <v>92</v>
      </c>
      <c r="J59" s="3143"/>
      <c r="K59" s="1615" t="s">
        <v>2075</v>
      </c>
      <c r="L59" s="1998" t="s">
        <v>92</v>
      </c>
    </row>
    <row r="60" spans="3:12">
      <c r="D60" s="291"/>
      <c r="E60" s="585"/>
      <c r="J60" s="3143"/>
      <c r="K60" s="1615" t="s">
        <v>2076</v>
      </c>
      <c r="L60" s="1998" t="s">
        <v>92</v>
      </c>
    </row>
    <row r="61" spans="3:12">
      <c r="D61" s="291"/>
      <c r="E61" s="585"/>
      <c r="J61" s="3143"/>
      <c r="K61" s="1617" t="s">
        <v>2774</v>
      </c>
      <c r="L61" s="1998" t="s">
        <v>91</v>
      </c>
    </row>
    <row r="62" spans="3:12">
      <c r="C62" s="2567" t="s">
        <v>4166</v>
      </c>
      <c r="D62" s="291"/>
      <c r="E62" s="585"/>
    </row>
    <row r="63" spans="3:12">
      <c r="D63" s="291"/>
      <c r="E63" s="585"/>
    </row>
    <row r="64" spans="3:12">
      <c r="D64" s="291"/>
      <c r="E64" s="585"/>
    </row>
    <row r="65" spans="4:5">
      <c r="D65" s="291"/>
      <c r="E65" s="585"/>
    </row>
    <row r="66" spans="4:5">
      <c r="D66" s="291"/>
      <c r="E66" s="585"/>
    </row>
    <row r="67" spans="4:5">
      <c r="D67" s="291"/>
      <c r="E67" s="585"/>
    </row>
    <row r="68" spans="4:5">
      <c r="D68" s="291"/>
      <c r="E68" s="585"/>
    </row>
    <row r="69" spans="4:5">
      <c r="D69" s="291"/>
      <c r="E69" s="585"/>
    </row>
    <row r="70" spans="4:5">
      <c r="D70" s="291"/>
      <c r="E70" s="585"/>
    </row>
    <row r="71" spans="4:5">
      <c r="D71" s="291"/>
      <c r="E71" s="585"/>
    </row>
    <row r="72" spans="4:5">
      <c r="D72" s="291"/>
      <c r="E72" s="585"/>
    </row>
    <row r="73" spans="4:5">
      <c r="D73" s="291"/>
      <c r="E73" s="585"/>
    </row>
    <row r="74" spans="4:5">
      <c r="D74" s="291"/>
      <c r="E74" s="585"/>
    </row>
    <row r="75" spans="4:5">
      <c r="D75" s="291"/>
      <c r="E75" s="585"/>
    </row>
    <row r="76" spans="4:5">
      <c r="D76" s="291"/>
      <c r="E76" s="585"/>
    </row>
    <row r="77" spans="4:5">
      <c r="D77" s="291"/>
      <c r="E77" s="585"/>
    </row>
    <row r="78" spans="4:5">
      <c r="D78" s="291"/>
      <c r="E78" s="585"/>
    </row>
    <row r="79" spans="4:5">
      <c r="D79" s="291"/>
      <c r="E79" s="585"/>
    </row>
    <row r="80" spans="4:5">
      <c r="D80" s="291"/>
      <c r="E80" s="585"/>
    </row>
    <row r="81" spans="4:5">
      <c r="D81" s="291"/>
      <c r="E81" s="585"/>
    </row>
    <row r="82" spans="4:5">
      <c r="D82" s="291"/>
      <c r="E82" s="585"/>
    </row>
    <row r="83" spans="4:5">
      <c r="D83" s="291"/>
      <c r="E83" s="585"/>
    </row>
    <row r="84" spans="4:5">
      <c r="D84" s="291"/>
      <c r="E84" s="585"/>
    </row>
    <row r="85" spans="4:5">
      <c r="D85" s="291"/>
      <c r="E85" s="585"/>
    </row>
    <row r="86" spans="4:5">
      <c r="D86" s="291"/>
      <c r="E86" s="585"/>
    </row>
    <row r="87" spans="4:5">
      <c r="D87" s="291"/>
      <c r="E87" s="585"/>
    </row>
    <row r="88" spans="4:5">
      <c r="D88" s="291"/>
      <c r="E88" s="585"/>
    </row>
    <row r="89" spans="4:5">
      <c r="D89" s="291"/>
      <c r="E89" s="585"/>
    </row>
    <row r="90" spans="4:5">
      <c r="D90" s="291"/>
      <c r="E90" s="585"/>
    </row>
    <row r="91" spans="4:5">
      <c r="D91" s="291"/>
      <c r="E91" s="585"/>
    </row>
    <row r="92" spans="4:5">
      <c r="D92" s="291"/>
      <c r="E92" s="585"/>
    </row>
    <row r="93" spans="4:5">
      <c r="D93" s="291"/>
      <c r="E93" s="585"/>
    </row>
    <row r="94" spans="4:5">
      <c r="D94" s="291"/>
      <c r="E94" s="585"/>
    </row>
    <row r="95" spans="4:5">
      <c r="D95" s="291"/>
      <c r="E95" s="585"/>
    </row>
    <row r="96" spans="4:5">
      <c r="D96" s="291"/>
      <c r="E96" s="585"/>
    </row>
    <row r="97" spans="4:5">
      <c r="D97" s="291"/>
      <c r="E97" s="585"/>
    </row>
    <row r="98" spans="4:5">
      <c r="D98" s="291"/>
      <c r="E98" s="585"/>
    </row>
    <row r="99" spans="4:5">
      <c r="D99" s="291"/>
      <c r="E99" s="585"/>
    </row>
    <row r="100" spans="4:5">
      <c r="D100" s="291"/>
      <c r="E100" s="585"/>
    </row>
    <row r="101" spans="4:5">
      <c r="D101" s="291"/>
      <c r="E101" s="585"/>
    </row>
    <row r="102" spans="4:5">
      <c r="D102" s="291"/>
      <c r="E102" s="585"/>
    </row>
    <row r="103" spans="4:5">
      <c r="D103" s="291"/>
      <c r="E103" s="585"/>
    </row>
    <row r="104" spans="4:5">
      <c r="D104" s="291"/>
      <c r="E104" s="585"/>
    </row>
    <row r="105" spans="4:5">
      <c r="D105" s="291"/>
      <c r="E105" s="585"/>
    </row>
    <row r="106" spans="4:5">
      <c r="D106" s="291"/>
      <c r="E106" s="585"/>
    </row>
    <row r="107" spans="4:5">
      <c r="D107" s="291"/>
      <c r="E107" s="585"/>
    </row>
    <row r="108" spans="4:5">
      <c r="D108" s="291"/>
      <c r="E108" s="585"/>
    </row>
    <row r="109" spans="4:5">
      <c r="D109" s="291"/>
      <c r="E109" s="585"/>
    </row>
    <row r="110" spans="4:5">
      <c r="D110" s="291"/>
      <c r="E110" s="585"/>
    </row>
    <row r="111" spans="4:5">
      <c r="D111" s="291"/>
      <c r="E111" s="585"/>
    </row>
    <row r="112" spans="4:5">
      <c r="D112" s="291"/>
      <c r="E112" s="585"/>
    </row>
    <row r="113" spans="4:5">
      <c r="D113" s="291"/>
      <c r="E113" s="585"/>
    </row>
    <row r="114" spans="4:5">
      <c r="D114" s="291"/>
      <c r="E114" s="585"/>
    </row>
    <row r="115" spans="4:5">
      <c r="D115" s="291"/>
      <c r="E115" s="585"/>
    </row>
    <row r="116" spans="4:5">
      <c r="D116" s="291"/>
      <c r="E116" s="585"/>
    </row>
    <row r="117" spans="4:5">
      <c r="D117" s="291"/>
      <c r="E117" s="585"/>
    </row>
    <row r="118" spans="4:5">
      <c r="D118" s="291"/>
      <c r="E118" s="585"/>
    </row>
    <row r="119" spans="4:5">
      <c r="D119" s="291"/>
      <c r="E119" s="585"/>
    </row>
    <row r="120" spans="4:5">
      <c r="D120" s="291"/>
      <c r="E120" s="585"/>
    </row>
    <row r="121" spans="4:5">
      <c r="D121" s="291"/>
      <c r="E121" s="585"/>
    </row>
    <row r="122" spans="4:5">
      <c r="D122" s="291"/>
      <c r="E122" s="585"/>
    </row>
    <row r="123" spans="4:5">
      <c r="D123" s="291"/>
      <c r="E123" s="585"/>
    </row>
    <row r="124" spans="4:5">
      <c r="D124" s="291"/>
      <c r="E124" s="585"/>
    </row>
    <row r="125" spans="4:5">
      <c r="D125" s="291"/>
      <c r="E125" s="585"/>
    </row>
    <row r="126" spans="4:5">
      <c r="D126" s="291"/>
      <c r="E126" s="585"/>
    </row>
    <row r="127" spans="4:5">
      <c r="D127" s="291"/>
      <c r="E127" s="585"/>
    </row>
    <row r="128" spans="4:5">
      <c r="D128" s="291"/>
      <c r="E128" s="585"/>
    </row>
    <row r="129" spans="4:5">
      <c r="D129" s="291"/>
      <c r="E129" s="585"/>
    </row>
    <row r="130" spans="4:5">
      <c r="D130" s="291"/>
      <c r="E130" s="585"/>
    </row>
  </sheetData>
  <mergeCells count="30">
    <mergeCell ref="J4:K4"/>
    <mergeCell ref="J5:K5"/>
    <mergeCell ref="J6:J7"/>
    <mergeCell ref="J8:J9"/>
    <mergeCell ref="J10:J11"/>
    <mergeCell ref="K6:K7"/>
    <mergeCell ref="F4:G4"/>
    <mergeCell ref="F5:G5"/>
    <mergeCell ref="F6:F7"/>
    <mergeCell ref="F13:H13"/>
    <mergeCell ref="B4:C4"/>
    <mergeCell ref="B5:C5"/>
    <mergeCell ref="B6:B7"/>
    <mergeCell ref="B9:B10"/>
    <mergeCell ref="B13:D13"/>
    <mergeCell ref="F8:F9"/>
    <mergeCell ref="F26:F40"/>
    <mergeCell ref="F10:F11"/>
    <mergeCell ref="F41:F59"/>
    <mergeCell ref="B15:B21"/>
    <mergeCell ref="B22:B32"/>
    <mergeCell ref="B33:B45"/>
    <mergeCell ref="B14:C14"/>
    <mergeCell ref="F14:G14"/>
    <mergeCell ref="F15:F25"/>
    <mergeCell ref="J13:L13"/>
    <mergeCell ref="J14:K14"/>
    <mergeCell ref="J28:J42"/>
    <mergeCell ref="J43:J61"/>
    <mergeCell ref="J15:J27"/>
  </mergeCells>
  <hyperlinks>
    <hyperlink ref="A1" location="Índice!A1" display="ÍNDICE" xr:uid="{00000000-0004-0000-53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6">
    <tabColor rgb="FFAD25A8"/>
  </sheetPr>
  <dimension ref="A1:H37"/>
  <sheetViews>
    <sheetView showGridLines="0" workbookViewId="0"/>
  </sheetViews>
  <sheetFormatPr baseColWidth="10" defaultColWidth="11.44140625" defaultRowHeight="14.4"/>
  <cols>
    <col min="1" max="1" width="11.44140625" style="140"/>
    <col min="2" max="2" width="6.109375" style="141" customWidth="1"/>
    <col min="3" max="3" width="36.88671875" style="140" customWidth="1"/>
    <col min="4" max="4" width="9" style="141" bestFit="1" customWidth="1"/>
    <col min="5" max="5" width="10.109375" style="140" bestFit="1" customWidth="1"/>
    <col min="6" max="6" width="8.44140625" style="141" bestFit="1" customWidth="1"/>
    <col min="7" max="7" width="9.88671875" style="141" bestFit="1" customWidth="1"/>
    <col min="8" max="16384" width="11.44140625" style="140"/>
  </cols>
  <sheetData>
    <row r="1" spans="1:8" s="3" customFormat="1" ht="15.6">
      <c r="A1" s="265" t="s">
        <v>1447</v>
      </c>
      <c r="B1" s="142"/>
      <c r="C1" s="138"/>
      <c r="D1" s="48"/>
      <c r="F1" s="48"/>
      <c r="G1" s="48"/>
    </row>
    <row r="2" spans="1:8" s="109" customFormat="1" ht="15.6">
      <c r="A2" s="116" t="s">
        <v>793</v>
      </c>
      <c r="B2" s="143"/>
      <c r="C2" s="139"/>
      <c r="D2" s="110"/>
      <c r="F2" s="110"/>
      <c r="G2" s="110"/>
    </row>
    <row r="3" spans="1:8">
      <c r="B3" s="3147" t="s">
        <v>2196</v>
      </c>
      <c r="C3" s="3147"/>
      <c r="D3" s="3147"/>
      <c r="E3" s="3147"/>
      <c r="F3" s="1500" t="s">
        <v>363</v>
      </c>
      <c r="G3" s="1500" t="s">
        <v>362</v>
      </c>
    </row>
    <row r="4" spans="1:8">
      <c r="B4" s="3148" t="s">
        <v>1230</v>
      </c>
      <c r="C4" s="1820" t="s">
        <v>726</v>
      </c>
      <c r="D4" s="1516" t="s">
        <v>146</v>
      </c>
      <c r="E4" s="1820" t="s">
        <v>798</v>
      </c>
      <c r="F4" s="1516">
        <v>42.2</v>
      </c>
      <c r="G4" s="1517">
        <v>42188</v>
      </c>
      <c r="H4" s="1817" t="s">
        <v>3189</v>
      </c>
    </row>
    <row r="5" spans="1:8">
      <c r="B5" s="3148"/>
      <c r="C5" s="1820" t="s">
        <v>565</v>
      </c>
      <c r="D5" s="1516" t="s">
        <v>146</v>
      </c>
      <c r="E5" s="1820" t="s">
        <v>798</v>
      </c>
      <c r="F5" s="1516">
        <v>42.2</v>
      </c>
      <c r="G5" s="1517">
        <v>42188</v>
      </c>
      <c r="H5" s="1817" t="s">
        <v>3189</v>
      </c>
    </row>
    <row r="6" spans="1:8">
      <c r="B6" s="3148"/>
      <c r="C6" s="1520" t="s">
        <v>1166</v>
      </c>
      <c r="D6" s="1521" t="s">
        <v>146</v>
      </c>
      <c r="E6" s="1520" t="s">
        <v>1167</v>
      </c>
      <c r="F6" s="1516">
        <v>49.2</v>
      </c>
      <c r="G6" s="1517">
        <v>42417</v>
      </c>
      <c r="H6" s="1817" t="s">
        <v>3189</v>
      </c>
    </row>
    <row r="7" spans="1:8">
      <c r="B7" s="3148"/>
      <c r="C7" s="1520" t="s">
        <v>727</v>
      </c>
      <c r="D7" s="1521" t="s">
        <v>146</v>
      </c>
      <c r="E7" s="1520" t="s">
        <v>1168</v>
      </c>
      <c r="F7" s="1516">
        <v>49.2</v>
      </c>
      <c r="G7" s="1517">
        <v>42417</v>
      </c>
      <c r="H7" s="1817" t="s">
        <v>3189</v>
      </c>
    </row>
    <row r="8" spans="1:8">
      <c r="B8" s="3149" t="s">
        <v>1236</v>
      </c>
      <c r="C8" s="1506" t="s">
        <v>508</v>
      </c>
      <c r="D8" s="1507" t="s">
        <v>146</v>
      </c>
      <c r="E8" s="1506" t="s">
        <v>798</v>
      </c>
      <c r="F8" s="1507">
        <v>42.2</v>
      </c>
      <c r="G8" s="1508">
        <v>42188</v>
      </c>
    </row>
    <row r="9" spans="1:8">
      <c r="B9" s="3150"/>
      <c r="C9" s="1506" t="s">
        <v>794</v>
      </c>
      <c r="D9" s="1507" t="s">
        <v>146</v>
      </c>
      <c r="E9" s="1506" t="s">
        <v>798</v>
      </c>
      <c r="F9" s="1507">
        <v>42.2</v>
      </c>
      <c r="G9" s="1508">
        <v>42188</v>
      </c>
    </row>
    <row r="10" spans="1:8">
      <c r="B10" s="3150"/>
      <c r="C10" s="1506" t="s">
        <v>795</v>
      </c>
      <c r="D10" s="1507" t="s">
        <v>146</v>
      </c>
      <c r="E10" s="1506" t="s">
        <v>803</v>
      </c>
      <c r="F10" s="1507">
        <v>42.2</v>
      </c>
      <c r="G10" s="1508">
        <v>42188</v>
      </c>
    </row>
    <row r="11" spans="1:8">
      <c r="B11" s="3150"/>
      <c r="C11" s="1506" t="s">
        <v>797</v>
      </c>
      <c r="D11" s="1507" t="s">
        <v>146</v>
      </c>
      <c r="E11" s="1506" t="s">
        <v>798</v>
      </c>
      <c r="F11" s="1507">
        <v>47.2</v>
      </c>
      <c r="G11" s="1508">
        <v>42347</v>
      </c>
    </row>
    <row r="12" spans="1:8">
      <c r="B12" s="3150"/>
      <c r="C12" s="1509" t="s">
        <v>1169</v>
      </c>
      <c r="D12" s="1510" t="s">
        <v>1170</v>
      </c>
      <c r="E12" s="1510" t="s">
        <v>1168</v>
      </c>
      <c r="F12" s="1507">
        <v>49.2</v>
      </c>
      <c r="G12" s="1508">
        <v>42417</v>
      </c>
    </row>
    <row r="13" spans="1:8">
      <c r="B13" s="3150"/>
      <c r="C13" s="1509" t="s">
        <v>547</v>
      </c>
      <c r="D13" s="1511" t="s">
        <v>146</v>
      </c>
      <c r="E13" s="1512" t="s">
        <v>1168</v>
      </c>
      <c r="F13" s="1507">
        <v>49.2</v>
      </c>
      <c r="G13" s="1508">
        <v>42417</v>
      </c>
    </row>
    <row r="14" spans="1:8">
      <c r="B14" s="3150"/>
      <c r="C14" s="1513" t="s">
        <v>2040</v>
      </c>
      <c r="D14" s="1514" t="s">
        <v>146</v>
      </c>
      <c r="E14" s="1513" t="s">
        <v>798</v>
      </c>
      <c r="F14" s="1502">
        <v>62.2</v>
      </c>
      <c r="G14" s="1503">
        <v>42936</v>
      </c>
    </row>
    <row r="15" spans="1:8">
      <c r="B15" s="3150"/>
      <c r="C15" s="1513" t="s">
        <v>794</v>
      </c>
      <c r="D15" s="1514" t="s">
        <v>146</v>
      </c>
      <c r="E15" s="1513" t="s">
        <v>798</v>
      </c>
      <c r="F15" s="1502">
        <v>62.2</v>
      </c>
      <c r="G15" s="1503">
        <v>42936</v>
      </c>
    </row>
    <row r="16" spans="1:8">
      <c r="B16" s="3150"/>
      <c r="C16" s="1513" t="s">
        <v>752</v>
      </c>
      <c r="D16" s="1514" t="s">
        <v>146</v>
      </c>
      <c r="E16" s="1513" t="s">
        <v>798</v>
      </c>
      <c r="F16" s="1502">
        <v>62.2</v>
      </c>
      <c r="G16" s="1503">
        <v>42936</v>
      </c>
    </row>
    <row r="17" spans="2:8">
      <c r="B17" s="3150"/>
      <c r="C17" s="1653" t="s">
        <v>508</v>
      </c>
      <c r="D17" s="1515" t="s">
        <v>146</v>
      </c>
      <c r="E17" s="1515" t="s">
        <v>1168</v>
      </c>
      <c r="F17" s="1516">
        <v>68.2</v>
      </c>
      <c r="G17" s="1517">
        <v>43131</v>
      </c>
    </row>
    <row r="18" spans="2:8">
      <c r="B18" s="3150"/>
      <c r="C18" s="1518" t="s">
        <v>738</v>
      </c>
      <c r="D18" s="1515" t="s">
        <v>146</v>
      </c>
      <c r="E18" s="1515" t="s">
        <v>1168</v>
      </c>
      <c r="F18" s="1516">
        <v>68.2</v>
      </c>
      <c r="G18" s="1517">
        <v>43131</v>
      </c>
      <c r="H18" s="1817" t="s">
        <v>3188</v>
      </c>
    </row>
    <row r="19" spans="2:8">
      <c r="B19" s="3151"/>
      <c r="C19" s="1653" t="s">
        <v>2812</v>
      </c>
      <c r="D19" s="1654" t="s">
        <v>146</v>
      </c>
      <c r="E19" s="1654" t="s">
        <v>1168</v>
      </c>
      <c r="F19" s="1516">
        <v>84.2</v>
      </c>
      <c r="G19" s="1517">
        <v>43430</v>
      </c>
    </row>
    <row r="20" spans="2:8">
      <c r="B20" s="3148" t="s">
        <v>1233</v>
      </c>
      <c r="C20" s="1501" t="s">
        <v>729</v>
      </c>
      <c r="D20" s="1502" t="s">
        <v>146</v>
      </c>
      <c r="E20" s="1501" t="s">
        <v>798</v>
      </c>
      <c r="F20" s="1502">
        <v>42.2</v>
      </c>
      <c r="G20" s="1503">
        <v>42188</v>
      </c>
    </row>
    <row r="21" spans="2:8">
      <c r="B21" s="3148"/>
      <c r="C21" s="1501" t="s">
        <v>796</v>
      </c>
      <c r="D21" s="1502" t="s">
        <v>146</v>
      </c>
      <c r="E21" s="1501" t="s">
        <v>798</v>
      </c>
      <c r="F21" s="1502">
        <v>42.2</v>
      </c>
      <c r="G21" s="1503">
        <v>42188</v>
      </c>
    </row>
    <row r="22" spans="2:8">
      <c r="B22" s="3148"/>
      <c r="C22" s="1501" t="s">
        <v>730</v>
      </c>
      <c r="D22" s="1502" t="s">
        <v>146</v>
      </c>
      <c r="E22" s="1501" t="s">
        <v>803</v>
      </c>
      <c r="F22" s="1502">
        <v>47.2</v>
      </c>
      <c r="G22" s="1503">
        <v>42347</v>
      </c>
    </row>
    <row r="23" spans="2:8">
      <c r="B23" s="3148"/>
      <c r="C23" s="1501" t="s">
        <v>609</v>
      </c>
      <c r="D23" s="1502" t="s">
        <v>146</v>
      </c>
      <c r="E23" s="1501" t="s">
        <v>803</v>
      </c>
      <c r="F23" s="1502">
        <v>47.2</v>
      </c>
      <c r="G23" s="1503">
        <v>42347</v>
      </c>
    </row>
    <row r="24" spans="2:8">
      <c r="B24" s="3148"/>
      <c r="C24" s="1504" t="s">
        <v>1171</v>
      </c>
      <c r="D24" s="1505" t="s">
        <v>146</v>
      </c>
      <c r="E24" s="1504" t="s">
        <v>1172</v>
      </c>
      <c r="F24" s="1502">
        <v>49.2</v>
      </c>
      <c r="G24" s="1503">
        <v>42417</v>
      </c>
    </row>
    <row r="25" spans="2:8">
      <c r="B25" s="3148"/>
      <c r="C25" s="1504" t="s">
        <v>1173</v>
      </c>
      <c r="D25" s="1505" t="s">
        <v>146</v>
      </c>
      <c r="E25" s="1504" t="s">
        <v>1168</v>
      </c>
      <c r="F25" s="1502">
        <v>49.2</v>
      </c>
      <c r="G25" s="1503">
        <v>42417</v>
      </c>
      <c r="H25" s="884" t="s">
        <v>3188</v>
      </c>
    </row>
    <row r="26" spans="2:8">
      <c r="B26" s="3148"/>
      <c r="C26" s="1513" t="s">
        <v>729</v>
      </c>
      <c r="D26" s="1519" t="s">
        <v>1170</v>
      </c>
      <c r="E26" s="1513" t="s">
        <v>798</v>
      </c>
      <c r="F26" s="1502">
        <v>62.2</v>
      </c>
      <c r="G26" s="1503">
        <v>42936</v>
      </c>
    </row>
    <row r="27" spans="2:8">
      <c r="B27" s="3148"/>
      <c r="C27" s="1513" t="s">
        <v>2074</v>
      </c>
      <c r="D27" s="1519" t="s">
        <v>146</v>
      </c>
      <c r="E27" s="1513" t="s">
        <v>798</v>
      </c>
      <c r="F27" s="1502">
        <v>62.2</v>
      </c>
      <c r="G27" s="1503">
        <v>42936</v>
      </c>
    </row>
    <row r="28" spans="2:8">
      <c r="B28" s="3148"/>
      <c r="C28" s="1513" t="s">
        <v>609</v>
      </c>
      <c r="D28" s="1519" t="s">
        <v>146</v>
      </c>
      <c r="E28" s="1513" t="s">
        <v>798</v>
      </c>
      <c r="F28" s="1502">
        <v>62.2</v>
      </c>
      <c r="G28" s="1503">
        <v>42936</v>
      </c>
      <c r="H28" s="1817" t="s">
        <v>3188</v>
      </c>
    </row>
    <row r="29" spans="2:8">
      <c r="B29" s="3148"/>
      <c r="C29" s="1518" t="s">
        <v>2162</v>
      </c>
      <c r="D29" s="1515" t="s">
        <v>146</v>
      </c>
      <c r="E29" s="1518" t="s">
        <v>2686</v>
      </c>
      <c r="F29" s="1516">
        <v>68.2</v>
      </c>
      <c r="G29" s="1517">
        <v>43131</v>
      </c>
    </row>
    <row r="30" spans="2:8">
      <c r="B30" s="3148"/>
      <c r="C30" s="1520" t="s">
        <v>1171</v>
      </c>
      <c r="D30" s="1521" t="s">
        <v>146</v>
      </c>
      <c r="E30" s="1520" t="s">
        <v>1172</v>
      </c>
      <c r="F30" s="1516">
        <v>68.2</v>
      </c>
      <c r="G30" s="1517">
        <v>43131</v>
      </c>
      <c r="H30" s="1817" t="s">
        <v>3188</v>
      </c>
    </row>
    <row r="31" spans="2:8">
      <c r="B31" s="3148"/>
      <c r="C31" s="1818" t="s">
        <v>3187</v>
      </c>
      <c r="D31" s="1819" t="s">
        <v>146</v>
      </c>
      <c r="E31" s="1818" t="s">
        <v>1168</v>
      </c>
      <c r="F31" s="1516">
        <v>87.2</v>
      </c>
      <c r="G31" s="1517">
        <v>43437</v>
      </c>
    </row>
    <row r="33" spans="2:3">
      <c r="B33" s="295" t="s">
        <v>1231</v>
      </c>
      <c r="C33" s="296" t="s">
        <v>1232</v>
      </c>
    </row>
    <row r="34" spans="2:3">
      <c r="B34" s="295" t="s">
        <v>1237</v>
      </c>
      <c r="C34" s="296" t="s">
        <v>1238</v>
      </c>
    </row>
    <row r="35" spans="2:3">
      <c r="B35" s="295" t="s">
        <v>1234</v>
      </c>
      <c r="C35" s="296" t="s">
        <v>1235</v>
      </c>
    </row>
    <row r="37" spans="2:3">
      <c r="B37" s="1164"/>
      <c r="C37" s="885"/>
    </row>
  </sheetData>
  <mergeCells count="4">
    <mergeCell ref="B3:E3"/>
    <mergeCell ref="B4:B7"/>
    <mergeCell ref="B8:B19"/>
    <mergeCell ref="B20:B31"/>
  </mergeCells>
  <hyperlinks>
    <hyperlink ref="A1" location="Índice!A1" display="ÍNDICE" xr:uid="{00000000-0004-0000-5400-000000000000}"/>
  </hyperlinks>
  <pageMargins left="0.7" right="0.7" top="0.75" bottom="0.75" header="0.3" footer="0.3"/>
  <pageSetup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AD25A8"/>
    <pageSetUpPr fitToPage="1"/>
  </sheetPr>
  <dimension ref="A1:I125"/>
  <sheetViews>
    <sheetView showGridLines="0" topLeftCell="B1" zoomScaleNormal="100" workbookViewId="0">
      <selection activeCell="B1" sqref="B1"/>
    </sheetView>
  </sheetViews>
  <sheetFormatPr baseColWidth="10" defaultColWidth="11.44140625" defaultRowHeight="13.8"/>
  <cols>
    <col min="1" max="1" width="12" style="324" customWidth="1"/>
    <col min="2" max="2" width="7.44140625" style="1739" customWidth="1"/>
    <col min="3" max="3" width="25.88671875" style="324" bestFit="1" customWidth="1"/>
    <col min="4" max="4" width="37.88671875" style="324" bestFit="1" customWidth="1"/>
    <col min="5" max="5" width="126" style="324" bestFit="1" customWidth="1"/>
    <col min="6" max="6" width="14.33203125" style="324" customWidth="1"/>
    <col min="7" max="7" width="12.109375" style="324" customWidth="1"/>
    <col min="8" max="8" width="8" style="324" customWidth="1"/>
    <col min="9" max="9" width="43.109375" style="324" customWidth="1"/>
    <col min="10" max="16384" width="11.44140625" style="324"/>
  </cols>
  <sheetData>
    <row r="1" spans="1:8">
      <c r="B1" s="1130" t="s">
        <v>1447</v>
      </c>
      <c r="C1" s="1135"/>
    </row>
    <row r="2" spans="1:8" ht="15.6">
      <c r="B2" s="3159" t="s">
        <v>1540</v>
      </c>
      <c r="C2" s="3159"/>
      <c r="D2" s="3159"/>
      <c r="E2" s="3159"/>
      <c r="F2" s="868"/>
      <c r="G2" s="330"/>
      <c r="H2" s="330"/>
    </row>
    <row r="3" spans="1:8" s="339" customFormat="1" ht="14.4">
      <c r="B3" s="3160"/>
      <c r="C3" s="3160"/>
      <c r="D3" s="3160"/>
      <c r="E3" s="3160"/>
      <c r="F3" s="872"/>
      <c r="G3" s="338"/>
      <c r="H3" s="338"/>
    </row>
    <row r="4" spans="1:8" ht="14.4">
      <c r="B4" s="3161" t="s">
        <v>2856</v>
      </c>
      <c r="C4" s="3161"/>
      <c r="D4" s="3161"/>
      <c r="E4" s="3161"/>
      <c r="F4" s="1727"/>
    </row>
    <row r="5" spans="1:8" ht="45" customHeight="1">
      <c r="B5" s="1013" t="s">
        <v>2320</v>
      </c>
      <c r="C5" s="1013" t="s">
        <v>2857</v>
      </c>
      <c r="D5" s="1013" t="s">
        <v>2858</v>
      </c>
      <c r="E5" s="1013" t="s">
        <v>253</v>
      </c>
      <c r="F5" s="1013" t="s">
        <v>1979</v>
      </c>
    </row>
    <row r="6" spans="1:8" ht="14.4" customHeight="1">
      <c r="A6" s="3152" t="s">
        <v>3049</v>
      </c>
      <c r="B6" s="1728">
        <v>1</v>
      </c>
      <c r="C6" s="1729" t="s">
        <v>2859</v>
      </c>
      <c r="D6" s="1730" t="s">
        <v>2860</v>
      </c>
      <c r="E6" s="1084" t="s">
        <v>2861</v>
      </c>
      <c r="F6" s="1076">
        <v>89</v>
      </c>
    </row>
    <row r="7" spans="1:8" ht="14.4">
      <c r="A7" s="3153"/>
      <c r="B7" s="1728">
        <v>2</v>
      </c>
      <c r="C7" s="1729" t="s">
        <v>2859</v>
      </c>
      <c r="D7" s="1730" t="s">
        <v>2860</v>
      </c>
      <c r="E7" s="1084" t="s">
        <v>2862</v>
      </c>
      <c r="F7" s="1076">
        <v>274</v>
      </c>
    </row>
    <row r="8" spans="1:8" ht="14.4">
      <c r="A8" s="3153"/>
      <c r="B8" s="1728">
        <v>3</v>
      </c>
      <c r="C8" s="1729" t="s">
        <v>2863</v>
      </c>
      <c r="D8" s="1730" t="s">
        <v>2860</v>
      </c>
      <c r="E8" s="1084" t="s">
        <v>2864</v>
      </c>
      <c r="F8" s="1076">
        <v>80</v>
      </c>
    </row>
    <row r="9" spans="1:8" ht="14.4">
      <c r="A9" s="3153"/>
      <c r="B9" s="1728">
        <v>4</v>
      </c>
      <c r="C9" s="1729" t="s">
        <v>2865</v>
      </c>
      <c r="D9" s="1730" t="s">
        <v>2860</v>
      </c>
      <c r="E9" s="1084" t="s">
        <v>4145</v>
      </c>
      <c r="F9" s="1076">
        <v>79</v>
      </c>
    </row>
    <row r="10" spans="1:8" ht="14.4">
      <c r="A10" s="3153"/>
      <c r="B10" s="1728">
        <v>5</v>
      </c>
      <c r="C10" s="1729" t="s">
        <v>2866</v>
      </c>
      <c r="D10" s="1730" t="s">
        <v>2860</v>
      </c>
      <c r="E10" s="1084" t="s">
        <v>2867</v>
      </c>
      <c r="F10" s="1076">
        <v>48</v>
      </c>
    </row>
    <row r="11" spans="1:8" ht="14.4">
      <c r="A11" s="3153"/>
      <c r="B11" s="1728">
        <v>6</v>
      </c>
      <c r="C11" s="1729" t="s">
        <v>2868</v>
      </c>
      <c r="D11" s="1730" t="s">
        <v>2869</v>
      </c>
      <c r="E11" s="1084" t="s">
        <v>2870</v>
      </c>
      <c r="F11" s="1076">
        <v>1150</v>
      </c>
    </row>
    <row r="12" spans="1:8" ht="14.4">
      <c r="A12" s="3153"/>
      <c r="B12" s="1728">
        <v>7</v>
      </c>
      <c r="C12" s="1729" t="s">
        <v>2868</v>
      </c>
      <c r="D12" s="1730" t="s">
        <v>2869</v>
      </c>
      <c r="E12" s="1084" t="s">
        <v>2871</v>
      </c>
      <c r="F12" s="1076">
        <v>733</v>
      </c>
    </row>
    <row r="13" spans="1:8" ht="14.4">
      <c r="A13" s="3153"/>
      <c r="B13" s="1728">
        <v>8</v>
      </c>
      <c r="C13" s="1729" t="s">
        <v>2868</v>
      </c>
      <c r="D13" s="1730" t="s">
        <v>2869</v>
      </c>
      <c r="E13" s="1084" t="s">
        <v>2872</v>
      </c>
      <c r="F13" s="1076">
        <v>3518</v>
      </c>
    </row>
    <row r="14" spans="1:8" ht="14.4">
      <c r="A14" s="3153"/>
      <c r="B14" s="1728">
        <v>9</v>
      </c>
      <c r="C14" s="1729" t="s">
        <v>2868</v>
      </c>
      <c r="D14" s="1730" t="s">
        <v>2869</v>
      </c>
      <c r="E14" s="1084" t="s">
        <v>2873</v>
      </c>
      <c r="F14" s="1076">
        <v>789</v>
      </c>
    </row>
    <row r="15" spans="1:8" ht="14.4">
      <c r="A15" s="3153"/>
      <c r="B15" s="1728">
        <v>10</v>
      </c>
      <c r="C15" s="1729" t="s">
        <v>2868</v>
      </c>
      <c r="D15" s="1730" t="s">
        <v>2869</v>
      </c>
      <c r="E15" s="1084" t="s">
        <v>2874</v>
      </c>
      <c r="F15" s="1076">
        <v>1622</v>
      </c>
    </row>
    <row r="16" spans="1:8" ht="14.4">
      <c r="A16" s="1743" t="s">
        <v>3</v>
      </c>
      <c r="B16" s="1728">
        <v>11</v>
      </c>
      <c r="C16" s="1729" t="s">
        <v>2875</v>
      </c>
      <c r="D16" s="1730" t="s">
        <v>2876</v>
      </c>
      <c r="E16" s="1084" t="s">
        <v>2877</v>
      </c>
      <c r="F16" s="1076">
        <v>50</v>
      </c>
    </row>
    <row r="17" spans="1:6" ht="14.4">
      <c r="A17" s="3154" t="s">
        <v>2</v>
      </c>
      <c r="B17" s="1728">
        <v>12</v>
      </c>
      <c r="C17" s="1731" t="s">
        <v>2878</v>
      </c>
      <c r="D17" s="1732" t="s">
        <v>2879</v>
      </c>
      <c r="E17" s="1731" t="s">
        <v>2880</v>
      </c>
      <c r="F17" s="1733">
        <v>8</v>
      </c>
    </row>
    <row r="18" spans="1:6" ht="14.4">
      <c r="A18" s="3154"/>
      <c r="B18" s="1728">
        <v>13</v>
      </c>
      <c r="C18" s="1731" t="s">
        <v>2878</v>
      </c>
      <c r="D18" s="1732" t="s">
        <v>2881</v>
      </c>
      <c r="E18" s="1731" t="s">
        <v>2880</v>
      </c>
      <c r="F18" s="1733">
        <v>6</v>
      </c>
    </row>
    <row r="19" spans="1:6" ht="14.4">
      <c r="A19" s="3154"/>
      <c r="B19" s="1728">
        <v>14</v>
      </c>
      <c r="C19" s="1731" t="s">
        <v>2878</v>
      </c>
      <c r="D19" s="1732" t="s">
        <v>2882</v>
      </c>
      <c r="E19" s="1731" t="s">
        <v>2880</v>
      </c>
      <c r="F19" s="1733">
        <v>10</v>
      </c>
    </row>
    <row r="20" spans="1:6" ht="28.8">
      <c r="A20" s="3154"/>
      <c r="B20" s="1728">
        <v>15</v>
      </c>
      <c r="C20" s="1731" t="s">
        <v>2878</v>
      </c>
      <c r="D20" s="1732" t="s">
        <v>2883</v>
      </c>
      <c r="E20" s="1731" t="s">
        <v>2884</v>
      </c>
      <c r="F20" s="1733">
        <v>30</v>
      </c>
    </row>
    <row r="21" spans="1:6" ht="28.8">
      <c r="A21" s="3154"/>
      <c r="B21" s="1728">
        <v>16</v>
      </c>
      <c r="C21" s="1731" t="s">
        <v>2878</v>
      </c>
      <c r="D21" s="1732" t="s">
        <v>2883</v>
      </c>
      <c r="E21" s="1731" t="s">
        <v>2885</v>
      </c>
      <c r="F21" s="1733">
        <v>35</v>
      </c>
    </row>
    <row r="22" spans="1:6" ht="14.4">
      <c r="A22" s="3154"/>
      <c r="B22" s="1728">
        <v>17</v>
      </c>
      <c r="C22" s="1731" t="s">
        <v>2878</v>
      </c>
      <c r="D22" s="1732" t="s">
        <v>1455</v>
      </c>
      <c r="E22" s="1731" t="s">
        <v>2886</v>
      </c>
      <c r="F22" s="1733">
        <v>20</v>
      </c>
    </row>
    <row r="23" spans="1:6" ht="14.4">
      <c r="A23" s="3154"/>
      <c r="B23" s="1728">
        <v>18</v>
      </c>
      <c r="C23" s="1731" t="s">
        <v>2878</v>
      </c>
      <c r="D23" s="1732" t="s">
        <v>2887</v>
      </c>
      <c r="E23" s="1731" t="s">
        <v>2888</v>
      </c>
      <c r="F23" s="1733" t="s">
        <v>1978</v>
      </c>
    </row>
    <row r="24" spans="1:6" ht="14.4">
      <c r="A24" s="3154"/>
      <c r="B24" s="1728">
        <v>19</v>
      </c>
      <c r="C24" s="1731" t="s">
        <v>2878</v>
      </c>
      <c r="D24" s="1732" t="s">
        <v>2889</v>
      </c>
      <c r="E24" s="1731" t="s">
        <v>2890</v>
      </c>
      <c r="F24" s="1733" t="s">
        <v>1978</v>
      </c>
    </row>
    <row r="25" spans="1:6" ht="14.4">
      <c r="A25" s="3154"/>
      <c r="B25" s="1728">
        <v>20</v>
      </c>
      <c r="C25" s="1731" t="s">
        <v>2878</v>
      </c>
      <c r="D25" s="1732" t="s">
        <v>2891</v>
      </c>
      <c r="E25" s="1731" t="s">
        <v>2892</v>
      </c>
      <c r="F25" s="1733" t="s">
        <v>1978</v>
      </c>
    </row>
    <row r="26" spans="1:6" ht="14.4">
      <c r="A26" s="3154"/>
      <c r="B26" s="1728">
        <v>21</v>
      </c>
      <c r="C26" s="1731" t="s">
        <v>2878</v>
      </c>
      <c r="D26" s="1732" t="s">
        <v>2893</v>
      </c>
      <c r="E26" s="1731" t="s">
        <v>2894</v>
      </c>
      <c r="F26" s="1733" t="s">
        <v>1978</v>
      </c>
    </row>
    <row r="27" spans="1:6" ht="14.4">
      <c r="A27" s="3154"/>
      <c r="B27" s="1728">
        <v>22</v>
      </c>
      <c r="C27" s="1731" t="s">
        <v>2878</v>
      </c>
      <c r="D27" s="1732" t="s">
        <v>2895</v>
      </c>
      <c r="E27" s="1731" t="s">
        <v>2896</v>
      </c>
      <c r="F27" s="1733" t="s">
        <v>1978</v>
      </c>
    </row>
    <row r="28" spans="1:6" ht="14.4">
      <c r="A28" s="3154"/>
      <c r="B28" s="1728">
        <v>23</v>
      </c>
      <c r="C28" s="1731" t="s">
        <v>2878</v>
      </c>
      <c r="D28" s="1732" t="s">
        <v>2897</v>
      </c>
      <c r="E28" s="1731" t="s">
        <v>2898</v>
      </c>
      <c r="F28" s="1733" t="s">
        <v>1978</v>
      </c>
    </row>
    <row r="29" spans="1:6" ht="14.4">
      <c r="A29" s="3154"/>
      <c r="B29" s="1728">
        <v>24</v>
      </c>
      <c r="C29" s="1731" t="s">
        <v>2878</v>
      </c>
      <c r="D29" s="1732" t="s">
        <v>2899</v>
      </c>
      <c r="E29" s="1731" t="s">
        <v>2900</v>
      </c>
      <c r="F29" s="1733" t="s">
        <v>1978</v>
      </c>
    </row>
    <row r="30" spans="1:6" ht="28.8">
      <c r="A30" s="3154"/>
      <c r="B30" s="1728">
        <v>25</v>
      </c>
      <c r="C30" s="1731" t="s">
        <v>2878</v>
      </c>
      <c r="D30" s="1732" t="s">
        <v>2901</v>
      </c>
      <c r="E30" s="1731" t="s">
        <v>2902</v>
      </c>
      <c r="F30" s="1733" t="s">
        <v>1978</v>
      </c>
    </row>
    <row r="31" spans="1:6" ht="14.4">
      <c r="A31" s="3154"/>
      <c r="B31" s="1728">
        <v>26</v>
      </c>
      <c r="C31" s="1731" t="s">
        <v>2878</v>
      </c>
      <c r="D31" s="1732" t="s">
        <v>2903</v>
      </c>
      <c r="E31" s="1731" t="s">
        <v>2904</v>
      </c>
      <c r="F31" s="1733" t="s">
        <v>1978</v>
      </c>
    </row>
    <row r="32" spans="1:6" ht="43.2">
      <c r="A32" s="3154"/>
      <c r="B32" s="1728">
        <v>27</v>
      </c>
      <c r="C32" s="1731" t="s">
        <v>2875</v>
      </c>
      <c r="D32" s="1732" t="s">
        <v>2905</v>
      </c>
      <c r="E32" s="1731" t="s">
        <v>2906</v>
      </c>
      <c r="F32" s="1733" t="s">
        <v>1978</v>
      </c>
    </row>
    <row r="33" spans="1:6" ht="14.4">
      <c r="A33" s="3154"/>
      <c r="B33" s="1728">
        <v>28</v>
      </c>
      <c r="C33" s="1731" t="s">
        <v>2875</v>
      </c>
      <c r="D33" s="1732" t="s">
        <v>2907</v>
      </c>
      <c r="E33" s="1731" t="s">
        <v>2908</v>
      </c>
      <c r="F33" s="1733" t="s">
        <v>1978</v>
      </c>
    </row>
    <row r="34" spans="1:6" ht="14.4">
      <c r="A34" s="3154"/>
      <c r="B34" s="1728">
        <v>29</v>
      </c>
      <c r="C34" s="1731" t="s">
        <v>2875</v>
      </c>
      <c r="D34" s="1732" t="s">
        <v>2909</v>
      </c>
      <c r="E34" s="1731" t="s">
        <v>2910</v>
      </c>
      <c r="F34" s="1733" t="s">
        <v>1978</v>
      </c>
    </row>
    <row r="35" spans="1:6" ht="28.8">
      <c r="A35" s="3154"/>
      <c r="B35" s="1728">
        <v>30</v>
      </c>
      <c r="C35" s="1731" t="s">
        <v>2875</v>
      </c>
      <c r="D35" s="1732" t="s">
        <v>2911</v>
      </c>
      <c r="E35" s="1731" t="s">
        <v>2912</v>
      </c>
      <c r="F35" s="1733" t="s">
        <v>1978</v>
      </c>
    </row>
    <row r="36" spans="1:6" ht="14.4">
      <c r="A36" s="3154"/>
      <c r="B36" s="1728">
        <v>31</v>
      </c>
      <c r="C36" s="1731" t="s">
        <v>2875</v>
      </c>
      <c r="D36" s="1732" t="s">
        <v>2913</v>
      </c>
      <c r="E36" s="1731" t="s">
        <v>2914</v>
      </c>
      <c r="F36" s="1733" t="s">
        <v>1978</v>
      </c>
    </row>
    <row r="37" spans="1:6" ht="14.4">
      <c r="A37" s="3154"/>
      <c r="B37" s="1728">
        <v>32</v>
      </c>
      <c r="C37" s="1731" t="s">
        <v>2875</v>
      </c>
      <c r="D37" s="1732" t="s">
        <v>2915</v>
      </c>
      <c r="E37" s="1731" t="s">
        <v>2916</v>
      </c>
      <c r="F37" s="1733" t="s">
        <v>1978</v>
      </c>
    </row>
    <row r="38" spans="1:6" ht="14.4">
      <c r="A38" s="3154"/>
      <c r="B38" s="1728">
        <v>33</v>
      </c>
      <c r="C38" s="1731" t="s">
        <v>2875</v>
      </c>
      <c r="D38" s="1732" t="s">
        <v>2917</v>
      </c>
      <c r="E38" s="1731" t="s">
        <v>2918</v>
      </c>
      <c r="F38" s="1733" t="s">
        <v>1978</v>
      </c>
    </row>
    <row r="39" spans="1:6" ht="14.4">
      <c r="A39" s="3154"/>
      <c r="B39" s="1728">
        <v>34</v>
      </c>
      <c r="C39" s="1731" t="s">
        <v>2875</v>
      </c>
      <c r="D39" s="1732" t="s">
        <v>2919</v>
      </c>
      <c r="E39" s="1731" t="s">
        <v>2920</v>
      </c>
      <c r="F39" s="1733" t="s">
        <v>1978</v>
      </c>
    </row>
    <row r="40" spans="1:6" ht="14.4">
      <c r="A40" s="3154"/>
      <c r="B40" s="1728">
        <v>35</v>
      </c>
      <c r="C40" s="1729" t="s">
        <v>2921</v>
      </c>
      <c r="D40" s="1730" t="s">
        <v>2869</v>
      </c>
      <c r="E40" s="1084" t="s">
        <v>2922</v>
      </c>
      <c r="F40" s="1076">
        <v>1877</v>
      </c>
    </row>
    <row r="41" spans="1:6" ht="14.4">
      <c r="A41" s="3154"/>
      <c r="B41" s="1734">
        <v>36</v>
      </c>
      <c r="C41" s="1729" t="s">
        <v>2921</v>
      </c>
      <c r="D41" s="1730" t="s">
        <v>2869</v>
      </c>
      <c r="E41" s="1084" t="s">
        <v>2923</v>
      </c>
      <c r="F41" s="1076">
        <v>1558</v>
      </c>
    </row>
    <row r="42" spans="1:6" ht="14.4">
      <c r="B42" s="2568" t="s">
        <v>3047</v>
      </c>
      <c r="C42" s="1735"/>
      <c r="D42" s="1736"/>
      <c r="E42" s="1737"/>
      <c r="F42" s="1738">
        <f>SUM(F11:F41)</f>
        <v>11406</v>
      </c>
    </row>
    <row r="43" spans="1:6">
      <c r="B43" s="1740"/>
      <c r="C43" s="1712"/>
      <c r="D43" s="1713"/>
      <c r="E43" s="1714"/>
      <c r="F43" s="873"/>
    </row>
    <row r="44" spans="1:6">
      <c r="B44" s="1741"/>
      <c r="C44" s="1712"/>
      <c r="D44" s="1713"/>
      <c r="E44" s="1714"/>
      <c r="F44" s="873"/>
    </row>
    <row r="45" spans="1:6">
      <c r="B45" s="1719"/>
      <c r="C45" s="1714"/>
      <c r="D45" s="1716"/>
      <c r="E45" s="1714"/>
      <c r="F45" s="873"/>
    </row>
    <row r="46" spans="1:6">
      <c r="B46" s="3158" t="s">
        <v>2924</v>
      </c>
      <c r="C46" s="3158"/>
      <c r="D46" s="3158"/>
      <c r="E46" s="3158"/>
      <c r="F46" s="873"/>
    </row>
    <row r="47" spans="1:6" ht="26.4">
      <c r="B47" s="1990" t="s">
        <v>1541</v>
      </c>
      <c r="C47" s="1991" t="s">
        <v>2925</v>
      </c>
      <c r="D47" s="1991" t="s">
        <v>2858</v>
      </c>
      <c r="E47" s="1990" t="s">
        <v>253</v>
      </c>
      <c r="F47" s="1991" t="s">
        <v>1979</v>
      </c>
    </row>
    <row r="48" spans="1:6">
      <c r="A48" s="3155" t="s">
        <v>3048</v>
      </c>
      <c r="B48" s="870">
        <v>1</v>
      </c>
      <c r="C48" s="1717" t="s">
        <v>1543</v>
      </c>
      <c r="D48" s="1718" t="s">
        <v>2860</v>
      </c>
      <c r="E48" s="871" t="s">
        <v>2926</v>
      </c>
      <c r="F48" s="870">
        <v>34</v>
      </c>
    </row>
    <row r="49" spans="1:9">
      <c r="A49" s="3156"/>
      <c r="B49" s="870">
        <v>2</v>
      </c>
      <c r="C49" s="1717" t="s">
        <v>2927</v>
      </c>
      <c r="D49" s="1718" t="s">
        <v>2860</v>
      </c>
      <c r="E49" s="871" t="s">
        <v>2928</v>
      </c>
      <c r="F49" s="870">
        <v>76</v>
      </c>
    </row>
    <row r="50" spans="1:9">
      <c r="A50" s="3156"/>
      <c r="B50" s="870">
        <v>3</v>
      </c>
      <c r="C50" s="1717" t="s">
        <v>2927</v>
      </c>
      <c r="D50" s="1718" t="s">
        <v>2929</v>
      </c>
      <c r="E50" s="871" t="s">
        <v>2930</v>
      </c>
      <c r="F50" s="870">
        <v>398</v>
      </c>
    </row>
    <row r="51" spans="1:9">
      <c r="A51" s="3156"/>
      <c r="B51" s="870">
        <v>4</v>
      </c>
      <c r="C51" s="1717" t="s">
        <v>2931</v>
      </c>
      <c r="D51" s="1718" t="s">
        <v>2860</v>
      </c>
      <c r="E51" s="871" t="s">
        <v>2932</v>
      </c>
      <c r="F51" s="870">
        <v>38</v>
      </c>
    </row>
    <row r="52" spans="1:9">
      <c r="A52" s="3156"/>
      <c r="B52" s="870">
        <v>5</v>
      </c>
      <c r="C52" s="1717" t="s">
        <v>2933</v>
      </c>
      <c r="D52" s="1718" t="s">
        <v>2929</v>
      </c>
      <c r="E52" s="871" t="s">
        <v>2934</v>
      </c>
      <c r="F52" s="870">
        <v>390</v>
      </c>
    </row>
    <row r="53" spans="1:9">
      <c r="A53" s="3156"/>
      <c r="B53" s="870">
        <v>6</v>
      </c>
      <c r="C53" s="1717" t="s">
        <v>2935</v>
      </c>
      <c r="D53" s="1718" t="s">
        <v>2929</v>
      </c>
      <c r="E53" s="871" t="s">
        <v>2936</v>
      </c>
      <c r="F53" s="870">
        <v>384</v>
      </c>
    </row>
    <row r="54" spans="1:9">
      <c r="A54" s="3156"/>
      <c r="B54" s="870">
        <v>7</v>
      </c>
      <c r="C54" s="1717" t="s">
        <v>2937</v>
      </c>
      <c r="D54" s="1718" t="s">
        <v>2860</v>
      </c>
      <c r="E54" s="871" t="s">
        <v>2938</v>
      </c>
      <c r="F54" s="870">
        <v>76</v>
      </c>
    </row>
    <row r="55" spans="1:9">
      <c r="A55" s="3156"/>
      <c r="B55" s="870">
        <v>8</v>
      </c>
      <c r="C55" s="1717" t="s">
        <v>1542</v>
      </c>
      <c r="D55" s="1718" t="s">
        <v>2860</v>
      </c>
      <c r="E55" s="871" t="s">
        <v>2939</v>
      </c>
      <c r="F55" s="870">
        <v>138</v>
      </c>
    </row>
    <row r="56" spans="1:9">
      <c r="A56" s="3156"/>
      <c r="B56" s="870">
        <v>9</v>
      </c>
      <c r="C56" s="1717" t="s">
        <v>1542</v>
      </c>
      <c r="D56" s="1718" t="s">
        <v>2860</v>
      </c>
      <c r="E56" s="871" t="s">
        <v>2940</v>
      </c>
      <c r="F56" s="870">
        <v>136</v>
      </c>
    </row>
    <row r="57" spans="1:9">
      <c r="A57" s="3156"/>
      <c r="B57" s="870">
        <v>10</v>
      </c>
      <c r="C57" s="1717" t="s">
        <v>1542</v>
      </c>
      <c r="D57" s="1718" t="s">
        <v>2860</v>
      </c>
      <c r="E57" s="871" t="s">
        <v>2941</v>
      </c>
      <c r="F57" s="870">
        <v>196</v>
      </c>
    </row>
    <row r="58" spans="1:9">
      <c r="A58" s="3156"/>
      <c r="B58" s="870">
        <v>11</v>
      </c>
      <c r="C58" s="1717" t="s">
        <v>1542</v>
      </c>
      <c r="D58" s="1718" t="s">
        <v>2860</v>
      </c>
      <c r="E58" s="871" t="s">
        <v>2942</v>
      </c>
      <c r="F58" s="870">
        <v>124</v>
      </c>
    </row>
    <row r="59" spans="1:9">
      <c r="A59" s="3156"/>
      <c r="B59" s="870">
        <v>12</v>
      </c>
      <c r="C59" s="1717" t="s">
        <v>1542</v>
      </c>
      <c r="D59" s="1718" t="s">
        <v>2860</v>
      </c>
      <c r="E59" s="871" t="s">
        <v>2943</v>
      </c>
      <c r="F59" s="870">
        <v>147</v>
      </c>
      <c r="I59" s="324">
        <f>F52+F53+F69+F70+F71</f>
        <v>1210</v>
      </c>
    </row>
    <row r="60" spans="1:9">
      <c r="A60" s="3156"/>
      <c r="B60" s="870">
        <v>13</v>
      </c>
      <c r="C60" s="1717" t="s">
        <v>1542</v>
      </c>
      <c r="D60" s="1718" t="s">
        <v>2944</v>
      </c>
      <c r="E60" s="871" t="s">
        <v>2943</v>
      </c>
      <c r="F60" s="870">
        <v>100</v>
      </c>
    </row>
    <row r="61" spans="1:9">
      <c r="A61" s="3156"/>
      <c r="B61" s="870">
        <v>14</v>
      </c>
      <c r="C61" s="1717" t="s">
        <v>1542</v>
      </c>
      <c r="D61" s="1718" t="s">
        <v>2869</v>
      </c>
      <c r="E61" s="871" t="s">
        <v>2943</v>
      </c>
      <c r="F61" s="870">
        <v>84</v>
      </c>
    </row>
    <row r="62" spans="1:9">
      <c r="A62" s="3156"/>
      <c r="B62" s="870">
        <v>15</v>
      </c>
      <c r="C62" s="1717" t="s">
        <v>1542</v>
      </c>
      <c r="D62" s="1718" t="s">
        <v>2945</v>
      </c>
      <c r="E62" s="871" t="s">
        <v>2943</v>
      </c>
      <c r="F62" s="870">
        <v>84</v>
      </c>
    </row>
    <row r="63" spans="1:9">
      <c r="A63" s="3156"/>
      <c r="B63" s="870">
        <v>16</v>
      </c>
      <c r="C63" s="1717" t="s">
        <v>2946</v>
      </c>
      <c r="D63" s="1718" t="s">
        <v>2860</v>
      </c>
      <c r="E63" s="871" t="s">
        <v>2947</v>
      </c>
      <c r="F63" s="870">
        <v>236</v>
      </c>
    </row>
    <row r="64" spans="1:9">
      <c r="A64" s="3156"/>
      <c r="B64" s="870">
        <v>17</v>
      </c>
      <c r="C64" s="1717" t="s">
        <v>2946</v>
      </c>
      <c r="D64" s="1718" t="s">
        <v>2860</v>
      </c>
      <c r="E64" s="871" t="s">
        <v>2948</v>
      </c>
      <c r="F64" s="870">
        <v>268</v>
      </c>
    </row>
    <row r="65" spans="1:6">
      <c r="A65" s="3156"/>
      <c r="B65" s="870">
        <v>18</v>
      </c>
      <c r="C65" s="1717" t="s">
        <v>2949</v>
      </c>
      <c r="D65" s="1718" t="s">
        <v>2860</v>
      </c>
      <c r="E65" s="871" t="s">
        <v>2950</v>
      </c>
      <c r="F65" s="870">
        <v>174</v>
      </c>
    </row>
    <row r="66" spans="1:6">
      <c r="A66" s="3156"/>
      <c r="B66" s="870">
        <v>19</v>
      </c>
      <c r="C66" s="1717" t="s">
        <v>2951</v>
      </c>
      <c r="D66" s="1718" t="s">
        <v>2929</v>
      </c>
      <c r="E66" s="871" t="s">
        <v>2952</v>
      </c>
      <c r="F66" s="870">
        <v>22</v>
      </c>
    </row>
    <row r="67" spans="1:6">
      <c r="A67" s="3156"/>
      <c r="B67" s="870">
        <v>20</v>
      </c>
      <c r="C67" s="1717" t="s">
        <v>2951</v>
      </c>
      <c r="D67" s="1718" t="s">
        <v>2929</v>
      </c>
      <c r="E67" s="871" t="s">
        <v>2953</v>
      </c>
      <c r="F67" s="870">
        <v>184</v>
      </c>
    </row>
    <row r="68" spans="1:6">
      <c r="A68" s="3156"/>
      <c r="B68" s="870">
        <v>21</v>
      </c>
      <c r="C68" s="1717" t="s">
        <v>2951</v>
      </c>
      <c r="D68" s="1718" t="s">
        <v>2860</v>
      </c>
      <c r="E68" s="871" t="s">
        <v>2954</v>
      </c>
      <c r="F68" s="870">
        <v>5</v>
      </c>
    </row>
    <row r="69" spans="1:6">
      <c r="A69" s="3156"/>
      <c r="B69" s="870">
        <v>22</v>
      </c>
      <c r="C69" s="1717" t="s">
        <v>2955</v>
      </c>
      <c r="D69" s="1718" t="s">
        <v>2929</v>
      </c>
      <c r="E69" s="871" t="s">
        <v>2956</v>
      </c>
      <c r="F69" s="870">
        <v>180</v>
      </c>
    </row>
    <row r="70" spans="1:6">
      <c r="A70" s="3156"/>
      <c r="B70" s="870">
        <v>23</v>
      </c>
      <c r="C70" s="1717" t="s">
        <v>2957</v>
      </c>
      <c r="D70" s="1718" t="s">
        <v>2860</v>
      </c>
      <c r="E70" s="871" t="s">
        <v>2958</v>
      </c>
      <c r="F70" s="870">
        <v>86</v>
      </c>
    </row>
    <row r="71" spans="1:6">
      <c r="A71" s="3157"/>
      <c r="B71" s="870">
        <v>24</v>
      </c>
      <c r="C71" s="1717" t="s">
        <v>2957</v>
      </c>
      <c r="D71" s="1718" t="s">
        <v>2929</v>
      </c>
      <c r="E71" s="871" t="s">
        <v>2958</v>
      </c>
      <c r="F71" s="870">
        <v>170</v>
      </c>
    </row>
    <row r="72" spans="1:6">
      <c r="B72" s="2568" t="s">
        <v>3047</v>
      </c>
      <c r="C72" s="1719"/>
      <c r="D72" s="1720"/>
      <c r="E72" s="1714"/>
      <c r="F72" s="1715">
        <f>SUM(F48:F71)</f>
        <v>3730</v>
      </c>
    </row>
    <row r="73" spans="1:6">
      <c r="B73" s="1740"/>
      <c r="C73" s="1714"/>
      <c r="D73" s="1716"/>
      <c r="E73" s="1714"/>
      <c r="F73" s="873"/>
    </row>
    <row r="74" spans="1:6">
      <c r="B74" s="1707"/>
      <c r="C74" s="1721"/>
      <c r="D74" s="1722"/>
      <c r="E74" s="1721"/>
      <c r="F74" s="873"/>
    </row>
    <row r="75" spans="1:6">
      <c r="B75" s="3158" t="s">
        <v>1544</v>
      </c>
      <c r="C75" s="3158"/>
      <c r="D75" s="3158"/>
      <c r="E75" s="3158"/>
      <c r="F75" s="873"/>
    </row>
    <row r="76" spans="1:6" ht="26.4">
      <c r="B76" s="1991" t="s">
        <v>1541</v>
      </c>
      <c r="C76" s="1991" t="s">
        <v>1545</v>
      </c>
      <c r="D76" s="1991" t="s">
        <v>2959</v>
      </c>
      <c r="E76" s="1991" t="s">
        <v>253</v>
      </c>
      <c r="F76" s="1991" t="s">
        <v>1979</v>
      </c>
    </row>
    <row r="77" spans="1:6">
      <c r="A77" s="3162" t="s">
        <v>3050</v>
      </c>
      <c r="B77" s="870">
        <v>1</v>
      </c>
      <c r="C77" s="1708" t="s">
        <v>1550</v>
      </c>
      <c r="D77" s="1709" t="s">
        <v>2960</v>
      </c>
      <c r="E77" s="871" t="s">
        <v>2961</v>
      </c>
      <c r="F77" s="870">
        <v>68</v>
      </c>
    </row>
    <row r="78" spans="1:6">
      <c r="A78" s="3163"/>
      <c r="B78" s="870">
        <v>2</v>
      </c>
      <c r="C78" s="1708" t="s">
        <v>1550</v>
      </c>
      <c r="D78" s="1718" t="s">
        <v>2860</v>
      </c>
      <c r="E78" s="871" t="s">
        <v>2962</v>
      </c>
      <c r="F78" s="870">
        <v>48</v>
      </c>
    </row>
    <row r="79" spans="1:6">
      <c r="A79" s="3163"/>
      <c r="B79" s="870">
        <v>3</v>
      </c>
      <c r="C79" s="1708" t="s">
        <v>1550</v>
      </c>
      <c r="D79" s="1718" t="s">
        <v>2860</v>
      </c>
      <c r="E79" s="871" t="s">
        <v>2963</v>
      </c>
      <c r="F79" s="870">
        <v>86</v>
      </c>
    </row>
    <row r="80" spans="1:6">
      <c r="A80" s="3163"/>
      <c r="B80" s="870">
        <v>4</v>
      </c>
      <c r="C80" s="1708" t="s">
        <v>1550</v>
      </c>
      <c r="D80" s="1718" t="s">
        <v>2860</v>
      </c>
      <c r="E80" s="871" t="s">
        <v>2964</v>
      </c>
      <c r="F80" s="870">
        <v>74</v>
      </c>
    </row>
    <row r="81" spans="1:6">
      <c r="A81" s="3163"/>
      <c r="B81" s="870">
        <v>5</v>
      </c>
      <c r="C81" s="1708" t="s">
        <v>1550</v>
      </c>
      <c r="D81" s="1718" t="s">
        <v>2860</v>
      </c>
      <c r="E81" s="871" t="s">
        <v>2965</v>
      </c>
      <c r="F81" s="870">
        <v>82</v>
      </c>
    </row>
    <row r="82" spans="1:6">
      <c r="A82" s="3163"/>
      <c r="B82" s="870">
        <v>6</v>
      </c>
      <c r="C82" s="1708" t="s">
        <v>1550</v>
      </c>
      <c r="D82" s="1718" t="s">
        <v>2860</v>
      </c>
      <c r="E82" s="871" t="s">
        <v>2966</v>
      </c>
      <c r="F82" s="870">
        <v>67</v>
      </c>
    </row>
    <row r="83" spans="1:6">
      <c r="A83" s="3163"/>
      <c r="B83" s="870">
        <v>7</v>
      </c>
      <c r="C83" s="1708" t="s">
        <v>1550</v>
      </c>
      <c r="D83" s="1718" t="s">
        <v>2860</v>
      </c>
      <c r="E83" s="871" t="s">
        <v>2967</v>
      </c>
      <c r="F83" s="870">
        <v>126</v>
      </c>
    </row>
    <row r="84" spans="1:6">
      <c r="A84" s="3163"/>
      <c r="B84" s="870">
        <v>8</v>
      </c>
      <c r="C84" s="1708" t="s">
        <v>2968</v>
      </c>
      <c r="D84" s="1718" t="s">
        <v>2860</v>
      </c>
      <c r="E84" s="871" t="s">
        <v>2969</v>
      </c>
      <c r="F84" s="870">
        <v>36</v>
      </c>
    </row>
    <row r="85" spans="1:6">
      <c r="A85" s="3163"/>
      <c r="B85" s="870">
        <v>9</v>
      </c>
      <c r="C85" s="1708" t="s">
        <v>2970</v>
      </c>
      <c r="D85" s="1718" t="s">
        <v>2860</v>
      </c>
      <c r="E85" s="871" t="s">
        <v>2971</v>
      </c>
      <c r="F85" s="870">
        <v>178</v>
      </c>
    </row>
    <row r="86" spans="1:6">
      <c r="A86" s="3163"/>
      <c r="B86" s="870">
        <v>10</v>
      </c>
      <c r="C86" s="1708" t="s">
        <v>2972</v>
      </c>
      <c r="D86" s="1718" t="s">
        <v>2860</v>
      </c>
      <c r="E86" s="871" t="s">
        <v>2973</v>
      </c>
      <c r="F86" s="870">
        <v>24</v>
      </c>
    </row>
    <row r="87" spans="1:6">
      <c r="A87" s="3164"/>
      <c r="B87" s="870">
        <v>11</v>
      </c>
      <c r="C87" s="1708" t="s">
        <v>2972</v>
      </c>
      <c r="D87" s="1718" t="s">
        <v>2860</v>
      </c>
      <c r="E87" s="871" t="s">
        <v>2974</v>
      </c>
      <c r="F87" s="870">
        <v>34</v>
      </c>
    </row>
    <row r="88" spans="1:6" ht="26.4">
      <c r="A88" s="3165" t="s">
        <v>1</v>
      </c>
      <c r="B88" s="870">
        <v>12</v>
      </c>
      <c r="C88" s="1706" t="s">
        <v>2975</v>
      </c>
      <c r="D88" s="1710" t="s">
        <v>2976</v>
      </c>
      <c r="E88" s="1706" t="s">
        <v>2977</v>
      </c>
      <c r="F88" s="870">
        <v>100</v>
      </c>
    </row>
    <row r="89" spans="1:6">
      <c r="A89" s="3166"/>
      <c r="B89" s="870">
        <v>13</v>
      </c>
      <c r="C89" s="1723" t="s">
        <v>2376</v>
      </c>
      <c r="D89" s="1718" t="s">
        <v>2860</v>
      </c>
      <c r="E89" s="1723" t="s">
        <v>2978</v>
      </c>
      <c r="F89" s="870">
        <v>100</v>
      </c>
    </row>
    <row r="90" spans="1:6">
      <c r="A90" s="3166"/>
      <c r="B90" s="870">
        <v>14</v>
      </c>
      <c r="C90" s="1723" t="s">
        <v>2376</v>
      </c>
      <c r="D90" s="1718" t="s">
        <v>2860</v>
      </c>
      <c r="E90" s="1723" t="s">
        <v>2979</v>
      </c>
      <c r="F90" s="870">
        <v>100</v>
      </c>
    </row>
    <row r="91" spans="1:6">
      <c r="A91" s="3166"/>
      <c r="B91" s="870">
        <v>15</v>
      </c>
      <c r="C91" s="1723" t="s">
        <v>2376</v>
      </c>
      <c r="D91" s="1718" t="s">
        <v>2860</v>
      </c>
      <c r="E91" s="1723" t="s">
        <v>2980</v>
      </c>
      <c r="F91" s="870">
        <v>100</v>
      </c>
    </row>
    <row r="92" spans="1:6" ht="39.6">
      <c r="A92" s="3166"/>
      <c r="B92" s="870">
        <v>16</v>
      </c>
      <c r="C92" s="1706" t="s">
        <v>1550</v>
      </c>
      <c r="D92" s="1724" t="s">
        <v>2981</v>
      </c>
      <c r="E92" s="1710" t="s">
        <v>2982</v>
      </c>
      <c r="F92" s="870" t="s">
        <v>2983</v>
      </c>
    </row>
    <row r="93" spans="1:6" ht="26.4">
      <c r="A93" s="3166"/>
      <c r="B93" s="870">
        <v>17</v>
      </c>
      <c r="C93" s="1706" t="s">
        <v>1550</v>
      </c>
      <c r="D93" s="1724" t="s">
        <v>2981</v>
      </c>
      <c r="E93" s="1706" t="s">
        <v>2984</v>
      </c>
      <c r="F93" s="870" t="s">
        <v>2983</v>
      </c>
    </row>
    <row r="94" spans="1:6" ht="39.6">
      <c r="A94" s="3166"/>
      <c r="B94" s="870">
        <v>18</v>
      </c>
      <c r="C94" s="1706" t="s">
        <v>1550</v>
      </c>
      <c r="D94" s="1706" t="s">
        <v>2985</v>
      </c>
      <c r="E94" s="1706" t="s">
        <v>2986</v>
      </c>
      <c r="F94" s="870" t="s">
        <v>2983</v>
      </c>
    </row>
    <row r="95" spans="1:6" ht="39.6">
      <c r="A95" s="3166"/>
      <c r="B95" s="870">
        <v>19</v>
      </c>
      <c r="C95" s="1706" t="s">
        <v>1550</v>
      </c>
      <c r="D95" s="1710" t="s">
        <v>2987</v>
      </c>
      <c r="E95" s="1706" t="s">
        <v>2988</v>
      </c>
      <c r="F95" s="870" t="s">
        <v>2983</v>
      </c>
    </row>
    <row r="96" spans="1:6" ht="52.8">
      <c r="A96" s="3166"/>
      <c r="B96" s="870">
        <v>20</v>
      </c>
      <c r="C96" s="1706" t="s">
        <v>1550</v>
      </c>
      <c r="D96" s="1706" t="s">
        <v>2989</v>
      </c>
      <c r="E96" s="1710" t="s">
        <v>2990</v>
      </c>
      <c r="F96" s="870" t="s">
        <v>2983</v>
      </c>
    </row>
    <row r="97" spans="1:6" ht="26.4">
      <c r="A97" s="3166"/>
      <c r="B97" s="870">
        <v>21</v>
      </c>
      <c r="C97" s="1706" t="s">
        <v>1550</v>
      </c>
      <c r="D97" s="1706" t="s">
        <v>2991</v>
      </c>
      <c r="E97" s="1710" t="s">
        <v>2992</v>
      </c>
      <c r="F97" s="870" t="s">
        <v>2983</v>
      </c>
    </row>
    <row r="98" spans="1:6" ht="52.8">
      <c r="A98" s="3166"/>
      <c r="B98" s="870">
        <v>22</v>
      </c>
      <c r="C98" s="1706" t="s">
        <v>1550</v>
      </c>
      <c r="D98" s="1706" t="s">
        <v>2993</v>
      </c>
      <c r="E98" s="1710" t="s">
        <v>2994</v>
      </c>
      <c r="F98" s="870" t="s">
        <v>2983</v>
      </c>
    </row>
    <row r="99" spans="1:6">
      <c r="A99" s="3166"/>
      <c r="B99" s="870">
        <v>23</v>
      </c>
      <c r="C99" s="1723" t="s">
        <v>2995</v>
      </c>
      <c r="D99" s="1718" t="s">
        <v>2860</v>
      </c>
      <c r="E99" s="1723" t="s">
        <v>2995</v>
      </c>
      <c r="F99" s="870">
        <v>50</v>
      </c>
    </row>
    <row r="100" spans="1:6">
      <c r="A100" s="3166"/>
      <c r="B100" s="870">
        <v>24</v>
      </c>
      <c r="C100" s="1723" t="s">
        <v>2996</v>
      </c>
      <c r="D100" s="1724" t="s">
        <v>2997</v>
      </c>
      <c r="E100" s="1723" t="s">
        <v>2998</v>
      </c>
      <c r="F100" s="870"/>
    </row>
    <row r="101" spans="1:6">
      <c r="A101" s="3166"/>
      <c r="B101" s="870">
        <v>25</v>
      </c>
      <c r="C101" s="1706" t="s">
        <v>2999</v>
      </c>
      <c r="D101" s="1706" t="s">
        <v>3000</v>
      </c>
      <c r="E101" s="1710" t="s">
        <v>2998</v>
      </c>
      <c r="F101" s="870" t="s">
        <v>2983</v>
      </c>
    </row>
    <row r="102" spans="1:6">
      <c r="A102" s="3166"/>
      <c r="B102" s="870">
        <v>26</v>
      </c>
      <c r="C102" s="1708" t="s">
        <v>1547</v>
      </c>
      <c r="D102" s="1709" t="s">
        <v>2869</v>
      </c>
      <c r="E102" s="871" t="s">
        <v>3001</v>
      </c>
      <c r="F102" s="870">
        <v>48</v>
      </c>
    </row>
    <row r="103" spans="1:6" ht="26.4">
      <c r="A103" s="3166"/>
      <c r="B103" s="870">
        <v>27</v>
      </c>
      <c r="C103" s="1723" t="s">
        <v>3002</v>
      </c>
      <c r="D103" s="1724" t="s">
        <v>3003</v>
      </c>
      <c r="E103" s="1706" t="s">
        <v>3004</v>
      </c>
      <c r="F103" s="870">
        <v>25</v>
      </c>
    </row>
    <row r="104" spans="1:6" ht="26.4">
      <c r="A104" s="3166"/>
      <c r="B104" s="870">
        <v>28</v>
      </c>
      <c r="C104" s="1706" t="s">
        <v>3005</v>
      </c>
      <c r="D104" s="1710" t="s">
        <v>2976</v>
      </c>
      <c r="E104" s="1706" t="s">
        <v>3006</v>
      </c>
      <c r="F104" s="870">
        <v>100</v>
      </c>
    </row>
    <row r="105" spans="1:6" ht="52.8">
      <c r="A105" s="3166"/>
      <c r="B105" s="870">
        <v>29</v>
      </c>
      <c r="C105" s="1706" t="s">
        <v>3007</v>
      </c>
      <c r="D105" s="1706" t="s">
        <v>2375</v>
      </c>
      <c r="E105" s="1710" t="s">
        <v>3008</v>
      </c>
      <c r="F105" s="870" t="s">
        <v>2983</v>
      </c>
    </row>
    <row r="106" spans="1:6">
      <c r="A106" s="3166"/>
      <c r="B106" s="870">
        <v>30</v>
      </c>
      <c r="C106" s="1706" t="s">
        <v>3009</v>
      </c>
      <c r="D106" s="1724" t="s">
        <v>3010</v>
      </c>
      <c r="E106" s="1723" t="s">
        <v>3011</v>
      </c>
      <c r="F106" s="870">
        <v>50</v>
      </c>
    </row>
    <row r="107" spans="1:6">
      <c r="A107" s="3167"/>
      <c r="B107" s="870">
        <v>31</v>
      </c>
      <c r="C107" s="1723" t="s">
        <v>3009</v>
      </c>
      <c r="D107" s="1724" t="s">
        <v>3010</v>
      </c>
      <c r="E107" s="1706" t="s">
        <v>3012</v>
      </c>
      <c r="F107" s="870">
        <v>50</v>
      </c>
    </row>
    <row r="108" spans="1:6">
      <c r="A108" s="3168" t="s">
        <v>3</v>
      </c>
      <c r="B108" s="870">
        <v>32</v>
      </c>
      <c r="C108" s="1708" t="s">
        <v>1550</v>
      </c>
      <c r="D108" s="1709" t="s">
        <v>3013</v>
      </c>
      <c r="E108" s="871" t="s">
        <v>3014</v>
      </c>
      <c r="F108" s="870">
        <v>200</v>
      </c>
    </row>
    <row r="109" spans="1:6">
      <c r="A109" s="3168"/>
      <c r="B109" s="870">
        <v>33</v>
      </c>
      <c r="C109" s="1708" t="s">
        <v>3015</v>
      </c>
      <c r="D109" s="1709" t="s">
        <v>3016</v>
      </c>
      <c r="E109" s="871" t="s">
        <v>3017</v>
      </c>
      <c r="F109" s="870">
        <v>350</v>
      </c>
    </row>
    <row r="110" spans="1:6">
      <c r="A110" s="3168"/>
      <c r="B110" s="870">
        <v>34</v>
      </c>
      <c r="C110" s="1708" t="s">
        <v>3015</v>
      </c>
      <c r="D110" s="1709" t="s">
        <v>3018</v>
      </c>
      <c r="E110" s="871" t="s">
        <v>3019</v>
      </c>
      <c r="F110" s="870">
        <v>500</v>
      </c>
    </row>
    <row r="111" spans="1:6">
      <c r="A111" s="3168"/>
      <c r="B111" s="870">
        <v>35</v>
      </c>
      <c r="C111" s="1708" t="s">
        <v>3015</v>
      </c>
      <c r="D111" s="1709" t="s">
        <v>3018</v>
      </c>
      <c r="E111" s="871" t="s">
        <v>3020</v>
      </c>
      <c r="F111" s="870">
        <v>500</v>
      </c>
    </row>
    <row r="112" spans="1:6">
      <c r="A112" s="3168"/>
      <c r="B112" s="870">
        <v>36</v>
      </c>
      <c r="C112" s="1708" t="s">
        <v>3015</v>
      </c>
      <c r="D112" s="1709" t="s">
        <v>3021</v>
      </c>
      <c r="E112" s="1725" t="s">
        <v>3022</v>
      </c>
      <c r="F112" s="870" t="s">
        <v>1978</v>
      </c>
    </row>
    <row r="113" spans="1:6">
      <c r="A113" s="3169" t="s">
        <v>2</v>
      </c>
      <c r="B113" s="870">
        <v>37</v>
      </c>
      <c r="C113" s="1706" t="s">
        <v>2376</v>
      </c>
      <c r="D113" s="1710" t="s">
        <v>3023</v>
      </c>
      <c r="E113" s="1706" t="s">
        <v>3024</v>
      </c>
      <c r="F113" s="1711">
        <v>60</v>
      </c>
    </row>
    <row r="114" spans="1:6">
      <c r="A114" s="3170"/>
      <c r="B114" s="870">
        <v>38</v>
      </c>
      <c r="C114" s="1706" t="s">
        <v>2970</v>
      </c>
      <c r="D114" s="1710" t="s">
        <v>3025</v>
      </c>
      <c r="E114" s="1706" t="s">
        <v>3026</v>
      </c>
      <c r="F114" s="1711">
        <v>60</v>
      </c>
    </row>
    <row r="115" spans="1:6" ht="66">
      <c r="A115" s="3170"/>
      <c r="B115" s="870">
        <v>39</v>
      </c>
      <c r="C115" s="1706" t="s">
        <v>3027</v>
      </c>
      <c r="D115" s="1710" t="s">
        <v>3028</v>
      </c>
      <c r="E115" s="1710" t="s">
        <v>3029</v>
      </c>
      <c r="F115" s="1711">
        <v>150</v>
      </c>
    </row>
    <row r="116" spans="1:6">
      <c r="A116" s="3170"/>
      <c r="B116" s="870">
        <v>40</v>
      </c>
      <c r="C116" s="1706" t="s">
        <v>3030</v>
      </c>
      <c r="D116" s="1710" t="s">
        <v>3031</v>
      </c>
      <c r="E116" s="1706" t="s">
        <v>3032</v>
      </c>
      <c r="F116" s="1711">
        <v>60</v>
      </c>
    </row>
    <row r="117" spans="1:6">
      <c r="A117" s="3170"/>
      <c r="B117" s="870">
        <v>41</v>
      </c>
      <c r="C117" s="1706" t="s">
        <v>3030</v>
      </c>
      <c r="D117" s="1710" t="s">
        <v>3033</v>
      </c>
      <c r="E117" s="1706" t="s">
        <v>3034</v>
      </c>
      <c r="F117" s="1711" t="s">
        <v>1978</v>
      </c>
    </row>
    <row r="118" spans="1:6" ht="26.4">
      <c r="A118" s="3170"/>
      <c r="B118" s="870">
        <v>42</v>
      </c>
      <c r="C118" s="1706" t="s">
        <v>3030</v>
      </c>
      <c r="D118" s="1710" t="s">
        <v>3035</v>
      </c>
      <c r="E118" s="1706" t="s">
        <v>3036</v>
      </c>
      <c r="F118" s="1711">
        <v>40</v>
      </c>
    </row>
    <row r="119" spans="1:6" ht="39.6">
      <c r="A119" s="3170"/>
      <c r="B119" s="870">
        <v>43</v>
      </c>
      <c r="C119" s="1706" t="s">
        <v>3037</v>
      </c>
      <c r="D119" s="1710" t="s">
        <v>3038</v>
      </c>
      <c r="E119" s="1710" t="s">
        <v>3039</v>
      </c>
      <c r="F119" s="1711">
        <v>150</v>
      </c>
    </row>
    <row r="120" spans="1:6">
      <c r="A120" s="3170"/>
      <c r="B120" s="870">
        <v>44</v>
      </c>
      <c r="C120" s="1706" t="s">
        <v>3040</v>
      </c>
      <c r="D120" s="1710" t="s">
        <v>3041</v>
      </c>
      <c r="E120" s="1710" t="s">
        <v>3042</v>
      </c>
      <c r="F120" s="1711" t="s">
        <v>1978</v>
      </c>
    </row>
    <row r="121" spans="1:6" ht="26.4">
      <c r="A121" s="3170"/>
      <c r="B121" s="870">
        <v>45</v>
      </c>
      <c r="C121" s="1706" t="s">
        <v>3007</v>
      </c>
      <c r="D121" s="1710" t="s">
        <v>3043</v>
      </c>
      <c r="E121" s="1710" t="s">
        <v>3044</v>
      </c>
      <c r="F121" s="1711" t="s">
        <v>1978</v>
      </c>
    </row>
    <row r="122" spans="1:6">
      <c r="A122" s="3170"/>
      <c r="B122" s="870">
        <v>46</v>
      </c>
      <c r="C122" s="1706" t="s">
        <v>3007</v>
      </c>
      <c r="D122" s="1710" t="s">
        <v>3031</v>
      </c>
      <c r="E122" s="1706" t="s">
        <v>3045</v>
      </c>
      <c r="F122" s="1711">
        <v>35</v>
      </c>
    </row>
    <row r="123" spans="1:6">
      <c r="A123" s="3171"/>
      <c r="B123" s="870">
        <v>47</v>
      </c>
      <c r="C123" s="1706" t="s">
        <v>3007</v>
      </c>
      <c r="D123" s="1710" t="s">
        <v>3046</v>
      </c>
      <c r="E123" s="1706" t="s">
        <v>3045</v>
      </c>
      <c r="F123" s="1711">
        <v>29</v>
      </c>
    </row>
    <row r="124" spans="1:6">
      <c r="B124" s="1742"/>
      <c r="C124" s="873"/>
      <c r="D124" s="1726"/>
      <c r="E124" s="873"/>
      <c r="F124" s="1715">
        <f>SUM(F77:F123)</f>
        <v>3680</v>
      </c>
    </row>
    <row r="125" spans="1:6">
      <c r="B125" s="2568" t="s">
        <v>3047</v>
      </c>
      <c r="C125" s="873"/>
      <c r="D125" s="1726"/>
      <c r="E125" s="873"/>
      <c r="F125" s="873"/>
    </row>
  </sheetData>
  <mergeCells count="12">
    <mergeCell ref="A77:A87"/>
    <mergeCell ref="A88:A107"/>
    <mergeCell ref="A108:A112"/>
    <mergeCell ref="A113:A123"/>
    <mergeCell ref="B75:E75"/>
    <mergeCell ref="A6:A15"/>
    <mergeCell ref="A17:A41"/>
    <mergeCell ref="A48:A71"/>
    <mergeCell ref="B46:E46"/>
    <mergeCell ref="B2:E2"/>
    <mergeCell ref="B3:E3"/>
    <mergeCell ref="B4:E4"/>
  </mergeCells>
  <hyperlinks>
    <hyperlink ref="B1" location="Índice!A1" display="ÍNDICE" xr:uid="{00000000-0004-0000-5500-000000000000}"/>
  </hyperlinks>
  <pageMargins left="0.70866141732283472" right="0.70866141732283472" top="0.74803149606299213" bottom="0.74803149606299213" header="0.31496062992125984" footer="0.31496062992125984"/>
  <pageSetup scale="6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AD25A8"/>
    <pageSetUpPr fitToPage="1"/>
  </sheetPr>
  <dimension ref="A1:I54"/>
  <sheetViews>
    <sheetView showGridLines="0" zoomScaleNormal="100" workbookViewId="0"/>
  </sheetViews>
  <sheetFormatPr baseColWidth="10" defaultColWidth="11.44140625" defaultRowHeight="15" customHeight="1"/>
  <cols>
    <col min="1" max="2" width="4.109375" style="324" bestFit="1" customWidth="1"/>
    <col min="3" max="3" width="12" style="324" bestFit="1" customWidth="1"/>
    <col min="4" max="4" width="74.6640625" style="324" customWidth="1"/>
    <col min="5" max="7" width="10.6640625" style="324" customWidth="1"/>
    <col min="8" max="8" width="9.5546875" style="324" customWidth="1"/>
    <col min="9" max="9" width="15.33203125" style="324" bestFit="1" customWidth="1"/>
    <col min="10" max="16384" width="11.44140625" style="324"/>
  </cols>
  <sheetData>
    <row r="1" spans="1:9" ht="15" customHeight="1">
      <c r="A1" s="337" t="s">
        <v>1447</v>
      </c>
      <c r="B1" s="326"/>
      <c r="C1" s="326"/>
      <c r="D1" s="1140"/>
    </row>
    <row r="2" spans="1:9" ht="15" customHeight="1">
      <c r="A2" s="3172" t="s">
        <v>1552</v>
      </c>
      <c r="B2" s="3172"/>
      <c r="C2" s="3172"/>
      <c r="D2" s="3172"/>
      <c r="E2" s="3172"/>
      <c r="F2" s="3172"/>
      <c r="G2" s="3172"/>
      <c r="H2" s="330"/>
      <c r="I2" s="330"/>
    </row>
    <row r="3" spans="1:9" s="873" customFormat="1" ht="15" customHeight="1">
      <c r="B3" s="874"/>
      <c r="C3" s="875"/>
      <c r="D3" s="876"/>
      <c r="E3" s="877"/>
      <c r="F3" s="878"/>
      <c r="G3" s="3174" t="s">
        <v>2321</v>
      </c>
      <c r="H3" s="3174"/>
      <c r="I3" s="3174"/>
    </row>
    <row r="4" spans="1:9" s="873" customFormat="1" ht="28.8">
      <c r="B4" s="1013" t="s">
        <v>1553</v>
      </c>
      <c r="C4" s="1013" t="s">
        <v>37</v>
      </c>
      <c r="D4" s="1013" t="s">
        <v>1554</v>
      </c>
      <c r="E4" s="1013" t="s">
        <v>1555</v>
      </c>
      <c r="F4" s="1013" t="s">
        <v>1556</v>
      </c>
      <c r="G4" s="1013" t="s">
        <v>49</v>
      </c>
      <c r="H4" s="1013" t="s">
        <v>48</v>
      </c>
      <c r="I4" s="1013" t="s">
        <v>8</v>
      </c>
    </row>
    <row r="5" spans="1:9" s="873" customFormat="1" ht="13.8">
      <c r="B5" s="1702">
        <v>1</v>
      </c>
      <c r="C5" s="3175" t="s">
        <v>1</v>
      </c>
      <c r="D5" s="1703" t="s">
        <v>2846</v>
      </c>
      <c r="E5" s="1704" t="s">
        <v>2847</v>
      </c>
      <c r="F5" s="1704">
        <v>30</v>
      </c>
      <c r="G5" s="1704">
        <v>2</v>
      </c>
      <c r="H5" s="1704">
        <v>0</v>
      </c>
      <c r="I5" s="1704">
        <f>SUM(G5:H5)</f>
        <v>2</v>
      </c>
    </row>
    <row r="6" spans="1:9" s="873" customFormat="1" ht="13.8">
      <c r="B6" s="1702">
        <v>2</v>
      </c>
      <c r="C6" s="3176"/>
      <c r="D6" s="1703" t="s">
        <v>2848</v>
      </c>
      <c r="E6" s="1704" t="s">
        <v>2849</v>
      </c>
      <c r="F6" s="1704">
        <v>20</v>
      </c>
      <c r="G6" s="1704">
        <v>2</v>
      </c>
      <c r="H6" s="1704">
        <v>0</v>
      </c>
      <c r="I6" s="1704">
        <f t="shared" ref="I6:I7" si="0">SUM(G6:H6)</f>
        <v>2</v>
      </c>
    </row>
    <row r="7" spans="1:9" s="873" customFormat="1" ht="13.8">
      <c r="B7" s="1702">
        <v>3</v>
      </c>
      <c r="C7" s="3177"/>
      <c r="D7" s="1703" t="s">
        <v>2850</v>
      </c>
      <c r="E7" s="1704" t="s">
        <v>2847</v>
      </c>
      <c r="F7" s="1704">
        <v>30</v>
      </c>
      <c r="G7" s="1704">
        <v>2</v>
      </c>
      <c r="H7" s="1704">
        <v>0</v>
      </c>
      <c r="I7" s="1704">
        <f t="shared" si="0"/>
        <v>2</v>
      </c>
    </row>
    <row r="8" spans="1:9" s="873" customFormat="1" ht="13.8">
      <c r="B8" s="1702">
        <v>4</v>
      </c>
      <c r="C8" s="3175" t="s">
        <v>3</v>
      </c>
      <c r="D8" s="1703" t="s">
        <v>2851</v>
      </c>
      <c r="E8" s="1704" t="s">
        <v>2849</v>
      </c>
      <c r="F8" s="1704">
        <v>3</v>
      </c>
      <c r="G8" s="1704">
        <v>10</v>
      </c>
      <c r="H8" s="1704">
        <v>13</v>
      </c>
      <c r="I8" s="1704">
        <f>SUM(G8:H8)</f>
        <v>23</v>
      </c>
    </row>
    <row r="9" spans="1:9" s="873" customFormat="1" ht="13.8">
      <c r="B9" s="1702">
        <v>5</v>
      </c>
      <c r="C9" s="3176"/>
      <c r="D9" s="1703" t="s">
        <v>2852</v>
      </c>
      <c r="E9" s="1704" t="s">
        <v>2849</v>
      </c>
      <c r="F9" s="1704">
        <v>3</v>
      </c>
      <c r="G9" s="1704">
        <v>9</v>
      </c>
      <c r="H9" s="1704">
        <v>15</v>
      </c>
      <c r="I9" s="1704">
        <v>3</v>
      </c>
    </row>
    <row r="10" spans="1:9" s="873" customFormat="1" ht="13.8">
      <c r="B10" s="1702">
        <v>6</v>
      </c>
      <c r="C10" s="3177"/>
      <c r="D10" s="1703" t="s">
        <v>2853</v>
      </c>
      <c r="E10" s="1704" t="s">
        <v>2849</v>
      </c>
      <c r="F10" s="1704">
        <v>3</v>
      </c>
      <c r="G10" s="1704">
        <v>10</v>
      </c>
      <c r="H10" s="1704">
        <v>13</v>
      </c>
      <c r="I10" s="1704">
        <f t="shared" ref="I10" si="1">SUM(G10:H10)</f>
        <v>23</v>
      </c>
    </row>
    <row r="11" spans="1:9" s="873" customFormat="1" ht="13.8">
      <c r="B11" s="1702">
        <v>7</v>
      </c>
      <c r="C11" s="3175" t="s">
        <v>2</v>
      </c>
      <c r="D11" s="1705" t="s">
        <v>2854</v>
      </c>
      <c r="E11" s="1704" t="s">
        <v>2849</v>
      </c>
      <c r="F11" s="1704">
        <v>3</v>
      </c>
      <c r="G11" s="1704">
        <v>5</v>
      </c>
      <c r="H11" s="1704">
        <v>2</v>
      </c>
      <c r="I11" s="1704">
        <f>SUM(G11:H11)</f>
        <v>7</v>
      </c>
    </row>
    <row r="12" spans="1:9" s="873" customFormat="1" ht="15" customHeight="1">
      <c r="B12" s="1702">
        <v>8</v>
      </c>
      <c r="C12" s="3177"/>
      <c r="D12" s="1706" t="s">
        <v>2855</v>
      </c>
      <c r="E12" s="1704" t="s">
        <v>2847</v>
      </c>
      <c r="F12" s="1707">
        <v>6</v>
      </c>
      <c r="G12" s="1704">
        <v>2</v>
      </c>
      <c r="H12" s="1704">
        <v>7</v>
      </c>
      <c r="I12" s="1704">
        <f>SUM(G12:H12)</f>
        <v>9</v>
      </c>
    </row>
    <row r="13" spans="1:9" s="873" customFormat="1" ht="15" customHeight="1">
      <c r="A13" s="328"/>
      <c r="B13" s="328"/>
      <c r="C13" s="328"/>
      <c r="D13" s="879"/>
      <c r="E13" s="328"/>
      <c r="F13" s="1014">
        <f>SUM(F5:F12)</f>
        <v>98</v>
      </c>
      <c r="G13" s="1014">
        <f>SUM(G5:G12)</f>
        <v>42</v>
      </c>
      <c r="H13" s="1014">
        <f>SUM(H5:H12)</f>
        <v>50</v>
      </c>
      <c r="I13" s="1078">
        <f>SUM(I5:I12)</f>
        <v>71</v>
      </c>
    </row>
    <row r="14" spans="1:9" ht="15" customHeight="1">
      <c r="A14" s="327"/>
      <c r="B14" s="328"/>
      <c r="C14" s="329"/>
      <c r="D14" s="329"/>
    </row>
    <row r="15" spans="1:9" ht="15" customHeight="1">
      <c r="A15" s="3173" t="s">
        <v>1563</v>
      </c>
      <c r="B15" s="3173"/>
      <c r="C15" s="3173"/>
      <c r="D15" s="3173"/>
    </row>
    <row r="16" spans="1:9" ht="15" customHeight="1">
      <c r="A16" s="327"/>
      <c r="B16" s="328"/>
      <c r="C16" s="329"/>
      <c r="D16" s="329"/>
    </row>
    <row r="17" spans="1:4" ht="15" customHeight="1">
      <c r="A17" s="327"/>
      <c r="B17" s="328"/>
      <c r="C17" s="329"/>
      <c r="D17" s="329"/>
    </row>
    <row r="18" spans="1:4" ht="15" customHeight="1">
      <c r="A18" s="327"/>
      <c r="B18" s="328"/>
      <c r="C18" s="329"/>
      <c r="D18" s="329"/>
    </row>
    <row r="19" spans="1:4" ht="15" customHeight="1">
      <c r="A19" s="327"/>
      <c r="B19" s="328"/>
      <c r="C19" s="329"/>
      <c r="D19" s="329"/>
    </row>
    <row r="20" spans="1:4" ht="15" customHeight="1">
      <c r="A20" s="327"/>
      <c r="B20" s="328"/>
      <c r="C20" s="329"/>
      <c r="D20" s="329"/>
    </row>
    <row r="21" spans="1:4" ht="15" customHeight="1">
      <c r="A21" s="327"/>
      <c r="B21" s="328"/>
      <c r="C21" s="329"/>
      <c r="D21" s="329"/>
    </row>
    <row r="22" spans="1:4" ht="15" customHeight="1">
      <c r="A22" s="327"/>
      <c r="B22" s="328"/>
      <c r="C22" s="329"/>
      <c r="D22" s="329"/>
    </row>
    <row r="23" spans="1:4" ht="15" customHeight="1">
      <c r="A23" s="327"/>
      <c r="B23" s="328"/>
      <c r="C23" s="329"/>
      <c r="D23" s="329"/>
    </row>
    <row r="24" spans="1:4" ht="15" customHeight="1">
      <c r="A24" s="327"/>
      <c r="B24" s="328"/>
      <c r="C24" s="329"/>
      <c r="D24" s="329"/>
    </row>
    <row r="25" spans="1:4" ht="15" customHeight="1">
      <c r="A25" s="327"/>
      <c r="B25" s="328"/>
      <c r="C25" s="329"/>
      <c r="D25" s="329"/>
    </row>
    <row r="26" spans="1:4" ht="15" customHeight="1">
      <c r="A26" s="327"/>
      <c r="B26" s="328"/>
      <c r="C26" s="329"/>
      <c r="D26" s="329"/>
    </row>
    <row r="27" spans="1:4" ht="15" customHeight="1">
      <c r="A27" s="327"/>
      <c r="B27" s="328"/>
      <c r="C27" s="329"/>
      <c r="D27" s="329"/>
    </row>
    <row r="28" spans="1:4" ht="15" customHeight="1">
      <c r="A28" s="327"/>
      <c r="B28" s="328"/>
      <c r="C28" s="329"/>
      <c r="D28" s="329"/>
    </row>
    <row r="29" spans="1:4" ht="15" customHeight="1">
      <c r="A29" s="327"/>
      <c r="B29" s="328"/>
      <c r="C29" s="329"/>
      <c r="D29" s="329"/>
    </row>
    <row r="30" spans="1:4" ht="15" customHeight="1">
      <c r="A30" s="327"/>
      <c r="B30" s="328"/>
      <c r="C30" s="329"/>
      <c r="D30" s="329"/>
    </row>
    <row r="31" spans="1:4" ht="15" customHeight="1">
      <c r="A31" s="327"/>
      <c r="B31" s="328"/>
      <c r="C31" s="329"/>
      <c r="D31" s="329"/>
    </row>
    <row r="32" spans="1:4" ht="15" customHeight="1">
      <c r="A32" s="327"/>
      <c r="B32" s="328"/>
      <c r="C32" s="329"/>
      <c r="D32" s="329"/>
    </row>
    <row r="33" spans="1:8" ht="15" customHeight="1">
      <c r="A33" s="327"/>
      <c r="B33" s="328"/>
      <c r="C33" s="329"/>
      <c r="D33" s="329"/>
    </row>
    <row r="34" spans="1:8" ht="15" customHeight="1">
      <c r="A34" s="331"/>
      <c r="B34" s="331"/>
      <c r="C34" s="331"/>
      <c r="D34" s="331"/>
    </row>
    <row r="35" spans="1:8" ht="15" customHeight="1">
      <c r="A35" s="332"/>
      <c r="B35" s="332"/>
      <c r="C35" s="332"/>
      <c r="D35" s="332"/>
    </row>
    <row r="36" spans="1:8" s="335" customFormat="1" ht="15" customHeight="1">
      <c r="A36" s="333"/>
      <c r="B36" s="334"/>
      <c r="C36" s="334"/>
      <c r="D36" s="334"/>
      <c r="F36" s="324"/>
      <c r="G36" s="324"/>
    </row>
    <row r="37" spans="1:8" ht="15" customHeight="1">
      <c r="A37" s="333"/>
      <c r="B37" s="336"/>
      <c r="C37" s="334"/>
      <c r="D37" s="334"/>
    </row>
    <row r="41" spans="1:8" ht="15" customHeight="1">
      <c r="H41" s="328"/>
    </row>
    <row r="54" spans="1:2" ht="15" customHeight="1">
      <c r="A54" s="325"/>
      <c r="B54" s="325"/>
    </row>
  </sheetData>
  <mergeCells count="6">
    <mergeCell ref="A2:G2"/>
    <mergeCell ref="A15:D15"/>
    <mergeCell ref="G3:I3"/>
    <mergeCell ref="C5:C7"/>
    <mergeCell ref="C8:C10"/>
    <mergeCell ref="C11:C12"/>
  </mergeCells>
  <hyperlinks>
    <hyperlink ref="A1" location="Índice!A1" display="ÍNDICE" xr:uid="{00000000-0004-0000-5600-000000000000}"/>
  </hyperlinks>
  <printOptions horizontalCentered="1" verticalCentered="1"/>
  <pageMargins left="0.70866141732283472" right="0.70866141732283472" top="0.74803149606299213" bottom="0.74803149606299213" header="0.31496062992125984" footer="0.31496062992125984"/>
  <pageSetup scale="91"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AD25A8"/>
  </sheetPr>
  <dimension ref="A1:N14"/>
  <sheetViews>
    <sheetView showGridLines="0" zoomScaleNormal="100" workbookViewId="0">
      <selection activeCell="A2" sqref="A2:E2"/>
    </sheetView>
  </sheetViews>
  <sheetFormatPr baseColWidth="10" defaultRowHeight="13.2"/>
  <cols>
    <col min="2" max="2" width="63.44140625" customWidth="1"/>
    <col min="3" max="3" width="68.5546875" customWidth="1"/>
    <col min="4" max="4" width="34.109375" customWidth="1"/>
    <col min="5" max="5" width="30.5546875" customWidth="1"/>
  </cols>
  <sheetData>
    <row r="1" spans="1:14" ht="13.8">
      <c r="A1" s="1074" t="s">
        <v>1447</v>
      </c>
      <c r="B1" s="1079"/>
      <c r="C1" s="332"/>
      <c r="D1" s="332"/>
      <c r="E1" s="332"/>
      <c r="F1" s="332"/>
    </row>
    <row r="2" spans="1:14" ht="18">
      <c r="A2" s="3178" t="s">
        <v>3190</v>
      </c>
      <c r="B2" s="3178"/>
      <c r="C2" s="3178"/>
      <c r="D2" s="3178"/>
      <c r="E2" s="3178"/>
      <c r="F2" s="1075"/>
    </row>
    <row r="3" spans="1:14" ht="14.4">
      <c r="A3" s="3179"/>
      <c r="B3" s="3179"/>
      <c r="C3" s="3179"/>
      <c r="D3" s="3179"/>
      <c r="E3" s="3179"/>
      <c r="F3" s="1075"/>
    </row>
    <row r="4" spans="1:14" ht="79.2">
      <c r="A4" s="1825" t="s">
        <v>37</v>
      </c>
      <c r="B4" s="1825" t="s">
        <v>3241</v>
      </c>
      <c r="C4" s="1825" t="s">
        <v>3242</v>
      </c>
      <c r="D4" s="1826" t="s">
        <v>1772</v>
      </c>
      <c r="E4" s="1826" t="s">
        <v>2374</v>
      </c>
      <c r="F4" s="1826" t="s">
        <v>3243</v>
      </c>
      <c r="G4" s="1827" t="s">
        <v>3191</v>
      </c>
      <c r="H4" s="1827" t="s">
        <v>3192</v>
      </c>
      <c r="I4" s="1827" t="s">
        <v>3193</v>
      </c>
      <c r="J4" s="1827" t="s">
        <v>3194</v>
      </c>
      <c r="K4" s="1827" t="s">
        <v>3195</v>
      </c>
      <c r="L4" s="1827" t="s">
        <v>3196</v>
      </c>
      <c r="M4" s="1827" t="s">
        <v>3197</v>
      </c>
      <c r="N4" s="1827" t="s">
        <v>3198</v>
      </c>
    </row>
    <row r="5" spans="1:14" ht="39.6">
      <c r="A5" s="3169" t="s">
        <v>1</v>
      </c>
      <c r="B5" s="1706" t="s">
        <v>3199</v>
      </c>
      <c r="C5" s="1706" t="s">
        <v>3200</v>
      </c>
      <c r="D5" s="1706" t="s">
        <v>2375</v>
      </c>
      <c r="E5" s="1711" t="s">
        <v>3201</v>
      </c>
      <c r="F5" s="1711" t="s">
        <v>3202</v>
      </c>
      <c r="G5" s="1711" t="s">
        <v>3203</v>
      </c>
      <c r="H5" s="1711" t="s">
        <v>3204</v>
      </c>
      <c r="I5" s="1711" t="s">
        <v>3205</v>
      </c>
      <c r="J5" s="1711" t="s">
        <v>1455</v>
      </c>
      <c r="K5" s="1711" t="s">
        <v>3203</v>
      </c>
      <c r="L5" s="1711" t="s">
        <v>3203</v>
      </c>
      <c r="M5" s="1711" t="s">
        <v>3205</v>
      </c>
      <c r="N5" s="1711" t="s">
        <v>3203</v>
      </c>
    </row>
    <row r="6" spans="1:14" ht="26.4">
      <c r="A6" s="3171"/>
      <c r="B6" s="1706" t="s">
        <v>3206</v>
      </c>
      <c r="C6" s="1706" t="s">
        <v>3200</v>
      </c>
      <c r="D6" s="1706" t="s">
        <v>2375</v>
      </c>
      <c r="E6" s="1711" t="s">
        <v>3207</v>
      </c>
      <c r="F6" s="1711" t="s">
        <v>3202</v>
      </c>
      <c r="G6" s="1711" t="s">
        <v>3205</v>
      </c>
      <c r="H6" s="1711" t="s">
        <v>833</v>
      </c>
      <c r="I6" s="1711" t="s">
        <v>3205</v>
      </c>
      <c r="J6" s="1711" t="s">
        <v>1455</v>
      </c>
      <c r="K6" s="1711" t="s">
        <v>3203</v>
      </c>
      <c r="L6" s="1711" t="s">
        <v>3203</v>
      </c>
      <c r="M6" s="1711" t="s">
        <v>3205</v>
      </c>
      <c r="N6" s="1711" t="s">
        <v>3203</v>
      </c>
    </row>
    <row r="7" spans="1:14" ht="26.4">
      <c r="A7" s="3169" t="s">
        <v>2</v>
      </c>
      <c r="B7" s="1706" t="s">
        <v>3208</v>
      </c>
      <c r="C7" s="1706" t="s">
        <v>3209</v>
      </c>
      <c r="D7" s="1706" t="s">
        <v>3210</v>
      </c>
      <c r="E7" s="1706" t="s">
        <v>3211</v>
      </c>
      <c r="F7" s="1706">
        <v>1000</v>
      </c>
      <c r="G7" s="1821" t="s">
        <v>3205</v>
      </c>
      <c r="H7" s="1821" t="s">
        <v>3212</v>
      </c>
      <c r="I7" s="1821" t="s">
        <v>3205</v>
      </c>
      <c r="J7" s="1711" t="s">
        <v>1455</v>
      </c>
      <c r="K7" s="1821" t="s">
        <v>3205</v>
      </c>
      <c r="L7" s="1821" t="s">
        <v>3205</v>
      </c>
      <c r="M7" s="1821" t="s">
        <v>3203</v>
      </c>
      <c r="N7" s="1821" t="s">
        <v>3205</v>
      </c>
    </row>
    <row r="8" spans="1:14" ht="52.8">
      <c r="A8" s="3170"/>
      <c r="B8" s="1706" t="s">
        <v>3213</v>
      </c>
      <c r="C8" s="1706" t="s">
        <v>3214</v>
      </c>
      <c r="D8" s="1706" t="s">
        <v>3210</v>
      </c>
      <c r="E8" s="1706" t="s">
        <v>3215</v>
      </c>
      <c r="F8" s="1706">
        <v>1000</v>
      </c>
      <c r="G8" s="1821" t="s">
        <v>3203</v>
      </c>
      <c r="H8" s="1821" t="s">
        <v>3216</v>
      </c>
      <c r="I8" s="1821" t="s">
        <v>3205</v>
      </c>
      <c r="J8" s="1711" t="s">
        <v>1455</v>
      </c>
      <c r="K8" s="1821" t="s">
        <v>3205</v>
      </c>
      <c r="L8" s="1821" t="s">
        <v>3205</v>
      </c>
      <c r="M8" s="1821" t="s">
        <v>3203</v>
      </c>
      <c r="N8" s="1821" t="s">
        <v>3205</v>
      </c>
    </row>
    <row r="9" spans="1:14" ht="66">
      <c r="A9" s="3170"/>
      <c r="B9" s="1706" t="s">
        <v>3217</v>
      </c>
      <c r="C9" s="1706" t="s">
        <v>3218</v>
      </c>
      <c r="D9" s="1706" t="s">
        <v>3210</v>
      </c>
      <c r="E9" s="1706" t="s">
        <v>3219</v>
      </c>
      <c r="F9" s="1706">
        <v>1000</v>
      </c>
      <c r="G9" s="1821" t="s">
        <v>3203</v>
      </c>
      <c r="H9" s="1821" t="s">
        <v>3220</v>
      </c>
      <c r="I9" s="1821" t="s">
        <v>3205</v>
      </c>
      <c r="J9" s="1711" t="s">
        <v>1455</v>
      </c>
      <c r="K9" s="1821" t="s">
        <v>3205</v>
      </c>
      <c r="L9" s="1821" t="s">
        <v>3205</v>
      </c>
      <c r="M9" s="1821" t="s">
        <v>3203</v>
      </c>
      <c r="N9" s="1821" t="s">
        <v>3205</v>
      </c>
    </row>
    <row r="10" spans="1:14" ht="26.4">
      <c r="A10" s="3170"/>
      <c r="B10" s="1706" t="s">
        <v>3221</v>
      </c>
      <c r="C10" s="1706" t="s">
        <v>3222</v>
      </c>
      <c r="D10" s="1706" t="s">
        <v>3210</v>
      </c>
      <c r="E10" s="1706" t="s">
        <v>3223</v>
      </c>
      <c r="F10" s="1706">
        <v>1000</v>
      </c>
      <c r="G10" s="1821" t="s">
        <v>3205</v>
      </c>
      <c r="H10" s="1821" t="s">
        <v>3212</v>
      </c>
      <c r="I10" s="1821" t="s">
        <v>3205</v>
      </c>
      <c r="J10" s="1711" t="s">
        <v>1455</v>
      </c>
      <c r="K10" s="1821" t="s">
        <v>3205</v>
      </c>
      <c r="L10" s="1821" t="s">
        <v>3205</v>
      </c>
      <c r="M10" s="1821" t="s">
        <v>3203</v>
      </c>
      <c r="N10" s="1821" t="s">
        <v>3205</v>
      </c>
    </row>
    <row r="11" spans="1:14">
      <c r="A11" s="3170"/>
      <c r="B11" s="1706" t="s">
        <v>3224</v>
      </c>
      <c r="C11" s="1706" t="s">
        <v>3225</v>
      </c>
      <c r="D11" s="1706" t="s">
        <v>2375</v>
      </c>
      <c r="E11" s="1706" t="s">
        <v>3226</v>
      </c>
      <c r="F11" s="1706" t="s">
        <v>3227</v>
      </c>
      <c r="G11" s="1821" t="s">
        <v>3205</v>
      </c>
      <c r="H11" s="1821" t="s">
        <v>3228</v>
      </c>
      <c r="I11" s="1821" t="s">
        <v>3205</v>
      </c>
      <c r="J11" s="1711" t="s">
        <v>1455</v>
      </c>
      <c r="K11" s="1821" t="s">
        <v>3203</v>
      </c>
      <c r="L11" s="1821" t="s">
        <v>3205</v>
      </c>
      <c r="M11" s="1821" t="s">
        <v>3203</v>
      </c>
      <c r="N11" s="1821" t="s">
        <v>3205</v>
      </c>
    </row>
    <row r="12" spans="1:14">
      <c r="A12" s="3170"/>
      <c r="B12" s="1706" t="s">
        <v>3229</v>
      </c>
      <c r="C12" s="1706" t="s">
        <v>3230</v>
      </c>
      <c r="D12" s="1706" t="s">
        <v>3231</v>
      </c>
      <c r="E12" s="1706" t="s">
        <v>3232</v>
      </c>
      <c r="F12" s="1706" t="s">
        <v>3227</v>
      </c>
      <c r="G12" s="1821" t="s">
        <v>3205</v>
      </c>
      <c r="H12" s="1821" t="s">
        <v>3233</v>
      </c>
      <c r="I12" s="1821" t="s">
        <v>3205</v>
      </c>
      <c r="J12" s="1711" t="s">
        <v>1455</v>
      </c>
      <c r="K12" s="1821" t="s">
        <v>3203</v>
      </c>
      <c r="L12" s="1821" t="s">
        <v>3205</v>
      </c>
      <c r="M12" s="1821" t="s">
        <v>3203</v>
      </c>
      <c r="N12" s="1821" t="s">
        <v>3205</v>
      </c>
    </row>
    <row r="13" spans="1:14" ht="39.6">
      <c r="A13" s="3171"/>
      <c r="B13" s="1706" t="s">
        <v>3234</v>
      </c>
      <c r="C13" s="1706" t="s">
        <v>3235</v>
      </c>
      <c r="D13" s="1706" t="s">
        <v>3236</v>
      </c>
      <c r="E13" s="1706" t="s">
        <v>3237</v>
      </c>
      <c r="F13" s="1706">
        <v>400</v>
      </c>
      <c r="G13" s="1821" t="s">
        <v>3205</v>
      </c>
      <c r="H13" s="1821" t="s">
        <v>3238</v>
      </c>
      <c r="I13" s="1821" t="s">
        <v>3203</v>
      </c>
      <c r="J13" s="1821" t="s">
        <v>3239</v>
      </c>
      <c r="K13" s="1821" t="s">
        <v>3205</v>
      </c>
      <c r="L13" s="1821" t="s">
        <v>3205</v>
      </c>
      <c r="M13" s="1821" t="s">
        <v>3203</v>
      </c>
      <c r="N13" s="1821" t="s">
        <v>3205</v>
      </c>
    </row>
    <row r="14" spans="1:14" ht="13.8">
      <c r="A14" s="1822" t="s">
        <v>3240</v>
      </c>
      <c r="B14" s="1823"/>
      <c r="C14" s="1823"/>
      <c r="D14" s="1824"/>
      <c r="E14" s="1823"/>
      <c r="F14" s="873"/>
      <c r="G14" s="873"/>
      <c r="H14" s="873"/>
      <c r="I14" s="873"/>
      <c r="J14" s="873"/>
      <c r="K14" s="873"/>
      <c r="L14" s="873"/>
      <c r="M14" s="873"/>
      <c r="N14" s="873"/>
    </row>
  </sheetData>
  <mergeCells count="4">
    <mergeCell ref="A2:E2"/>
    <mergeCell ref="A3:E3"/>
    <mergeCell ref="A5:A6"/>
    <mergeCell ref="A7:A13"/>
  </mergeCells>
  <hyperlinks>
    <hyperlink ref="A1" location="Índice!A1" display="ÍNDICE" xr:uid="{00000000-0004-0000-57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AD25A8"/>
  </sheetPr>
  <dimension ref="A1:F15"/>
  <sheetViews>
    <sheetView showGridLines="0" workbookViewId="0"/>
  </sheetViews>
  <sheetFormatPr baseColWidth="10" defaultRowHeight="13.2"/>
  <cols>
    <col min="1" max="1" width="7.21875" bestFit="1" customWidth="1"/>
    <col min="2" max="2" width="16.6640625" customWidth="1"/>
    <col min="3" max="3" width="6.109375" bestFit="1" customWidth="1"/>
    <col min="4" max="4" width="7.5546875" bestFit="1" customWidth="1"/>
    <col min="5" max="5" width="9" bestFit="1" customWidth="1"/>
    <col min="6" max="6" width="159.6640625" bestFit="1" customWidth="1"/>
  </cols>
  <sheetData>
    <row r="1" spans="1:6">
      <c r="A1" s="320" t="s">
        <v>1447</v>
      </c>
    </row>
    <row r="2" spans="1:6" ht="18">
      <c r="B2" s="43" t="s">
        <v>3606</v>
      </c>
    </row>
    <row r="4" spans="1:6" ht="13.8">
      <c r="A4" s="1646" t="s">
        <v>2324</v>
      </c>
      <c r="B4" s="1646" t="s">
        <v>2325</v>
      </c>
      <c r="C4" s="1646" t="s">
        <v>2209</v>
      </c>
      <c r="D4" s="1646" t="s">
        <v>363</v>
      </c>
      <c r="E4" s="1646" t="s">
        <v>362</v>
      </c>
      <c r="F4" s="1646" t="s">
        <v>2328</v>
      </c>
    </row>
    <row r="5" spans="1:6" s="1095" customFormat="1" ht="13.8">
      <c r="A5" s="1647" t="s">
        <v>1546</v>
      </c>
      <c r="B5" s="1627" t="s">
        <v>2326</v>
      </c>
      <c r="C5" s="1626">
        <v>84</v>
      </c>
      <c r="D5" s="1626">
        <v>84.2</v>
      </c>
      <c r="E5" s="1920">
        <v>43417</v>
      </c>
      <c r="F5" s="1627" t="s">
        <v>3438</v>
      </c>
    </row>
    <row r="6" spans="1:6" ht="13.8">
      <c r="A6" s="1647" t="s">
        <v>1548</v>
      </c>
      <c r="B6" s="1921" t="s">
        <v>2326</v>
      </c>
      <c r="C6" s="1922">
        <v>11.18</v>
      </c>
      <c r="D6" s="1922" t="s">
        <v>2807</v>
      </c>
      <c r="E6" s="1923">
        <v>43417</v>
      </c>
      <c r="F6" s="1921" t="s">
        <v>2808</v>
      </c>
    </row>
    <row r="7" spans="1:6" ht="13.8">
      <c r="A7" s="1647" t="s">
        <v>1549</v>
      </c>
      <c r="B7" s="1921" t="s">
        <v>2326</v>
      </c>
      <c r="C7" s="1922">
        <v>81</v>
      </c>
      <c r="D7" s="1922">
        <v>81.7</v>
      </c>
      <c r="E7" s="1923">
        <v>43417</v>
      </c>
      <c r="F7" s="1921" t="s">
        <v>2806</v>
      </c>
    </row>
    <row r="8" spans="1:6" ht="13.8">
      <c r="A8" s="1647" t="s">
        <v>460</v>
      </c>
      <c r="B8" s="1921" t="s">
        <v>2327</v>
      </c>
      <c r="C8" s="1922">
        <v>85</v>
      </c>
      <c r="D8" s="1922">
        <v>85.2</v>
      </c>
      <c r="E8" s="1923">
        <v>43430</v>
      </c>
      <c r="F8" s="1921" t="s">
        <v>2809</v>
      </c>
    </row>
    <row r="9" spans="1:6" ht="13.8">
      <c r="A9" s="1647" t="s">
        <v>6</v>
      </c>
      <c r="B9" s="1921" t="s">
        <v>66</v>
      </c>
      <c r="C9" s="1922">
        <v>452</v>
      </c>
      <c r="D9" s="1922">
        <v>452.2</v>
      </c>
      <c r="E9" s="1923">
        <v>43454</v>
      </c>
      <c r="F9" s="1921" t="s">
        <v>3548</v>
      </c>
    </row>
    <row r="10" spans="1:6" ht="13.8">
      <c r="A10" s="1647" t="s">
        <v>1546</v>
      </c>
      <c r="B10" s="961" t="s">
        <v>2326</v>
      </c>
      <c r="C10" s="619">
        <v>70</v>
      </c>
      <c r="D10" s="619">
        <v>70.2</v>
      </c>
      <c r="E10" s="962">
        <v>43035</v>
      </c>
      <c r="F10" s="961" t="s">
        <v>2210</v>
      </c>
    </row>
    <row r="11" spans="1:6" ht="13.8">
      <c r="A11" s="1647" t="s">
        <v>1548</v>
      </c>
      <c r="B11" s="961" t="s">
        <v>2326</v>
      </c>
      <c r="C11" s="619">
        <v>12</v>
      </c>
      <c r="D11" s="619" t="s">
        <v>2213</v>
      </c>
      <c r="E11" s="962">
        <v>43047</v>
      </c>
      <c r="F11" s="961" t="s">
        <v>2214</v>
      </c>
    </row>
    <row r="12" spans="1:6" ht="13.8">
      <c r="A12" s="1647" t="s">
        <v>1549</v>
      </c>
      <c r="B12" s="961" t="s">
        <v>2326</v>
      </c>
      <c r="C12" s="619">
        <v>68</v>
      </c>
      <c r="D12" s="619">
        <v>68.3</v>
      </c>
      <c r="E12" s="962">
        <v>43042</v>
      </c>
      <c r="F12" s="961" t="s">
        <v>2232</v>
      </c>
    </row>
    <row r="13" spans="1:6" ht="13.8">
      <c r="A13" s="1647" t="s">
        <v>460</v>
      </c>
      <c r="B13" s="961" t="s">
        <v>2327</v>
      </c>
      <c r="C13" s="619">
        <v>65</v>
      </c>
      <c r="D13" s="619">
        <v>65.599999999999994</v>
      </c>
      <c r="E13" s="962">
        <v>43054</v>
      </c>
      <c r="F13" s="961" t="s">
        <v>2313</v>
      </c>
    </row>
    <row r="14" spans="1:6" ht="13.8">
      <c r="A14" s="1647" t="s">
        <v>6</v>
      </c>
      <c r="B14" s="961" t="s">
        <v>66</v>
      </c>
      <c r="C14" s="619">
        <v>434</v>
      </c>
      <c r="D14" s="619">
        <v>434.2</v>
      </c>
      <c r="E14" s="962">
        <v>43081</v>
      </c>
      <c r="F14" s="961" t="s">
        <v>2312</v>
      </c>
    </row>
    <row r="15" spans="1:6">
      <c r="A15" s="1924" t="s">
        <v>3439</v>
      </c>
    </row>
  </sheetData>
  <hyperlinks>
    <hyperlink ref="A1" location="Índice!A1" display="ÍNDICE" xr:uid="{00000000-0004-0000-58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D25A8"/>
  </sheetPr>
  <dimension ref="A1:Z56"/>
  <sheetViews>
    <sheetView showGridLines="0" topLeftCell="A34" zoomScaleNormal="100" workbookViewId="0">
      <selection activeCell="J57" sqref="J57"/>
    </sheetView>
  </sheetViews>
  <sheetFormatPr baseColWidth="10" defaultRowHeight="13.2"/>
  <cols>
    <col min="1" max="1" width="7.109375" style="248" customWidth="1"/>
    <col min="2" max="2" width="28.6640625" style="248" bestFit="1" customWidth="1"/>
    <col min="3" max="3" width="8.6640625" style="48" customWidth="1"/>
    <col min="4" max="4" width="9.88671875" style="48" bestFit="1" customWidth="1"/>
    <col min="5" max="5" width="10.33203125" style="48" customWidth="1"/>
    <col min="6" max="8" width="9.88671875" style="48" bestFit="1" customWidth="1"/>
    <col min="9" max="9" width="10.33203125" style="248" customWidth="1"/>
    <col min="10" max="10" width="10.5546875" style="248" customWidth="1"/>
    <col min="11" max="11" width="11.5546875" style="248" customWidth="1"/>
    <col min="12" max="12" width="10.5546875" style="248" customWidth="1"/>
    <col min="13" max="14" width="7.33203125" style="248" bestFit="1" customWidth="1"/>
    <col min="15" max="15" width="6.5546875" style="248" bestFit="1" customWidth="1"/>
    <col min="16" max="17" width="7.33203125" style="248" bestFit="1" customWidth="1"/>
    <col min="18" max="18" width="6.5546875" style="48" bestFit="1" customWidth="1"/>
    <col min="19" max="20" width="7.33203125" style="48" bestFit="1" customWidth="1"/>
    <col min="21" max="22" width="6" style="248" bestFit="1" customWidth="1"/>
    <col min="23" max="23" width="8.109375" style="248" customWidth="1"/>
    <col min="24" max="24" width="5.109375" style="248" bestFit="1" customWidth="1"/>
    <col min="25" max="25" width="4.88671875" style="248" customWidth="1"/>
    <col min="26" max="26" width="9" style="248" customWidth="1"/>
    <col min="27" max="230" width="11.44140625" style="248"/>
    <col min="231" max="231" width="0.33203125" style="248" customWidth="1"/>
    <col min="232" max="232" width="19" style="248" customWidth="1"/>
    <col min="233" max="233" width="7.109375" style="248" customWidth="1"/>
    <col min="234" max="234" width="41.33203125" style="248" customWidth="1"/>
    <col min="235" max="236" width="9" style="248" customWidth="1"/>
    <col min="237" max="237" width="10.5546875" style="248" customWidth="1"/>
    <col min="238" max="238" width="9.44140625" style="248" customWidth="1"/>
    <col min="239" max="239" width="9.88671875" style="248" customWidth="1"/>
    <col min="240" max="240" width="10.5546875" style="248" customWidth="1"/>
    <col min="241" max="242" width="9.44140625" style="248" customWidth="1"/>
    <col min="243" max="243" width="10.5546875" style="248" customWidth="1"/>
    <col min="244" max="245" width="9" style="248" customWidth="1"/>
    <col min="246" max="246" width="10.5546875" style="248" customWidth="1"/>
    <col min="247" max="248" width="9.44140625" style="248" customWidth="1"/>
    <col min="249" max="249" width="10.5546875" style="248" customWidth="1"/>
    <col min="250" max="250" width="9.44140625" style="248" customWidth="1"/>
    <col min="251" max="251" width="9.88671875" style="248" customWidth="1"/>
    <col min="252" max="252" width="10.5546875" style="248" customWidth="1"/>
    <col min="253" max="253" width="9" style="248" customWidth="1"/>
    <col min="254" max="254" width="9.88671875" style="248" customWidth="1"/>
    <col min="255" max="255" width="12" style="248" customWidth="1"/>
    <col min="256" max="486" width="11.44140625" style="248"/>
    <col min="487" max="487" width="0.33203125" style="248" customWidth="1"/>
    <col min="488" max="488" width="19" style="248" customWidth="1"/>
    <col min="489" max="489" width="7.109375" style="248" customWidth="1"/>
    <col min="490" max="490" width="41.33203125" style="248" customWidth="1"/>
    <col min="491" max="492" width="9" style="248" customWidth="1"/>
    <col min="493" max="493" width="10.5546875" style="248" customWidth="1"/>
    <col min="494" max="494" width="9.44140625" style="248" customWidth="1"/>
    <col min="495" max="495" width="9.88671875" style="248" customWidth="1"/>
    <col min="496" max="496" width="10.5546875" style="248" customWidth="1"/>
    <col min="497" max="498" width="9.44140625" style="248" customWidth="1"/>
    <col min="499" max="499" width="10.5546875" style="248" customWidth="1"/>
    <col min="500" max="501" width="9" style="248" customWidth="1"/>
    <col min="502" max="502" width="10.5546875" style="248" customWidth="1"/>
    <col min="503" max="504" width="9.44140625" style="248" customWidth="1"/>
    <col min="505" max="505" width="10.5546875" style="248" customWidth="1"/>
    <col min="506" max="506" width="9.44140625" style="248" customWidth="1"/>
    <col min="507" max="507" width="9.88671875" style="248" customWidth="1"/>
    <col min="508" max="508" width="10.5546875" style="248" customWidth="1"/>
    <col min="509" max="509" width="9" style="248" customWidth="1"/>
    <col min="510" max="510" width="9.88671875" style="248" customWidth="1"/>
    <col min="511" max="511" width="12" style="248" customWidth="1"/>
    <col min="512" max="742" width="11.44140625" style="248"/>
    <col min="743" max="743" width="0.33203125" style="248" customWidth="1"/>
    <col min="744" max="744" width="19" style="248" customWidth="1"/>
    <col min="745" max="745" width="7.109375" style="248" customWidth="1"/>
    <col min="746" max="746" width="41.33203125" style="248" customWidth="1"/>
    <col min="747" max="748" width="9" style="248" customWidth="1"/>
    <col min="749" max="749" width="10.5546875" style="248" customWidth="1"/>
    <col min="750" max="750" width="9.44140625" style="248" customWidth="1"/>
    <col min="751" max="751" width="9.88671875" style="248" customWidth="1"/>
    <col min="752" max="752" width="10.5546875" style="248" customWidth="1"/>
    <col min="753" max="754" width="9.44140625" style="248" customWidth="1"/>
    <col min="755" max="755" width="10.5546875" style="248" customWidth="1"/>
    <col min="756" max="757" width="9" style="248" customWidth="1"/>
    <col min="758" max="758" width="10.5546875" style="248" customWidth="1"/>
    <col min="759" max="760" width="9.44140625" style="248" customWidth="1"/>
    <col min="761" max="761" width="10.5546875" style="248" customWidth="1"/>
    <col min="762" max="762" width="9.44140625" style="248" customWidth="1"/>
    <col min="763" max="763" width="9.88671875" style="248" customWidth="1"/>
    <col min="764" max="764" width="10.5546875" style="248" customWidth="1"/>
    <col min="765" max="765" width="9" style="248" customWidth="1"/>
    <col min="766" max="766" width="9.88671875" style="248" customWidth="1"/>
    <col min="767" max="767" width="12" style="248" customWidth="1"/>
    <col min="768" max="998" width="11.44140625" style="248"/>
    <col min="999" max="999" width="0.33203125" style="248" customWidth="1"/>
    <col min="1000" max="1000" width="19" style="248" customWidth="1"/>
    <col min="1001" max="1001" width="7.109375" style="248" customWidth="1"/>
    <col min="1002" max="1002" width="41.33203125" style="248" customWidth="1"/>
    <col min="1003" max="1004" width="9" style="248" customWidth="1"/>
    <col min="1005" max="1005" width="10.5546875" style="248" customWidth="1"/>
    <col min="1006" max="1006" width="9.44140625" style="248" customWidth="1"/>
    <col min="1007" max="1007" width="9.88671875" style="248" customWidth="1"/>
    <col min="1008" max="1008" width="10.5546875" style="248" customWidth="1"/>
    <col min="1009" max="1010" width="9.44140625" style="248" customWidth="1"/>
    <col min="1011" max="1011" width="10.5546875" style="248" customWidth="1"/>
    <col min="1012" max="1013" width="9" style="248" customWidth="1"/>
    <col min="1014" max="1014" width="10.5546875" style="248" customWidth="1"/>
    <col min="1015" max="1016" width="9.44140625" style="248" customWidth="1"/>
    <col min="1017" max="1017" width="10.5546875" style="248" customWidth="1"/>
    <col min="1018" max="1018" width="9.44140625" style="248" customWidth="1"/>
    <col min="1019" max="1019" width="9.88671875" style="248" customWidth="1"/>
    <col min="1020" max="1020" width="10.5546875" style="248" customWidth="1"/>
    <col min="1021" max="1021" width="9" style="248" customWidth="1"/>
    <col min="1022" max="1022" width="9.88671875" style="248" customWidth="1"/>
    <col min="1023" max="1023" width="12" style="248" customWidth="1"/>
    <col min="1024" max="1254" width="11.44140625" style="248"/>
    <col min="1255" max="1255" width="0.33203125" style="248" customWidth="1"/>
    <col min="1256" max="1256" width="19" style="248" customWidth="1"/>
    <col min="1257" max="1257" width="7.109375" style="248" customWidth="1"/>
    <col min="1258" max="1258" width="41.33203125" style="248" customWidth="1"/>
    <col min="1259" max="1260" width="9" style="248" customWidth="1"/>
    <col min="1261" max="1261" width="10.5546875" style="248" customWidth="1"/>
    <col min="1262" max="1262" width="9.44140625" style="248" customWidth="1"/>
    <col min="1263" max="1263" width="9.88671875" style="248" customWidth="1"/>
    <col min="1264" max="1264" width="10.5546875" style="248" customWidth="1"/>
    <col min="1265" max="1266" width="9.44140625" style="248" customWidth="1"/>
    <col min="1267" max="1267" width="10.5546875" style="248" customWidth="1"/>
    <col min="1268" max="1269" width="9" style="248" customWidth="1"/>
    <col min="1270" max="1270" width="10.5546875" style="248" customWidth="1"/>
    <col min="1271" max="1272" width="9.44140625" style="248" customWidth="1"/>
    <col min="1273" max="1273" width="10.5546875" style="248" customWidth="1"/>
    <col min="1274" max="1274" width="9.44140625" style="248" customWidth="1"/>
    <col min="1275" max="1275" width="9.88671875" style="248" customWidth="1"/>
    <col min="1276" max="1276" width="10.5546875" style="248" customWidth="1"/>
    <col min="1277" max="1277" width="9" style="248" customWidth="1"/>
    <col min="1278" max="1278" width="9.88671875" style="248" customWidth="1"/>
    <col min="1279" max="1279" width="12" style="248" customWidth="1"/>
    <col min="1280" max="1510" width="11.44140625" style="248"/>
    <col min="1511" max="1511" width="0.33203125" style="248" customWidth="1"/>
    <col min="1512" max="1512" width="19" style="248" customWidth="1"/>
    <col min="1513" max="1513" width="7.109375" style="248" customWidth="1"/>
    <col min="1514" max="1514" width="41.33203125" style="248" customWidth="1"/>
    <col min="1515" max="1516" width="9" style="248" customWidth="1"/>
    <col min="1517" max="1517" width="10.5546875" style="248" customWidth="1"/>
    <col min="1518" max="1518" width="9.44140625" style="248" customWidth="1"/>
    <col min="1519" max="1519" width="9.88671875" style="248" customWidth="1"/>
    <col min="1520" max="1520" width="10.5546875" style="248" customWidth="1"/>
    <col min="1521" max="1522" width="9.44140625" style="248" customWidth="1"/>
    <col min="1523" max="1523" width="10.5546875" style="248" customWidth="1"/>
    <col min="1524" max="1525" width="9" style="248" customWidth="1"/>
    <col min="1526" max="1526" width="10.5546875" style="248" customWidth="1"/>
    <col min="1527" max="1528" width="9.44140625" style="248" customWidth="1"/>
    <col min="1529" max="1529" width="10.5546875" style="248" customWidth="1"/>
    <col min="1530" max="1530" width="9.44140625" style="248" customWidth="1"/>
    <col min="1531" max="1531" width="9.88671875" style="248" customWidth="1"/>
    <col min="1532" max="1532" width="10.5546875" style="248" customWidth="1"/>
    <col min="1533" max="1533" width="9" style="248" customWidth="1"/>
    <col min="1534" max="1534" width="9.88671875" style="248" customWidth="1"/>
    <col min="1535" max="1535" width="12" style="248" customWidth="1"/>
    <col min="1536" max="1766" width="11.44140625" style="248"/>
    <col min="1767" max="1767" width="0.33203125" style="248" customWidth="1"/>
    <col min="1768" max="1768" width="19" style="248" customWidth="1"/>
    <col min="1769" max="1769" width="7.109375" style="248" customWidth="1"/>
    <col min="1770" max="1770" width="41.33203125" style="248" customWidth="1"/>
    <col min="1771" max="1772" width="9" style="248" customWidth="1"/>
    <col min="1773" max="1773" width="10.5546875" style="248" customWidth="1"/>
    <col min="1774" max="1774" width="9.44140625" style="248" customWidth="1"/>
    <col min="1775" max="1775" width="9.88671875" style="248" customWidth="1"/>
    <col min="1776" max="1776" width="10.5546875" style="248" customWidth="1"/>
    <col min="1777" max="1778" width="9.44140625" style="248" customWidth="1"/>
    <col min="1779" max="1779" width="10.5546875" style="248" customWidth="1"/>
    <col min="1780" max="1781" width="9" style="248" customWidth="1"/>
    <col min="1782" max="1782" width="10.5546875" style="248" customWidth="1"/>
    <col min="1783" max="1784" width="9.44140625" style="248" customWidth="1"/>
    <col min="1785" max="1785" width="10.5546875" style="248" customWidth="1"/>
    <col min="1786" max="1786" width="9.44140625" style="248" customWidth="1"/>
    <col min="1787" max="1787" width="9.88671875" style="248" customWidth="1"/>
    <col min="1788" max="1788" width="10.5546875" style="248" customWidth="1"/>
    <col min="1789" max="1789" width="9" style="248" customWidth="1"/>
    <col min="1790" max="1790" width="9.88671875" style="248" customWidth="1"/>
    <col min="1791" max="1791" width="12" style="248" customWidth="1"/>
    <col min="1792" max="2022" width="11.44140625" style="248"/>
    <col min="2023" max="2023" width="0.33203125" style="248" customWidth="1"/>
    <col min="2024" max="2024" width="19" style="248" customWidth="1"/>
    <col min="2025" max="2025" width="7.109375" style="248" customWidth="1"/>
    <col min="2026" max="2026" width="41.33203125" style="248" customWidth="1"/>
    <col min="2027" max="2028" width="9" style="248" customWidth="1"/>
    <col min="2029" max="2029" width="10.5546875" style="248" customWidth="1"/>
    <col min="2030" max="2030" width="9.44140625" style="248" customWidth="1"/>
    <col min="2031" max="2031" width="9.88671875" style="248" customWidth="1"/>
    <col min="2032" max="2032" width="10.5546875" style="248" customWidth="1"/>
    <col min="2033" max="2034" width="9.44140625" style="248" customWidth="1"/>
    <col min="2035" max="2035" width="10.5546875" style="248" customWidth="1"/>
    <col min="2036" max="2037" width="9" style="248" customWidth="1"/>
    <col min="2038" max="2038" width="10.5546875" style="248" customWidth="1"/>
    <col min="2039" max="2040" width="9.44140625" style="248" customWidth="1"/>
    <col min="2041" max="2041" width="10.5546875" style="248" customWidth="1"/>
    <col min="2042" max="2042" width="9.44140625" style="248" customWidth="1"/>
    <col min="2043" max="2043" width="9.88671875" style="248" customWidth="1"/>
    <col min="2044" max="2044" width="10.5546875" style="248" customWidth="1"/>
    <col min="2045" max="2045" width="9" style="248" customWidth="1"/>
    <col min="2046" max="2046" width="9.88671875" style="248" customWidth="1"/>
    <col min="2047" max="2047" width="12" style="248" customWidth="1"/>
    <col min="2048" max="2278" width="11.44140625" style="248"/>
    <col min="2279" max="2279" width="0.33203125" style="248" customWidth="1"/>
    <col min="2280" max="2280" width="19" style="248" customWidth="1"/>
    <col min="2281" max="2281" width="7.109375" style="248" customWidth="1"/>
    <col min="2282" max="2282" width="41.33203125" style="248" customWidth="1"/>
    <col min="2283" max="2284" width="9" style="248" customWidth="1"/>
    <col min="2285" max="2285" width="10.5546875" style="248" customWidth="1"/>
    <col min="2286" max="2286" width="9.44140625" style="248" customWidth="1"/>
    <col min="2287" max="2287" width="9.88671875" style="248" customWidth="1"/>
    <col min="2288" max="2288" width="10.5546875" style="248" customWidth="1"/>
    <col min="2289" max="2290" width="9.44140625" style="248" customWidth="1"/>
    <col min="2291" max="2291" width="10.5546875" style="248" customWidth="1"/>
    <col min="2292" max="2293" width="9" style="248" customWidth="1"/>
    <col min="2294" max="2294" width="10.5546875" style="248" customWidth="1"/>
    <col min="2295" max="2296" width="9.44140625" style="248" customWidth="1"/>
    <col min="2297" max="2297" width="10.5546875" style="248" customWidth="1"/>
    <col min="2298" max="2298" width="9.44140625" style="248" customWidth="1"/>
    <col min="2299" max="2299" width="9.88671875" style="248" customWidth="1"/>
    <col min="2300" max="2300" width="10.5546875" style="248" customWidth="1"/>
    <col min="2301" max="2301" width="9" style="248" customWidth="1"/>
    <col min="2302" max="2302" width="9.88671875" style="248" customWidth="1"/>
    <col min="2303" max="2303" width="12" style="248" customWidth="1"/>
    <col min="2304" max="2534" width="11.44140625" style="248"/>
    <col min="2535" max="2535" width="0.33203125" style="248" customWidth="1"/>
    <col min="2536" max="2536" width="19" style="248" customWidth="1"/>
    <col min="2537" max="2537" width="7.109375" style="248" customWidth="1"/>
    <col min="2538" max="2538" width="41.33203125" style="248" customWidth="1"/>
    <col min="2539" max="2540" width="9" style="248" customWidth="1"/>
    <col min="2541" max="2541" width="10.5546875" style="248" customWidth="1"/>
    <col min="2542" max="2542" width="9.44140625" style="248" customWidth="1"/>
    <col min="2543" max="2543" width="9.88671875" style="248" customWidth="1"/>
    <col min="2544" max="2544" width="10.5546875" style="248" customWidth="1"/>
    <col min="2545" max="2546" width="9.44140625" style="248" customWidth="1"/>
    <col min="2547" max="2547" width="10.5546875" style="248" customWidth="1"/>
    <col min="2548" max="2549" width="9" style="248" customWidth="1"/>
    <col min="2550" max="2550" width="10.5546875" style="248" customWidth="1"/>
    <col min="2551" max="2552" width="9.44140625" style="248" customWidth="1"/>
    <col min="2553" max="2553" width="10.5546875" style="248" customWidth="1"/>
    <col min="2554" max="2554" width="9.44140625" style="248" customWidth="1"/>
    <col min="2555" max="2555" width="9.88671875" style="248" customWidth="1"/>
    <col min="2556" max="2556" width="10.5546875" style="248" customWidth="1"/>
    <col min="2557" max="2557" width="9" style="248" customWidth="1"/>
    <col min="2558" max="2558" width="9.88671875" style="248" customWidth="1"/>
    <col min="2559" max="2559" width="12" style="248" customWidth="1"/>
    <col min="2560" max="2790" width="11.44140625" style="248"/>
    <col min="2791" max="2791" width="0.33203125" style="248" customWidth="1"/>
    <col min="2792" max="2792" width="19" style="248" customWidth="1"/>
    <col min="2793" max="2793" width="7.109375" style="248" customWidth="1"/>
    <col min="2794" max="2794" width="41.33203125" style="248" customWidth="1"/>
    <col min="2795" max="2796" width="9" style="248" customWidth="1"/>
    <col min="2797" max="2797" width="10.5546875" style="248" customWidth="1"/>
    <col min="2798" max="2798" width="9.44140625" style="248" customWidth="1"/>
    <col min="2799" max="2799" width="9.88671875" style="248" customWidth="1"/>
    <col min="2800" max="2800" width="10.5546875" style="248" customWidth="1"/>
    <col min="2801" max="2802" width="9.44140625" style="248" customWidth="1"/>
    <col min="2803" max="2803" width="10.5546875" style="248" customWidth="1"/>
    <col min="2804" max="2805" width="9" style="248" customWidth="1"/>
    <col min="2806" max="2806" width="10.5546875" style="248" customWidth="1"/>
    <col min="2807" max="2808" width="9.44140625" style="248" customWidth="1"/>
    <col min="2809" max="2809" width="10.5546875" style="248" customWidth="1"/>
    <col min="2810" max="2810" width="9.44140625" style="248" customWidth="1"/>
    <col min="2811" max="2811" width="9.88671875" style="248" customWidth="1"/>
    <col min="2812" max="2812" width="10.5546875" style="248" customWidth="1"/>
    <col min="2813" max="2813" width="9" style="248" customWidth="1"/>
    <col min="2814" max="2814" width="9.88671875" style="248" customWidth="1"/>
    <col min="2815" max="2815" width="12" style="248" customWidth="1"/>
    <col min="2816" max="3046" width="11.44140625" style="248"/>
    <col min="3047" max="3047" width="0.33203125" style="248" customWidth="1"/>
    <col min="3048" max="3048" width="19" style="248" customWidth="1"/>
    <col min="3049" max="3049" width="7.109375" style="248" customWidth="1"/>
    <col min="3050" max="3050" width="41.33203125" style="248" customWidth="1"/>
    <col min="3051" max="3052" width="9" style="248" customWidth="1"/>
    <col min="3053" max="3053" width="10.5546875" style="248" customWidth="1"/>
    <col min="3054" max="3054" width="9.44140625" style="248" customWidth="1"/>
    <col min="3055" max="3055" width="9.88671875" style="248" customWidth="1"/>
    <col min="3056" max="3056" width="10.5546875" style="248" customWidth="1"/>
    <col min="3057" max="3058" width="9.44140625" style="248" customWidth="1"/>
    <col min="3059" max="3059" width="10.5546875" style="248" customWidth="1"/>
    <col min="3060" max="3061" width="9" style="248" customWidth="1"/>
    <col min="3062" max="3062" width="10.5546875" style="248" customWidth="1"/>
    <col min="3063" max="3064" width="9.44140625" style="248" customWidth="1"/>
    <col min="3065" max="3065" width="10.5546875" style="248" customWidth="1"/>
    <col min="3066" max="3066" width="9.44140625" style="248" customWidth="1"/>
    <col min="3067" max="3067" width="9.88671875" style="248" customWidth="1"/>
    <col min="3068" max="3068" width="10.5546875" style="248" customWidth="1"/>
    <col min="3069" max="3069" width="9" style="248" customWidth="1"/>
    <col min="3070" max="3070" width="9.88671875" style="248" customWidth="1"/>
    <col min="3071" max="3071" width="12" style="248" customWidth="1"/>
    <col min="3072" max="3302" width="11.44140625" style="248"/>
    <col min="3303" max="3303" width="0.33203125" style="248" customWidth="1"/>
    <col min="3304" max="3304" width="19" style="248" customWidth="1"/>
    <col min="3305" max="3305" width="7.109375" style="248" customWidth="1"/>
    <col min="3306" max="3306" width="41.33203125" style="248" customWidth="1"/>
    <col min="3307" max="3308" width="9" style="248" customWidth="1"/>
    <col min="3309" max="3309" width="10.5546875" style="248" customWidth="1"/>
    <col min="3310" max="3310" width="9.44140625" style="248" customWidth="1"/>
    <col min="3311" max="3311" width="9.88671875" style="248" customWidth="1"/>
    <col min="3312" max="3312" width="10.5546875" style="248" customWidth="1"/>
    <col min="3313" max="3314" width="9.44140625" style="248" customWidth="1"/>
    <col min="3315" max="3315" width="10.5546875" style="248" customWidth="1"/>
    <col min="3316" max="3317" width="9" style="248" customWidth="1"/>
    <col min="3318" max="3318" width="10.5546875" style="248" customWidth="1"/>
    <col min="3319" max="3320" width="9.44140625" style="248" customWidth="1"/>
    <col min="3321" max="3321" width="10.5546875" style="248" customWidth="1"/>
    <col min="3322" max="3322" width="9.44140625" style="248" customWidth="1"/>
    <col min="3323" max="3323" width="9.88671875" style="248" customWidth="1"/>
    <col min="3324" max="3324" width="10.5546875" style="248" customWidth="1"/>
    <col min="3325" max="3325" width="9" style="248" customWidth="1"/>
    <col min="3326" max="3326" width="9.88671875" style="248" customWidth="1"/>
    <col min="3327" max="3327" width="12" style="248" customWidth="1"/>
    <col min="3328" max="3558" width="11.44140625" style="248"/>
    <col min="3559" max="3559" width="0.33203125" style="248" customWidth="1"/>
    <col min="3560" max="3560" width="19" style="248" customWidth="1"/>
    <col min="3561" max="3561" width="7.109375" style="248" customWidth="1"/>
    <col min="3562" max="3562" width="41.33203125" style="248" customWidth="1"/>
    <col min="3563" max="3564" width="9" style="248" customWidth="1"/>
    <col min="3565" max="3565" width="10.5546875" style="248" customWidth="1"/>
    <col min="3566" max="3566" width="9.44140625" style="248" customWidth="1"/>
    <col min="3567" max="3567" width="9.88671875" style="248" customWidth="1"/>
    <col min="3568" max="3568" width="10.5546875" style="248" customWidth="1"/>
    <col min="3569" max="3570" width="9.44140625" style="248" customWidth="1"/>
    <col min="3571" max="3571" width="10.5546875" style="248" customWidth="1"/>
    <col min="3572" max="3573" width="9" style="248" customWidth="1"/>
    <col min="3574" max="3574" width="10.5546875" style="248" customWidth="1"/>
    <col min="3575" max="3576" width="9.44140625" style="248" customWidth="1"/>
    <col min="3577" max="3577" width="10.5546875" style="248" customWidth="1"/>
    <col min="3578" max="3578" width="9.44140625" style="248" customWidth="1"/>
    <col min="3579" max="3579" width="9.88671875" style="248" customWidth="1"/>
    <col min="3580" max="3580" width="10.5546875" style="248" customWidth="1"/>
    <col min="3581" max="3581" width="9" style="248" customWidth="1"/>
    <col min="3582" max="3582" width="9.88671875" style="248" customWidth="1"/>
    <col min="3583" max="3583" width="12" style="248" customWidth="1"/>
    <col min="3584" max="3814" width="11.44140625" style="248"/>
    <col min="3815" max="3815" width="0.33203125" style="248" customWidth="1"/>
    <col min="3816" max="3816" width="19" style="248" customWidth="1"/>
    <col min="3817" max="3817" width="7.109375" style="248" customWidth="1"/>
    <col min="3818" max="3818" width="41.33203125" style="248" customWidth="1"/>
    <col min="3819" max="3820" width="9" style="248" customWidth="1"/>
    <col min="3821" max="3821" width="10.5546875" style="248" customWidth="1"/>
    <col min="3822" max="3822" width="9.44140625" style="248" customWidth="1"/>
    <col min="3823" max="3823" width="9.88671875" style="248" customWidth="1"/>
    <col min="3824" max="3824" width="10.5546875" style="248" customWidth="1"/>
    <col min="3825" max="3826" width="9.44140625" style="248" customWidth="1"/>
    <col min="3827" max="3827" width="10.5546875" style="248" customWidth="1"/>
    <col min="3828" max="3829" width="9" style="248" customWidth="1"/>
    <col min="3830" max="3830" width="10.5546875" style="248" customWidth="1"/>
    <col min="3831" max="3832" width="9.44140625" style="248" customWidth="1"/>
    <col min="3833" max="3833" width="10.5546875" style="248" customWidth="1"/>
    <col min="3834" max="3834" width="9.44140625" style="248" customWidth="1"/>
    <col min="3835" max="3835" width="9.88671875" style="248" customWidth="1"/>
    <col min="3836" max="3836" width="10.5546875" style="248" customWidth="1"/>
    <col min="3837" max="3837" width="9" style="248" customWidth="1"/>
    <col min="3838" max="3838" width="9.88671875" style="248" customWidth="1"/>
    <col min="3839" max="3839" width="12" style="248" customWidth="1"/>
    <col min="3840" max="4070" width="11.44140625" style="248"/>
    <col min="4071" max="4071" width="0.33203125" style="248" customWidth="1"/>
    <col min="4072" max="4072" width="19" style="248" customWidth="1"/>
    <col min="4073" max="4073" width="7.109375" style="248" customWidth="1"/>
    <col min="4074" max="4074" width="41.33203125" style="248" customWidth="1"/>
    <col min="4075" max="4076" width="9" style="248" customWidth="1"/>
    <col min="4077" max="4077" width="10.5546875" style="248" customWidth="1"/>
    <col min="4078" max="4078" width="9.44140625" style="248" customWidth="1"/>
    <col min="4079" max="4079" width="9.88671875" style="248" customWidth="1"/>
    <col min="4080" max="4080" width="10.5546875" style="248" customWidth="1"/>
    <col min="4081" max="4082" width="9.44140625" style="248" customWidth="1"/>
    <col min="4083" max="4083" width="10.5546875" style="248" customWidth="1"/>
    <col min="4084" max="4085" width="9" style="248" customWidth="1"/>
    <col min="4086" max="4086" width="10.5546875" style="248" customWidth="1"/>
    <col min="4087" max="4088" width="9.44140625" style="248" customWidth="1"/>
    <col min="4089" max="4089" width="10.5546875" style="248" customWidth="1"/>
    <col min="4090" max="4090" width="9.44140625" style="248" customWidth="1"/>
    <col min="4091" max="4091" width="9.88671875" style="248" customWidth="1"/>
    <col min="4092" max="4092" width="10.5546875" style="248" customWidth="1"/>
    <col min="4093" max="4093" width="9" style="248" customWidth="1"/>
    <col min="4094" max="4094" width="9.88671875" style="248" customWidth="1"/>
    <col min="4095" max="4095" width="12" style="248" customWidth="1"/>
    <col min="4096" max="4326" width="11.44140625" style="248"/>
    <col min="4327" max="4327" width="0.33203125" style="248" customWidth="1"/>
    <col min="4328" max="4328" width="19" style="248" customWidth="1"/>
    <col min="4329" max="4329" width="7.109375" style="248" customWidth="1"/>
    <col min="4330" max="4330" width="41.33203125" style="248" customWidth="1"/>
    <col min="4331" max="4332" width="9" style="248" customWidth="1"/>
    <col min="4333" max="4333" width="10.5546875" style="248" customWidth="1"/>
    <col min="4334" max="4334" width="9.44140625" style="248" customWidth="1"/>
    <col min="4335" max="4335" width="9.88671875" style="248" customWidth="1"/>
    <col min="4336" max="4336" width="10.5546875" style="248" customWidth="1"/>
    <col min="4337" max="4338" width="9.44140625" style="248" customWidth="1"/>
    <col min="4339" max="4339" width="10.5546875" style="248" customWidth="1"/>
    <col min="4340" max="4341" width="9" style="248" customWidth="1"/>
    <col min="4342" max="4342" width="10.5546875" style="248" customWidth="1"/>
    <col min="4343" max="4344" width="9.44140625" style="248" customWidth="1"/>
    <col min="4345" max="4345" width="10.5546875" style="248" customWidth="1"/>
    <col min="4346" max="4346" width="9.44140625" style="248" customWidth="1"/>
    <col min="4347" max="4347" width="9.88671875" style="248" customWidth="1"/>
    <col min="4348" max="4348" width="10.5546875" style="248" customWidth="1"/>
    <col min="4349" max="4349" width="9" style="248" customWidth="1"/>
    <col min="4350" max="4350" width="9.88671875" style="248" customWidth="1"/>
    <col min="4351" max="4351" width="12" style="248" customWidth="1"/>
    <col min="4352" max="4582" width="11.44140625" style="248"/>
    <col min="4583" max="4583" width="0.33203125" style="248" customWidth="1"/>
    <col min="4584" max="4584" width="19" style="248" customWidth="1"/>
    <col min="4585" max="4585" width="7.109375" style="248" customWidth="1"/>
    <col min="4586" max="4586" width="41.33203125" style="248" customWidth="1"/>
    <col min="4587" max="4588" width="9" style="248" customWidth="1"/>
    <col min="4589" max="4589" width="10.5546875" style="248" customWidth="1"/>
    <col min="4590" max="4590" width="9.44140625" style="248" customWidth="1"/>
    <col min="4591" max="4591" width="9.88671875" style="248" customWidth="1"/>
    <col min="4592" max="4592" width="10.5546875" style="248" customWidth="1"/>
    <col min="4593" max="4594" width="9.44140625" style="248" customWidth="1"/>
    <col min="4595" max="4595" width="10.5546875" style="248" customWidth="1"/>
    <col min="4596" max="4597" width="9" style="248" customWidth="1"/>
    <col min="4598" max="4598" width="10.5546875" style="248" customWidth="1"/>
    <col min="4599" max="4600" width="9.44140625" style="248" customWidth="1"/>
    <col min="4601" max="4601" width="10.5546875" style="248" customWidth="1"/>
    <col min="4602" max="4602" width="9.44140625" style="248" customWidth="1"/>
    <col min="4603" max="4603" width="9.88671875" style="248" customWidth="1"/>
    <col min="4604" max="4604" width="10.5546875" style="248" customWidth="1"/>
    <col min="4605" max="4605" width="9" style="248" customWidth="1"/>
    <col min="4606" max="4606" width="9.88671875" style="248" customWidth="1"/>
    <col min="4607" max="4607" width="12" style="248" customWidth="1"/>
    <col min="4608" max="4838" width="11.44140625" style="248"/>
    <col min="4839" max="4839" width="0.33203125" style="248" customWidth="1"/>
    <col min="4840" max="4840" width="19" style="248" customWidth="1"/>
    <col min="4841" max="4841" width="7.109375" style="248" customWidth="1"/>
    <col min="4842" max="4842" width="41.33203125" style="248" customWidth="1"/>
    <col min="4843" max="4844" width="9" style="248" customWidth="1"/>
    <col min="4845" max="4845" width="10.5546875" style="248" customWidth="1"/>
    <col min="4846" max="4846" width="9.44140625" style="248" customWidth="1"/>
    <col min="4847" max="4847" width="9.88671875" style="248" customWidth="1"/>
    <col min="4848" max="4848" width="10.5546875" style="248" customWidth="1"/>
    <col min="4849" max="4850" width="9.44140625" style="248" customWidth="1"/>
    <col min="4851" max="4851" width="10.5546875" style="248" customWidth="1"/>
    <col min="4852" max="4853" width="9" style="248" customWidth="1"/>
    <col min="4854" max="4854" width="10.5546875" style="248" customWidth="1"/>
    <col min="4855" max="4856" width="9.44140625" style="248" customWidth="1"/>
    <col min="4857" max="4857" width="10.5546875" style="248" customWidth="1"/>
    <col min="4858" max="4858" width="9.44140625" style="248" customWidth="1"/>
    <col min="4859" max="4859" width="9.88671875" style="248" customWidth="1"/>
    <col min="4860" max="4860" width="10.5546875" style="248" customWidth="1"/>
    <col min="4861" max="4861" width="9" style="248" customWidth="1"/>
    <col min="4862" max="4862" width="9.88671875" style="248" customWidth="1"/>
    <col min="4863" max="4863" width="12" style="248" customWidth="1"/>
    <col min="4864" max="5094" width="11.44140625" style="248"/>
    <col min="5095" max="5095" width="0.33203125" style="248" customWidth="1"/>
    <col min="5096" max="5096" width="19" style="248" customWidth="1"/>
    <col min="5097" max="5097" width="7.109375" style="248" customWidth="1"/>
    <col min="5098" max="5098" width="41.33203125" style="248" customWidth="1"/>
    <col min="5099" max="5100" width="9" style="248" customWidth="1"/>
    <col min="5101" max="5101" width="10.5546875" style="248" customWidth="1"/>
    <col min="5102" max="5102" width="9.44140625" style="248" customWidth="1"/>
    <col min="5103" max="5103" width="9.88671875" style="248" customWidth="1"/>
    <col min="5104" max="5104" width="10.5546875" style="248" customWidth="1"/>
    <col min="5105" max="5106" width="9.44140625" style="248" customWidth="1"/>
    <col min="5107" max="5107" width="10.5546875" style="248" customWidth="1"/>
    <col min="5108" max="5109" width="9" style="248" customWidth="1"/>
    <col min="5110" max="5110" width="10.5546875" style="248" customWidth="1"/>
    <col min="5111" max="5112" width="9.44140625" style="248" customWidth="1"/>
    <col min="5113" max="5113" width="10.5546875" style="248" customWidth="1"/>
    <col min="5114" max="5114" width="9.44140625" style="248" customWidth="1"/>
    <col min="5115" max="5115" width="9.88671875" style="248" customWidth="1"/>
    <col min="5116" max="5116" width="10.5546875" style="248" customWidth="1"/>
    <col min="5117" max="5117" width="9" style="248" customWidth="1"/>
    <col min="5118" max="5118" width="9.88671875" style="248" customWidth="1"/>
    <col min="5119" max="5119" width="12" style="248" customWidth="1"/>
    <col min="5120" max="5350" width="11.44140625" style="248"/>
    <col min="5351" max="5351" width="0.33203125" style="248" customWidth="1"/>
    <col min="5352" max="5352" width="19" style="248" customWidth="1"/>
    <col min="5353" max="5353" width="7.109375" style="248" customWidth="1"/>
    <col min="5354" max="5354" width="41.33203125" style="248" customWidth="1"/>
    <col min="5355" max="5356" width="9" style="248" customWidth="1"/>
    <col min="5357" max="5357" width="10.5546875" style="248" customWidth="1"/>
    <col min="5358" max="5358" width="9.44140625" style="248" customWidth="1"/>
    <col min="5359" max="5359" width="9.88671875" style="248" customWidth="1"/>
    <col min="5360" max="5360" width="10.5546875" style="248" customWidth="1"/>
    <col min="5361" max="5362" width="9.44140625" style="248" customWidth="1"/>
    <col min="5363" max="5363" width="10.5546875" style="248" customWidth="1"/>
    <col min="5364" max="5365" width="9" style="248" customWidth="1"/>
    <col min="5366" max="5366" width="10.5546875" style="248" customWidth="1"/>
    <col min="5367" max="5368" width="9.44140625" style="248" customWidth="1"/>
    <col min="5369" max="5369" width="10.5546875" style="248" customWidth="1"/>
    <col min="5370" max="5370" width="9.44140625" style="248" customWidth="1"/>
    <col min="5371" max="5371" width="9.88671875" style="248" customWidth="1"/>
    <col min="5372" max="5372" width="10.5546875" style="248" customWidth="1"/>
    <col min="5373" max="5373" width="9" style="248" customWidth="1"/>
    <col min="5374" max="5374" width="9.88671875" style="248" customWidth="1"/>
    <col min="5375" max="5375" width="12" style="248" customWidth="1"/>
    <col min="5376" max="5606" width="11.44140625" style="248"/>
    <col min="5607" max="5607" width="0.33203125" style="248" customWidth="1"/>
    <col min="5608" max="5608" width="19" style="248" customWidth="1"/>
    <col min="5609" max="5609" width="7.109375" style="248" customWidth="1"/>
    <col min="5610" max="5610" width="41.33203125" style="248" customWidth="1"/>
    <col min="5611" max="5612" width="9" style="248" customWidth="1"/>
    <col min="5613" max="5613" width="10.5546875" style="248" customWidth="1"/>
    <col min="5614" max="5614" width="9.44140625" style="248" customWidth="1"/>
    <col min="5615" max="5615" width="9.88671875" style="248" customWidth="1"/>
    <col min="5616" max="5616" width="10.5546875" style="248" customWidth="1"/>
    <col min="5617" max="5618" width="9.44140625" style="248" customWidth="1"/>
    <col min="5619" max="5619" width="10.5546875" style="248" customWidth="1"/>
    <col min="5620" max="5621" width="9" style="248" customWidth="1"/>
    <col min="5622" max="5622" width="10.5546875" style="248" customWidth="1"/>
    <col min="5623" max="5624" width="9.44140625" style="248" customWidth="1"/>
    <col min="5625" max="5625" width="10.5546875" style="248" customWidth="1"/>
    <col min="5626" max="5626" width="9.44140625" style="248" customWidth="1"/>
    <col min="5627" max="5627" width="9.88671875" style="248" customWidth="1"/>
    <col min="5628" max="5628" width="10.5546875" style="248" customWidth="1"/>
    <col min="5629" max="5629" width="9" style="248" customWidth="1"/>
    <col min="5630" max="5630" width="9.88671875" style="248" customWidth="1"/>
    <col min="5631" max="5631" width="12" style="248" customWidth="1"/>
    <col min="5632" max="5862" width="11.44140625" style="248"/>
    <col min="5863" max="5863" width="0.33203125" style="248" customWidth="1"/>
    <col min="5864" max="5864" width="19" style="248" customWidth="1"/>
    <col min="5865" max="5865" width="7.109375" style="248" customWidth="1"/>
    <col min="5866" max="5866" width="41.33203125" style="248" customWidth="1"/>
    <col min="5867" max="5868" width="9" style="248" customWidth="1"/>
    <col min="5869" max="5869" width="10.5546875" style="248" customWidth="1"/>
    <col min="5870" max="5870" width="9.44140625" style="248" customWidth="1"/>
    <col min="5871" max="5871" width="9.88671875" style="248" customWidth="1"/>
    <col min="5872" max="5872" width="10.5546875" style="248" customWidth="1"/>
    <col min="5873" max="5874" width="9.44140625" style="248" customWidth="1"/>
    <col min="5875" max="5875" width="10.5546875" style="248" customWidth="1"/>
    <col min="5876" max="5877" width="9" style="248" customWidth="1"/>
    <col min="5878" max="5878" width="10.5546875" style="248" customWidth="1"/>
    <col min="5879" max="5880" width="9.44140625" style="248" customWidth="1"/>
    <col min="5881" max="5881" width="10.5546875" style="248" customWidth="1"/>
    <col min="5882" max="5882" width="9.44140625" style="248" customWidth="1"/>
    <col min="5883" max="5883" width="9.88671875" style="248" customWidth="1"/>
    <col min="5884" max="5884" width="10.5546875" style="248" customWidth="1"/>
    <col min="5885" max="5885" width="9" style="248" customWidth="1"/>
    <col min="5886" max="5886" width="9.88671875" style="248" customWidth="1"/>
    <col min="5887" max="5887" width="12" style="248" customWidth="1"/>
    <col min="5888" max="6118" width="11.44140625" style="248"/>
    <col min="6119" max="6119" width="0.33203125" style="248" customWidth="1"/>
    <col min="6120" max="6120" width="19" style="248" customWidth="1"/>
    <col min="6121" max="6121" width="7.109375" style="248" customWidth="1"/>
    <col min="6122" max="6122" width="41.33203125" style="248" customWidth="1"/>
    <col min="6123" max="6124" width="9" style="248" customWidth="1"/>
    <col min="6125" max="6125" width="10.5546875" style="248" customWidth="1"/>
    <col min="6126" max="6126" width="9.44140625" style="248" customWidth="1"/>
    <col min="6127" max="6127" width="9.88671875" style="248" customWidth="1"/>
    <col min="6128" max="6128" width="10.5546875" style="248" customWidth="1"/>
    <col min="6129" max="6130" width="9.44140625" style="248" customWidth="1"/>
    <col min="6131" max="6131" width="10.5546875" style="248" customWidth="1"/>
    <col min="6132" max="6133" width="9" style="248" customWidth="1"/>
    <col min="6134" max="6134" width="10.5546875" style="248" customWidth="1"/>
    <col min="6135" max="6136" width="9.44140625" style="248" customWidth="1"/>
    <col min="6137" max="6137" width="10.5546875" style="248" customWidth="1"/>
    <col min="6138" max="6138" width="9.44140625" style="248" customWidth="1"/>
    <col min="6139" max="6139" width="9.88671875" style="248" customWidth="1"/>
    <col min="6140" max="6140" width="10.5546875" style="248" customWidth="1"/>
    <col min="6141" max="6141" width="9" style="248" customWidth="1"/>
    <col min="6142" max="6142" width="9.88671875" style="248" customWidth="1"/>
    <col min="6143" max="6143" width="12" style="248" customWidth="1"/>
    <col min="6144" max="6374" width="11.44140625" style="248"/>
    <col min="6375" max="6375" width="0.33203125" style="248" customWidth="1"/>
    <col min="6376" max="6376" width="19" style="248" customWidth="1"/>
    <col min="6377" max="6377" width="7.109375" style="248" customWidth="1"/>
    <col min="6378" max="6378" width="41.33203125" style="248" customWidth="1"/>
    <col min="6379" max="6380" width="9" style="248" customWidth="1"/>
    <col min="6381" max="6381" width="10.5546875" style="248" customWidth="1"/>
    <col min="6382" max="6382" width="9.44140625" style="248" customWidth="1"/>
    <col min="6383" max="6383" width="9.88671875" style="248" customWidth="1"/>
    <col min="6384" max="6384" width="10.5546875" style="248" customWidth="1"/>
    <col min="6385" max="6386" width="9.44140625" style="248" customWidth="1"/>
    <col min="6387" max="6387" width="10.5546875" style="248" customWidth="1"/>
    <col min="6388" max="6389" width="9" style="248" customWidth="1"/>
    <col min="6390" max="6390" width="10.5546875" style="248" customWidth="1"/>
    <col min="6391" max="6392" width="9.44140625" style="248" customWidth="1"/>
    <col min="6393" max="6393" width="10.5546875" style="248" customWidth="1"/>
    <col min="6394" max="6394" width="9.44140625" style="248" customWidth="1"/>
    <col min="6395" max="6395" width="9.88671875" style="248" customWidth="1"/>
    <col min="6396" max="6396" width="10.5546875" style="248" customWidth="1"/>
    <col min="6397" max="6397" width="9" style="248" customWidth="1"/>
    <col min="6398" max="6398" width="9.88671875" style="248" customWidth="1"/>
    <col min="6399" max="6399" width="12" style="248" customWidth="1"/>
    <col min="6400" max="6630" width="11.44140625" style="248"/>
    <col min="6631" max="6631" width="0.33203125" style="248" customWidth="1"/>
    <col min="6632" max="6632" width="19" style="248" customWidth="1"/>
    <col min="6633" max="6633" width="7.109375" style="248" customWidth="1"/>
    <col min="6634" max="6634" width="41.33203125" style="248" customWidth="1"/>
    <col min="6635" max="6636" width="9" style="248" customWidth="1"/>
    <col min="6637" max="6637" width="10.5546875" style="248" customWidth="1"/>
    <col min="6638" max="6638" width="9.44140625" style="248" customWidth="1"/>
    <col min="6639" max="6639" width="9.88671875" style="248" customWidth="1"/>
    <col min="6640" max="6640" width="10.5546875" style="248" customWidth="1"/>
    <col min="6641" max="6642" width="9.44140625" style="248" customWidth="1"/>
    <col min="6643" max="6643" width="10.5546875" style="248" customWidth="1"/>
    <col min="6644" max="6645" width="9" style="248" customWidth="1"/>
    <col min="6646" max="6646" width="10.5546875" style="248" customWidth="1"/>
    <col min="6647" max="6648" width="9.44140625" style="248" customWidth="1"/>
    <col min="6649" max="6649" width="10.5546875" style="248" customWidth="1"/>
    <col min="6650" max="6650" width="9.44140625" style="248" customWidth="1"/>
    <col min="6651" max="6651" width="9.88671875" style="248" customWidth="1"/>
    <col min="6652" max="6652" width="10.5546875" style="248" customWidth="1"/>
    <col min="6653" max="6653" width="9" style="248" customWidth="1"/>
    <col min="6654" max="6654" width="9.88671875" style="248" customWidth="1"/>
    <col min="6655" max="6655" width="12" style="248" customWidth="1"/>
    <col min="6656" max="6886" width="11.44140625" style="248"/>
    <col min="6887" max="6887" width="0.33203125" style="248" customWidth="1"/>
    <col min="6888" max="6888" width="19" style="248" customWidth="1"/>
    <col min="6889" max="6889" width="7.109375" style="248" customWidth="1"/>
    <col min="6890" max="6890" width="41.33203125" style="248" customWidth="1"/>
    <col min="6891" max="6892" width="9" style="248" customWidth="1"/>
    <col min="6893" max="6893" width="10.5546875" style="248" customWidth="1"/>
    <col min="6894" max="6894" width="9.44140625" style="248" customWidth="1"/>
    <col min="6895" max="6895" width="9.88671875" style="248" customWidth="1"/>
    <col min="6896" max="6896" width="10.5546875" style="248" customWidth="1"/>
    <col min="6897" max="6898" width="9.44140625" style="248" customWidth="1"/>
    <col min="6899" max="6899" width="10.5546875" style="248" customWidth="1"/>
    <col min="6900" max="6901" width="9" style="248" customWidth="1"/>
    <col min="6902" max="6902" width="10.5546875" style="248" customWidth="1"/>
    <col min="6903" max="6904" width="9.44140625" style="248" customWidth="1"/>
    <col min="6905" max="6905" width="10.5546875" style="248" customWidth="1"/>
    <col min="6906" max="6906" width="9.44140625" style="248" customWidth="1"/>
    <col min="6907" max="6907" width="9.88671875" style="248" customWidth="1"/>
    <col min="6908" max="6908" width="10.5546875" style="248" customWidth="1"/>
    <col min="6909" max="6909" width="9" style="248" customWidth="1"/>
    <col min="6910" max="6910" width="9.88671875" style="248" customWidth="1"/>
    <col min="6911" max="6911" width="12" style="248" customWidth="1"/>
    <col min="6912" max="7142" width="11.44140625" style="248"/>
    <col min="7143" max="7143" width="0.33203125" style="248" customWidth="1"/>
    <col min="7144" max="7144" width="19" style="248" customWidth="1"/>
    <col min="7145" max="7145" width="7.109375" style="248" customWidth="1"/>
    <col min="7146" max="7146" width="41.33203125" style="248" customWidth="1"/>
    <col min="7147" max="7148" width="9" style="248" customWidth="1"/>
    <col min="7149" max="7149" width="10.5546875" style="248" customWidth="1"/>
    <col min="7150" max="7150" width="9.44140625" style="248" customWidth="1"/>
    <col min="7151" max="7151" width="9.88671875" style="248" customWidth="1"/>
    <col min="7152" max="7152" width="10.5546875" style="248" customWidth="1"/>
    <col min="7153" max="7154" width="9.44140625" style="248" customWidth="1"/>
    <col min="7155" max="7155" width="10.5546875" style="248" customWidth="1"/>
    <col min="7156" max="7157" width="9" style="248" customWidth="1"/>
    <col min="7158" max="7158" width="10.5546875" style="248" customWidth="1"/>
    <col min="7159" max="7160" width="9.44140625" style="248" customWidth="1"/>
    <col min="7161" max="7161" width="10.5546875" style="248" customWidth="1"/>
    <col min="7162" max="7162" width="9.44140625" style="248" customWidth="1"/>
    <col min="7163" max="7163" width="9.88671875" style="248" customWidth="1"/>
    <col min="7164" max="7164" width="10.5546875" style="248" customWidth="1"/>
    <col min="7165" max="7165" width="9" style="248" customWidth="1"/>
    <col min="7166" max="7166" width="9.88671875" style="248" customWidth="1"/>
    <col min="7167" max="7167" width="12" style="248" customWidth="1"/>
    <col min="7168" max="7398" width="11.44140625" style="248"/>
    <col min="7399" max="7399" width="0.33203125" style="248" customWidth="1"/>
    <col min="7400" max="7400" width="19" style="248" customWidth="1"/>
    <col min="7401" max="7401" width="7.109375" style="248" customWidth="1"/>
    <col min="7402" max="7402" width="41.33203125" style="248" customWidth="1"/>
    <col min="7403" max="7404" width="9" style="248" customWidth="1"/>
    <col min="7405" max="7405" width="10.5546875" style="248" customWidth="1"/>
    <col min="7406" max="7406" width="9.44140625" style="248" customWidth="1"/>
    <col min="7407" max="7407" width="9.88671875" style="248" customWidth="1"/>
    <col min="7408" max="7408" width="10.5546875" style="248" customWidth="1"/>
    <col min="7409" max="7410" width="9.44140625" style="248" customWidth="1"/>
    <col min="7411" max="7411" width="10.5546875" style="248" customWidth="1"/>
    <col min="7412" max="7413" width="9" style="248" customWidth="1"/>
    <col min="7414" max="7414" width="10.5546875" style="248" customWidth="1"/>
    <col min="7415" max="7416" width="9.44140625" style="248" customWidth="1"/>
    <col min="7417" max="7417" width="10.5546875" style="248" customWidth="1"/>
    <col min="7418" max="7418" width="9.44140625" style="248" customWidth="1"/>
    <col min="7419" max="7419" width="9.88671875" style="248" customWidth="1"/>
    <col min="7420" max="7420" width="10.5546875" style="248" customWidth="1"/>
    <col min="7421" max="7421" width="9" style="248" customWidth="1"/>
    <col min="7422" max="7422" width="9.88671875" style="248" customWidth="1"/>
    <col min="7423" max="7423" width="12" style="248" customWidth="1"/>
    <col min="7424" max="7654" width="11.44140625" style="248"/>
    <col min="7655" max="7655" width="0.33203125" style="248" customWidth="1"/>
    <col min="7656" max="7656" width="19" style="248" customWidth="1"/>
    <col min="7657" max="7657" width="7.109375" style="248" customWidth="1"/>
    <col min="7658" max="7658" width="41.33203125" style="248" customWidth="1"/>
    <col min="7659" max="7660" width="9" style="248" customWidth="1"/>
    <col min="7661" max="7661" width="10.5546875" style="248" customWidth="1"/>
    <col min="7662" max="7662" width="9.44140625" style="248" customWidth="1"/>
    <col min="7663" max="7663" width="9.88671875" style="248" customWidth="1"/>
    <col min="7664" max="7664" width="10.5546875" style="248" customWidth="1"/>
    <col min="7665" max="7666" width="9.44140625" style="248" customWidth="1"/>
    <col min="7667" max="7667" width="10.5546875" style="248" customWidth="1"/>
    <col min="7668" max="7669" width="9" style="248" customWidth="1"/>
    <col min="7670" max="7670" width="10.5546875" style="248" customWidth="1"/>
    <col min="7671" max="7672" width="9.44140625" style="248" customWidth="1"/>
    <col min="7673" max="7673" width="10.5546875" style="248" customWidth="1"/>
    <col min="7674" max="7674" width="9.44140625" style="248" customWidth="1"/>
    <col min="7675" max="7675" width="9.88671875" style="248" customWidth="1"/>
    <col min="7676" max="7676" width="10.5546875" style="248" customWidth="1"/>
    <col min="7677" max="7677" width="9" style="248" customWidth="1"/>
    <col min="7678" max="7678" width="9.88671875" style="248" customWidth="1"/>
    <col min="7679" max="7679" width="12" style="248" customWidth="1"/>
    <col min="7680" max="7910" width="11.44140625" style="248"/>
    <col min="7911" max="7911" width="0.33203125" style="248" customWidth="1"/>
    <col min="7912" max="7912" width="19" style="248" customWidth="1"/>
    <col min="7913" max="7913" width="7.109375" style="248" customWidth="1"/>
    <col min="7914" max="7914" width="41.33203125" style="248" customWidth="1"/>
    <col min="7915" max="7916" width="9" style="248" customWidth="1"/>
    <col min="7917" max="7917" width="10.5546875" style="248" customWidth="1"/>
    <col min="7918" max="7918" width="9.44140625" style="248" customWidth="1"/>
    <col min="7919" max="7919" width="9.88671875" style="248" customWidth="1"/>
    <col min="7920" max="7920" width="10.5546875" style="248" customWidth="1"/>
    <col min="7921" max="7922" width="9.44140625" style="248" customWidth="1"/>
    <col min="7923" max="7923" width="10.5546875" style="248" customWidth="1"/>
    <col min="7924" max="7925" width="9" style="248" customWidth="1"/>
    <col min="7926" max="7926" width="10.5546875" style="248" customWidth="1"/>
    <col min="7927" max="7928" width="9.44140625" style="248" customWidth="1"/>
    <col min="7929" max="7929" width="10.5546875" style="248" customWidth="1"/>
    <col min="7930" max="7930" width="9.44140625" style="248" customWidth="1"/>
    <col min="7931" max="7931" width="9.88671875" style="248" customWidth="1"/>
    <col min="7932" max="7932" width="10.5546875" style="248" customWidth="1"/>
    <col min="7933" max="7933" width="9" style="248" customWidth="1"/>
    <col min="7934" max="7934" width="9.88671875" style="248" customWidth="1"/>
    <col min="7935" max="7935" width="12" style="248" customWidth="1"/>
    <col min="7936" max="8166" width="11.44140625" style="248"/>
    <col min="8167" max="8167" width="0.33203125" style="248" customWidth="1"/>
    <col min="8168" max="8168" width="19" style="248" customWidth="1"/>
    <col min="8169" max="8169" width="7.109375" style="248" customWidth="1"/>
    <col min="8170" max="8170" width="41.33203125" style="248" customWidth="1"/>
    <col min="8171" max="8172" width="9" style="248" customWidth="1"/>
    <col min="8173" max="8173" width="10.5546875" style="248" customWidth="1"/>
    <col min="8174" max="8174" width="9.44140625" style="248" customWidth="1"/>
    <col min="8175" max="8175" width="9.88671875" style="248" customWidth="1"/>
    <col min="8176" max="8176" width="10.5546875" style="248" customWidth="1"/>
    <col min="8177" max="8178" width="9.44140625" style="248" customWidth="1"/>
    <col min="8179" max="8179" width="10.5546875" style="248" customWidth="1"/>
    <col min="8180" max="8181" width="9" style="248" customWidth="1"/>
    <col min="8182" max="8182" width="10.5546875" style="248" customWidth="1"/>
    <col min="8183" max="8184" width="9.44140625" style="248" customWidth="1"/>
    <col min="8185" max="8185" width="10.5546875" style="248" customWidth="1"/>
    <col min="8186" max="8186" width="9.44140625" style="248" customWidth="1"/>
    <col min="8187" max="8187" width="9.88671875" style="248" customWidth="1"/>
    <col min="8188" max="8188" width="10.5546875" style="248" customWidth="1"/>
    <col min="8189" max="8189" width="9" style="248" customWidth="1"/>
    <col min="8190" max="8190" width="9.88671875" style="248" customWidth="1"/>
    <col min="8191" max="8191" width="12" style="248" customWidth="1"/>
    <col min="8192" max="8422" width="11.44140625" style="248"/>
    <col min="8423" max="8423" width="0.33203125" style="248" customWidth="1"/>
    <col min="8424" max="8424" width="19" style="248" customWidth="1"/>
    <col min="8425" max="8425" width="7.109375" style="248" customWidth="1"/>
    <col min="8426" max="8426" width="41.33203125" style="248" customWidth="1"/>
    <col min="8427" max="8428" width="9" style="248" customWidth="1"/>
    <col min="8429" max="8429" width="10.5546875" style="248" customWidth="1"/>
    <col min="8430" max="8430" width="9.44140625" style="248" customWidth="1"/>
    <col min="8431" max="8431" width="9.88671875" style="248" customWidth="1"/>
    <col min="8432" max="8432" width="10.5546875" style="248" customWidth="1"/>
    <col min="8433" max="8434" width="9.44140625" style="248" customWidth="1"/>
    <col min="8435" max="8435" width="10.5546875" style="248" customWidth="1"/>
    <col min="8436" max="8437" width="9" style="248" customWidth="1"/>
    <col min="8438" max="8438" width="10.5546875" style="248" customWidth="1"/>
    <col min="8439" max="8440" width="9.44140625" style="248" customWidth="1"/>
    <col min="8441" max="8441" width="10.5546875" style="248" customWidth="1"/>
    <col min="8442" max="8442" width="9.44140625" style="248" customWidth="1"/>
    <col min="8443" max="8443" width="9.88671875" style="248" customWidth="1"/>
    <col min="8444" max="8444" width="10.5546875" style="248" customWidth="1"/>
    <col min="8445" max="8445" width="9" style="248" customWidth="1"/>
    <col min="8446" max="8446" width="9.88671875" style="248" customWidth="1"/>
    <col min="8447" max="8447" width="12" style="248" customWidth="1"/>
    <col min="8448" max="8678" width="11.44140625" style="248"/>
    <col min="8679" max="8679" width="0.33203125" style="248" customWidth="1"/>
    <col min="8680" max="8680" width="19" style="248" customWidth="1"/>
    <col min="8681" max="8681" width="7.109375" style="248" customWidth="1"/>
    <col min="8682" max="8682" width="41.33203125" style="248" customWidth="1"/>
    <col min="8683" max="8684" width="9" style="248" customWidth="1"/>
    <col min="8685" max="8685" width="10.5546875" style="248" customWidth="1"/>
    <col min="8686" max="8686" width="9.44140625" style="248" customWidth="1"/>
    <col min="8687" max="8687" width="9.88671875" style="248" customWidth="1"/>
    <col min="8688" max="8688" width="10.5546875" style="248" customWidth="1"/>
    <col min="8689" max="8690" width="9.44140625" style="248" customWidth="1"/>
    <col min="8691" max="8691" width="10.5546875" style="248" customWidth="1"/>
    <col min="8692" max="8693" width="9" style="248" customWidth="1"/>
    <col min="8694" max="8694" width="10.5546875" style="248" customWidth="1"/>
    <col min="8695" max="8696" width="9.44140625" style="248" customWidth="1"/>
    <col min="8697" max="8697" width="10.5546875" style="248" customWidth="1"/>
    <col min="8698" max="8698" width="9.44140625" style="248" customWidth="1"/>
    <col min="8699" max="8699" width="9.88671875" style="248" customWidth="1"/>
    <col min="8700" max="8700" width="10.5546875" style="248" customWidth="1"/>
    <col min="8701" max="8701" width="9" style="248" customWidth="1"/>
    <col min="8702" max="8702" width="9.88671875" style="248" customWidth="1"/>
    <col min="8703" max="8703" width="12" style="248" customWidth="1"/>
    <col min="8704" max="8934" width="11.44140625" style="248"/>
    <col min="8935" max="8935" width="0.33203125" style="248" customWidth="1"/>
    <col min="8936" max="8936" width="19" style="248" customWidth="1"/>
    <col min="8937" max="8937" width="7.109375" style="248" customWidth="1"/>
    <col min="8938" max="8938" width="41.33203125" style="248" customWidth="1"/>
    <col min="8939" max="8940" width="9" style="248" customWidth="1"/>
    <col min="8941" max="8941" width="10.5546875" style="248" customWidth="1"/>
    <col min="8942" max="8942" width="9.44140625" style="248" customWidth="1"/>
    <col min="8943" max="8943" width="9.88671875" style="248" customWidth="1"/>
    <col min="8944" max="8944" width="10.5546875" style="248" customWidth="1"/>
    <col min="8945" max="8946" width="9.44140625" style="248" customWidth="1"/>
    <col min="8947" max="8947" width="10.5546875" style="248" customWidth="1"/>
    <col min="8948" max="8949" width="9" style="248" customWidth="1"/>
    <col min="8950" max="8950" width="10.5546875" style="248" customWidth="1"/>
    <col min="8951" max="8952" width="9.44140625" style="248" customWidth="1"/>
    <col min="8953" max="8953" width="10.5546875" style="248" customWidth="1"/>
    <col min="8954" max="8954" width="9.44140625" style="248" customWidth="1"/>
    <col min="8955" max="8955" width="9.88671875" style="248" customWidth="1"/>
    <col min="8956" max="8956" width="10.5546875" style="248" customWidth="1"/>
    <col min="8957" max="8957" width="9" style="248" customWidth="1"/>
    <col min="8958" max="8958" width="9.88671875" style="248" customWidth="1"/>
    <col min="8959" max="8959" width="12" style="248" customWidth="1"/>
    <col min="8960" max="9190" width="11.44140625" style="248"/>
    <col min="9191" max="9191" width="0.33203125" style="248" customWidth="1"/>
    <col min="9192" max="9192" width="19" style="248" customWidth="1"/>
    <col min="9193" max="9193" width="7.109375" style="248" customWidth="1"/>
    <col min="9194" max="9194" width="41.33203125" style="248" customWidth="1"/>
    <col min="9195" max="9196" width="9" style="248" customWidth="1"/>
    <col min="9197" max="9197" width="10.5546875" style="248" customWidth="1"/>
    <col min="9198" max="9198" width="9.44140625" style="248" customWidth="1"/>
    <col min="9199" max="9199" width="9.88671875" style="248" customWidth="1"/>
    <col min="9200" max="9200" width="10.5546875" style="248" customWidth="1"/>
    <col min="9201" max="9202" width="9.44140625" style="248" customWidth="1"/>
    <col min="9203" max="9203" width="10.5546875" style="248" customWidth="1"/>
    <col min="9204" max="9205" width="9" style="248" customWidth="1"/>
    <col min="9206" max="9206" width="10.5546875" style="248" customWidth="1"/>
    <col min="9207" max="9208" width="9.44140625" style="248" customWidth="1"/>
    <col min="9209" max="9209" width="10.5546875" style="248" customWidth="1"/>
    <col min="9210" max="9210" width="9.44140625" style="248" customWidth="1"/>
    <col min="9211" max="9211" width="9.88671875" style="248" customWidth="1"/>
    <col min="9212" max="9212" width="10.5546875" style="248" customWidth="1"/>
    <col min="9213" max="9213" width="9" style="248" customWidth="1"/>
    <col min="9214" max="9214" width="9.88671875" style="248" customWidth="1"/>
    <col min="9215" max="9215" width="12" style="248" customWidth="1"/>
    <col min="9216" max="9446" width="11.44140625" style="248"/>
    <col min="9447" max="9447" width="0.33203125" style="248" customWidth="1"/>
    <col min="9448" max="9448" width="19" style="248" customWidth="1"/>
    <col min="9449" max="9449" width="7.109375" style="248" customWidth="1"/>
    <col min="9450" max="9450" width="41.33203125" style="248" customWidth="1"/>
    <col min="9451" max="9452" width="9" style="248" customWidth="1"/>
    <col min="9453" max="9453" width="10.5546875" style="248" customWidth="1"/>
    <col min="9454" max="9454" width="9.44140625" style="248" customWidth="1"/>
    <col min="9455" max="9455" width="9.88671875" style="248" customWidth="1"/>
    <col min="9456" max="9456" width="10.5546875" style="248" customWidth="1"/>
    <col min="9457" max="9458" width="9.44140625" style="248" customWidth="1"/>
    <col min="9459" max="9459" width="10.5546875" style="248" customWidth="1"/>
    <col min="9460" max="9461" width="9" style="248" customWidth="1"/>
    <col min="9462" max="9462" width="10.5546875" style="248" customWidth="1"/>
    <col min="9463" max="9464" width="9.44140625" style="248" customWidth="1"/>
    <col min="9465" max="9465" width="10.5546875" style="248" customWidth="1"/>
    <col min="9466" max="9466" width="9.44140625" style="248" customWidth="1"/>
    <col min="9467" max="9467" width="9.88671875" style="248" customWidth="1"/>
    <col min="9468" max="9468" width="10.5546875" style="248" customWidth="1"/>
    <col min="9469" max="9469" width="9" style="248" customWidth="1"/>
    <col min="9470" max="9470" width="9.88671875" style="248" customWidth="1"/>
    <col min="9471" max="9471" width="12" style="248" customWidth="1"/>
    <col min="9472" max="9702" width="11.44140625" style="248"/>
    <col min="9703" max="9703" width="0.33203125" style="248" customWidth="1"/>
    <col min="9704" max="9704" width="19" style="248" customWidth="1"/>
    <col min="9705" max="9705" width="7.109375" style="248" customWidth="1"/>
    <col min="9706" max="9706" width="41.33203125" style="248" customWidth="1"/>
    <col min="9707" max="9708" width="9" style="248" customWidth="1"/>
    <col min="9709" max="9709" width="10.5546875" style="248" customWidth="1"/>
    <col min="9710" max="9710" width="9.44140625" style="248" customWidth="1"/>
    <col min="9711" max="9711" width="9.88671875" style="248" customWidth="1"/>
    <col min="9712" max="9712" width="10.5546875" style="248" customWidth="1"/>
    <col min="9713" max="9714" width="9.44140625" style="248" customWidth="1"/>
    <col min="9715" max="9715" width="10.5546875" style="248" customWidth="1"/>
    <col min="9716" max="9717" width="9" style="248" customWidth="1"/>
    <col min="9718" max="9718" width="10.5546875" style="248" customWidth="1"/>
    <col min="9719" max="9720" width="9.44140625" style="248" customWidth="1"/>
    <col min="9721" max="9721" width="10.5546875" style="248" customWidth="1"/>
    <col min="9722" max="9722" width="9.44140625" style="248" customWidth="1"/>
    <col min="9723" max="9723" width="9.88671875" style="248" customWidth="1"/>
    <col min="9724" max="9724" width="10.5546875" style="248" customWidth="1"/>
    <col min="9725" max="9725" width="9" style="248" customWidth="1"/>
    <col min="9726" max="9726" width="9.88671875" style="248" customWidth="1"/>
    <col min="9727" max="9727" width="12" style="248" customWidth="1"/>
    <col min="9728" max="9958" width="11.44140625" style="248"/>
    <col min="9959" max="9959" width="0.33203125" style="248" customWidth="1"/>
    <col min="9960" max="9960" width="19" style="248" customWidth="1"/>
    <col min="9961" max="9961" width="7.109375" style="248" customWidth="1"/>
    <col min="9962" max="9962" width="41.33203125" style="248" customWidth="1"/>
    <col min="9963" max="9964" width="9" style="248" customWidth="1"/>
    <col min="9965" max="9965" width="10.5546875" style="248" customWidth="1"/>
    <col min="9966" max="9966" width="9.44140625" style="248" customWidth="1"/>
    <col min="9967" max="9967" width="9.88671875" style="248" customWidth="1"/>
    <col min="9968" max="9968" width="10.5546875" style="248" customWidth="1"/>
    <col min="9969" max="9970" width="9.44140625" style="248" customWidth="1"/>
    <col min="9971" max="9971" width="10.5546875" style="248" customWidth="1"/>
    <col min="9972" max="9973" width="9" style="248" customWidth="1"/>
    <col min="9974" max="9974" width="10.5546875" style="248" customWidth="1"/>
    <col min="9975" max="9976" width="9.44140625" style="248" customWidth="1"/>
    <col min="9977" max="9977" width="10.5546875" style="248" customWidth="1"/>
    <col min="9978" max="9978" width="9.44140625" style="248" customWidth="1"/>
    <col min="9979" max="9979" width="9.88671875" style="248" customWidth="1"/>
    <col min="9980" max="9980" width="10.5546875" style="248" customWidth="1"/>
    <col min="9981" max="9981" width="9" style="248" customWidth="1"/>
    <col min="9982" max="9982" width="9.88671875" style="248" customWidth="1"/>
    <col min="9983" max="9983" width="12" style="248" customWidth="1"/>
    <col min="9984" max="10214" width="11.44140625" style="248"/>
    <col min="10215" max="10215" width="0.33203125" style="248" customWidth="1"/>
    <col min="10216" max="10216" width="19" style="248" customWidth="1"/>
    <col min="10217" max="10217" width="7.109375" style="248" customWidth="1"/>
    <col min="10218" max="10218" width="41.33203125" style="248" customWidth="1"/>
    <col min="10219" max="10220" width="9" style="248" customWidth="1"/>
    <col min="10221" max="10221" width="10.5546875" style="248" customWidth="1"/>
    <col min="10222" max="10222" width="9.44140625" style="248" customWidth="1"/>
    <col min="10223" max="10223" width="9.88671875" style="248" customWidth="1"/>
    <col min="10224" max="10224" width="10.5546875" style="248" customWidth="1"/>
    <col min="10225" max="10226" width="9.44140625" style="248" customWidth="1"/>
    <col min="10227" max="10227" width="10.5546875" style="248" customWidth="1"/>
    <col min="10228" max="10229" width="9" style="248" customWidth="1"/>
    <col min="10230" max="10230" width="10.5546875" style="248" customWidth="1"/>
    <col min="10231" max="10232" width="9.44140625" style="248" customWidth="1"/>
    <col min="10233" max="10233" width="10.5546875" style="248" customWidth="1"/>
    <col min="10234" max="10234" width="9.44140625" style="248" customWidth="1"/>
    <col min="10235" max="10235" width="9.88671875" style="248" customWidth="1"/>
    <col min="10236" max="10236" width="10.5546875" style="248" customWidth="1"/>
    <col min="10237" max="10237" width="9" style="248" customWidth="1"/>
    <col min="10238" max="10238" width="9.88671875" style="248" customWidth="1"/>
    <col min="10239" max="10239" width="12" style="248" customWidth="1"/>
    <col min="10240" max="10470" width="11.44140625" style="248"/>
    <col min="10471" max="10471" width="0.33203125" style="248" customWidth="1"/>
    <col min="10472" max="10472" width="19" style="248" customWidth="1"/>
    <col min="10473" max="10473" width="7.109375" style="248" customWidth="1"/>
    <col min="10474" max="10474" width="41.33203125" style="248" customWidth="1"/>
    <col min="10475" max="10476" width="9" style="248" customWidth="1"/>
    <col min="10477" max="10477" width="10.5546875" style="248" customWidth="1"/>
    <col min="10478" max="10478" width="9.44140625" style="248" customWidth="1"/>
    <col min="10479" max="10479" width="9.88671875" style="248" customWidth="1"/>
    <col min="10480" max="10480" width="10.5546875" style="248" customWidth="1"/>
    <col min="10481" max="10482" width="9.44140625" style="248" customWidth="1"/>
    <col min="10483" max="10483" width="10.5546875" style="248" customWidth="1"/>
    <col min="10484" max="10485" width="9" style="248" customWidth="1"/>
    <col min="10486" max="10486" width="10.5546875" style="248" customWidth="1"/>
    <col min="10487" max="10488" width="9.44140625" style="248" customWidth="1"/>
    <col min="10489" max="10489" width="10.5546875" style="248" customWidth="1"/>
    <col min="10490" max="10490" width="9.44140625" style="248" customWidth="1"/>
    <col min="10491" max="10491" width="9.88671875" style="248" customWidth="1"/>
    <col min="10492" max="10492" width="10.5546875" style="248" customWidth="1"/>
    <col min="10493" max="10493" width="9" style="248" customWidth="1"/>
    <col min="10494" max="10494" width="9.88671875" style="248" customWidth="1"/>
    <col min="10495" max="10495" width="12" style="248" customWidth="1"/>
    <col min="10496" max="10726" width="11.44140625" style="248"/>
    <col min="10727" max="10727" width="0.33203125" style="248" customWidth="1"/>
    <col min="10728" max="10728" width="19" style="248" customWidth="1"/>
    <col min="10729" max="10729" width="7.109375" style="248" customWidth="1"/>
    <col min="10730" max="10730" width="41.33203125" style="248" customWidth="1"/>
    <col min="10731" max="10732" width="9" style="248" customWidth="1"/>
    <col min="10733" max="10733" width="10.5546875" style="248" customWidth="1"/>
    <col min="10734" max="10734" width="9.44140625" style="248" customWidth="1"/>
    <col min="10735" max="10735" width="9.88671875" style="248" customWidth="1"/>
    <col min="10736" max="10736" width="10.5546875" style="248" customWidth="1"/>
    <col min="10737" max="10738" width="9.44140625" style="248" customWidth="1"/>
    <col min="10739" max="10739" width="10.5546875" style="248" customWidth="1"/>
    <col min="10740" max="10741" width="9" style="248" customWidth="1"/>
    <col min="10742" max="10742" width="10.5546875" style="248" customWidth="1"/>
    <col min="10743" max="10744" width="9.44140625" style="248" customWidth="1"/>
    <col min="10745" max="10745" width="10.5546875" style="248" customWidth="1"/>
    <col min="10746" max="10746" width="9.44140625" style="248" customWidth="1"/>
    <col min="10747" max="10747" width="9.88671875" style="248" customWidth="1"/>
    <col min="10748" max="10748" width="10.5546875" style="248" customWidth="1"/>
    <col min="10749" max="10749" width="9" style="248" customWidth="1"/>
    <col min="10750" max="10750" width="9.88671875" style="248" customWidth="1"/>
    <col min="10751" max="10751" width="12" style="248" customWidth="1"/>
    <col min="10752" max="10982" width="11.44140625" style="248"/>
    <col min="10983" max="10983" width="0.33203125" style="248" customWidth="1"/>
    <col min="10984" max="10984" width="19" style="248" customWidth="1"/>
    <col min="10985" max="10985" width="7.109375" style="248" customWidth="1"/>
    <col min="10986" max="10986" width="41.33203125" style="248" customWidth="1"/>
    <col min="10987" max="10988" width="9" style="248" customWidth="1"/>
    <col min="10989" max="10989" width="10.5546875" style="248" customWidth="1"/>
    <col min="10990" max="10990" width="9.44140625" style="248" customWidth="1"/>
    <col min="10991" max="10991" width="9.88671875" style="248" customWidth="1"/>
    <col min="10992" max="10992" width="10.5546875" style="248" customWidth="1"/>
    <col min="10993" max="10994" width="9.44140625" style="248" customWidth="1"/>
    <col min="10995" max="10995" width="10.5546875" style="248" customWidth="1"/>
    <col min="10996" max="10997" width="9" style="248" customWidth="1"/>
    <col min="10998" max="10998" width="10.5546875" style="248" customWidth="1"/>
    <col min="10999" max="11000" width="9.44140625" style="248" customWidth="1"/>
    <col min="11001" max="11001" width="10.5546875" style="248" customWidth="1"/>
    <col min="11002" max="11002" width="9.44140625" style="248" customWidth="1"/>
    <col min="11003" max="11003" width="9.88671875" style="248" customWidth="1"/>
    <col min="11004" max="11004" width="10.5546875" style="248" customWidth="1"/>
    <col min="11005" max="11005" width="9" style="248" customWidth="1"/>
    <col min="11006" max="11006" width="9.88671875" style="248" customWidth="1"/>
    <col min="11007" max="11007" width="12" style="248" customWidth="1"/>
    <col min="11008" max="11238" width="11.44140625" style="248"/>
    <col min="11239" max="11239" width="0.33203125" style="248" customWidth="1"/>
    <col min="11240" max="11240" width="19" style="248" customWidth="1"/>
    <col min="11241" max="11241" width="7.109375" style="248" customWidth="1"/>
    <col min="11242" max="11242" width="41.33203125" style="248" customWidth="1"/>
    <col min="11243" max="11244" width="9" style="248" customWidth="1"/>
    <col min="11245" max="11245" width="10.5546875" style="248" customWidth="1"/>
    <col min="11246" max="11246" width="9.44140625" style="248" customWidth="1"/>
    <col min="11247" max="11247" width="9.88671875" style="248" customWidth="1"/>
    <col min="11248" max="11248" width="10.5546875" style="248" customWidth="1"/>
    <col min="11249" max="11250" width="9.44140625" style="248" customWidth="1"/>
    <col min="11251" max="11251" width="10.5546875" style="248" customWidth="1"/>
    <col min="11252" max="11253" width="9" style="248" customWidth="1"/>
    <col min="11254" max="11254" width="10.5546875" style="248" customWidth="1"/>
    <col min="11255" max="11256" width="9.44140625" style="248" customWidth="1"/>
    <col min="11257" max="11257" width="10.5546875" style="248" customWidth="1"/>
    <col min="11258" max="11258" width="9.44140625" style="248" customWidth="1"/>
    <col min="11259" max="11259" width="9.88671875" style="248" customWidth="1"/>
    <col min="11260" max="11260" width="10.5546875" style="248" customWidth="1"/>
    <col min="11261" max="11261" width="9" style="248" customWidth="1"/>
    <col min="11262" max="11262" width="9.88671875" style="248" customWidth="1"/>
    <col min="11263" max="11263" width="12" style="248" customWidth="1"/>
    <col min="11264" max="11494" width="11.44140625" style="248"/>
    <col min="11495" max="11495" width="0.33203125" style="248" customWidth="1"/>
    <col min="11496" max="11496" width="19" style="248" customWidth="1"/>
    <col min="11497" max="11497" width="7.109375" style="248" customWidth="1"/>
    <col min="11498" max="11498" width="41.33203125" style="248" customWidth="1"/>
    <col min="11499" max="11500" width="9" style="248" customWidth="1"/>
    <col min="11501" max="11501" width="10.5546875" style="248" customWidth="1"/>
    <col min="11502" max="11502" width="9.44140625" style="248" customWidth="1"/>
    <col min="11503" max="11503" width="9.88671875" style="248" customWidth="1"/>
    <col min="11504" max="11504" width="10.5546875" style="248" customWidth="1"/>
    <col min="11505" max="11506" width="9.44140625" style="248" customWidth="1"/>
    <col min="11507" max="11507" width="10.5546875" style="248" customWidth="1"/>
    <col min="11508" max="11509" width="9" style="248" customWidth="1"/>
    <col min="11510" max="11510" width="10.5546875" style="248" customWidth="1"/>
    <col min="11511" max="11512" width="9.44140625" style="248" customWidth="1"/>
    <col min="11513" max="11513" width="10.5546875" style="248" customWidth="1"/>
    <col min="11514" max="11514" width="9.44140625" style="248" customWidth="1"/>
    <col min="11515" max="11515" width="9.88671875" style="248" customWidth="1"/>
    <col min="11516" max="11516" width="10.5546875" style="248" customWidth="1"/>
    <col min="11517" max="11517" width="9" style="248" customWidth="1"/>
    <col min="11518" max="11518" width="9.88671875" style="248" customWidth="1"/>
    <col min="11519" max="11519" width="12" style="248" customWidth="1"/>
    <col min="11520" max="11750" width="11.44140625" style="248"/>
    <col min="11751" max="11751" width="0.33203125" style="248" customWidth="1"/>
    <col min="11752" max="11752" width="19" style="248" customWidth="1"/>
    <col min="11753" max="11753" width="7.109375" style="248" customWidth="1"/>
    <col min="11754" max="11754" width="41.33203125" style="248" customWidth="1"/>
    <col min="11755" max="11756" width="9" style="248" customWidth="1"/>
    <col min="11757" max="11757" width="10.5546875" style="248" customWidth="1"/>
    <col min="11758" max="11758" width="9.44140625" style="248" customWidth="1"/>
    <col min="11759" max="11759" width="9.88671875" style="248" customWidth="1"/>
    <col min="11760" max="11760" width="10.5546875" style="248" customWidth="1"/>
    <col min="11761" max="11762" width="9.44140625" style="248" customWidth="1"/>
    <col min="11763" max="11763" width="10.5546875" style="248" customWidth="1"/>
    <col min="11764" max="11765" width="9" style="248" customWidth="1"/>
    <col min="11766" max="11766" width="10.5546875" style="248" customWidth="1"/>
    <col min="11767" max="11768" width="9.44140625" style="248" customWidth="1"/>
    <col min="11769" max="11769" width="10.5546875" style="248" customWidth="1"/>
    <col min="11770" max="11770" width="9.44140625" style="248" customWidth="1"/>
    <col min="11771" max="11771" width="9.88671875" style="248" customWidth="1"/>
    <col min="11772" max="11772" width="10.5546875" style="248" customWidth="1"/>
    <col min="11773" max="11773" width="9" style="248" customWidth="1"/>
    <col min="11774" max="11774" width="9.88671875" style="248" customWidth="1"/>
    <col min="11775" max="11775" width="12" style="248" customWidth="1"/>
    <col min="11776" max="12006" width="11.44140625" style="248"/>
    <col min="12007" max="12007" width="0.33203125" style="248" customWidth="1"/>
    <col min="12008" max="12008" width="19" style="248" customWidth="1"/>
    <col min="12009" max="12009" width="7.109375" style="248" customWidth="1"/>
    <col min="12010" max="12010" width="41.33203125" style="248" customWidth="1"/>
    <col min="12011" max="12012" width="9" style="248" customWidth="1"/>
    <col min="12013" max="12013" width="10.5546875" style="248" customWidth="1"/>
    <col min="12014" max="12014" width="9.44140625" style="248" customWidth="1"/>
    <col min="12015" max="12015" width="9.88671875" style="248" customWidth="1"/>
    <col min="12016" max="12016" width="10.5546875" style="248" customWidth="1"/>
    <col min="12017" max="12018" width="9.44140625" style="248" customWidth="1"/>
    <col min="12019" max="12019" width="10.5546875" style="248" customWidth="1"/>
    <col min="12020" max="12021" width="9" style="248" customWidth="1"/>
    <col min="12022" max="12022" width="10.5546875" style="248" customWidth="1"/>
    <col min="12023" max="12024" width="9.44140625" style="248" customWidth="1"/>
    <col min="12025" max="12025" width="10.5546875" style="248" customWidth="1"/>
    <col min="12026" max="12026" width="9.44140625" style="248" customWidth="1"/>
    <col min="12027" max="12027" width="9.88671875" style="248" customWidth="1"/>
    <col min="12028" max="12028" width="10.5546875" style="248" customWidth="1"/>
    <col min="12029" max="12029" width="9" style="248" customWidth="1"/>
    <col min="12030" max="12030" width="9.88671875" style="248" customWidth="1"/>
    <col min="12031" max="12031" width="12" style="248" customWidth="1"/>
    <col min="12032" max="12262" width="11.44140625" style="248"/>
    <col min="12263" max="12263" width="0.33203125" style="248" customWidth="1"/>
    <col min="12264" max="12264" width="19" style="248" customWidth="1"/>
    <col min="12265" max="12265" width="7.109375" style="248" customWidth="1"/>
    <col min="12266" max="12266" width="41.33203125" style="248" customWidth="1"/>
    <col min="12267" max="12268" width="9" style="248" customWidth="1"/>
    <col min="12269" max="12269" width="10.5546875" style="248" customWidth="1"/>
    <col min="12270" max="12270" width="9.44140625" style="248" customWidth="1"/>
    <col min="12271" max="12271" width="9.88671875" style="248" customWidth="1"/>
    <col min="12272" max="12272" width="10.5546875" style="248" customWidth="1"/>
    <col min="12273" max="12274" width="9.44140625" style="248" customWidth="1"/>
    <col min="12275" max="12275" width="10.5546875" style="248" customWidth="1"/>
    <col min="12276" max="12277" width="9" style="248" customWidth="1"/>
    <col min="12278" max="12278" width="10.5546875" style="248" customWidth="1"/>
    <col min="12279" max="12280" width="9.44140625" style="248" customWidth="1"/>
    <col min="12281" max="12281" width="10.5546875" style="248" customWidth="1"/>
    <col min="12282" max="12282" width="9.44140625" style="248" customWidth="1"/>
    <col min="12283" max="12283" width="9.88671875" style="248" customWidth="1"/>
    <col min="12284" max="12284" width="10.5546875" style="248" customWidth="1"/>
    <col min="12285" max="12285" width="9" style="248" customWidth="1"/>
    <col min="12286" max="12286" width="9.88671875" style="248" customWidth="1"/>
    <col min="12287" max="12287" width="12" style="248" customWidth="1"/>
    <col min="12288" max="12518" width="11.44140625" style="248"/>
    <col min="12519" max="12519" width="0.33203125" style="248" customWidth="1"/>
    <col min="12520" max="12520" width="19" style="248" customWidth="1"/>
    <col min="12521" max="12521" width="7.109375" style="248" customWidth="1"/>
    <col min="12522" max="12522" width="41.33203125" style="248" customWidth="1"/>
    <col min="12523" max="12524" width="9" style="248" customWidth="1"/>
    <col min="12525" max="12525" width="10.5546875" style="248" customWidth="1"/>
    <col min="12526" max="12526" width="9.44140625" style="248" customWidth="1"/>
    <col min="12527" max="12527" width="9.88671875" style="248" customWidth="1"/>
    <col min="12528" max="12528" width="10.5546875" style="248" customWidth="1"/>
    <col min="12529" max="12530" width="9.44140625" style="248" customWidth="1"/>
    <col min="12531" max="12531" width="10.5546875" style="248" customWidth="1"/>
    <col min="12532" max="12533" width="9" style="248" customWidth="1"/>
    <col min="12534" max="12534" width="10.5546875" style="248" customWidth="1"/>
    <col min="12535" max="12536" width="9.44140625" style="248" customWidth="1"/>
    <col min="12537" max="12537" width="10.5546875" style="248" customWidth="1"/>
    <col min="12538" max="12538" width="9.44140625" style="248" customWidth="1"/>
    <col min="12539" max="12539" width="9.88671875" style="248" customWidth="1"/>
    <col min="12540" max="12540" width="10.5546875" style="248" customWidth="1"/>
    <col min="12541" max="12541" width="9" style="248" customWidth="1"/>
    <col min="12542" max="12542" width="9.88671875" style="248" customWidth="1"/>
    <col min="12543" max="12543" width="12" style="248" customWidth="1"/>
    <col min="12544" max="12774" width="11.44140625" style="248"/>
    <col min="12775" max="12775" width="0.33203125" style="248" customWidth="1"/>
    <col min="12776" max="12776" width="19" style="248" customWidth="1"/>
    <col min="12777" max="12777" width="7.109375" style="248" customWidth="1"/>
    <col min="12778" max="12778" width="41.33203125" style="248" customWidth="1"/>
    <col min="12779" max="12780" width="9" style="248" customWidth="1"/>
    <col min="12781" max="12781" width="10.5546875" style="248" customWidth="1"/>
    <col min="12782" max="12782" width="9.44140625" style="248" customWidth="1"/>
    <col min="12783" max="12783" width="9.88671875" style="248" customWidth="1"/>
    <col min="12784" max="12784" width="10.5546875" style="248" customWidth="1"/>
    <col min="12785" max="12786" width="9.44140625" style="248" customWidth="1"/>
    <col min="12787" max="12787" width="10.5546875" style="248" customWidth="1"/>
    <col min="12788" max="12789" width="9" style="248" customWidth="1"/>
    <col min="12790" max="12790" width="10.5546875" style="248" customWidth="1"/>
    <col min="12791" max="12792" width="9.44140625" style="248" customWidth="1"/>
    <col min="12793" max="12793" width="10.5546875" style="248" customWidth="1"/>
    <col min="12794" max="12794" width="9.44140625" style="248" customWidth="1"/>
    <col min="12795" max="12795" width="9.88671875" style="248" customWidth="1"/>
    <col min="12796" max="12796" width="10.5546875" style="248" customWidth="1"/>
    <col min="12797" max="12797" width="9" style="248" customWidth="1"/>
    <col min="12798" max="12798" width="9.88671875" style="248" customWidth="1"/>
    <col min="12799" max="12799" width="12" style="248" customWidth="1"/>
    <col min="12800" max="13030" width="11.44140625" style="248"/>
    <col min="13031" max="13031" width="0.33203125" style="248" customWidth="1"/>
    <col min="13032" max="13032" width="19" style="248" customWidth="1"/>
    <col min="13033" max="13033" width="7.109375" style="248" customWidth="1"/>
    <col min="13034" max="13034" width="41.33203125" style="248" customWidth="1"/>
    <col min="13035" max="13036" width="9" style="248" customWidth="1"/>
    <col min="13037" max="13037" width="10.5546875" style="248" customWidth="1"/>
    <col min="13038" max="13038" width="9.44140625" style="248" customWidth="1"/>
    <col min="13039" max="13039" width="9.88671875" style="248" customWidth="1"/>
    <col min="13040" max="13040" width="10.5546875" style="248" customWidth="1"/>
    <col min="13041" max="13042" width="9.44140625" style="248" customWidth="1"/>
    <col min="13043" max="13043" width="10.5546875" style="248" customWidth="1"/>
    <col min="13044" max="13045" width="9" style="248" customWidth="1"/>
    <col min="13046" max="13046" width="10.5546875" style="248" customWidth="1"/>
    <col min="13047" max="13048" width="9.44140625" style="248" customWidth="1"/>
    <col min="13049" max="13049" width="10.5546875" style="248" customWidth="1"/>
    <col min="13050" max="13050" width="9.44140625" style="248" customWidth="1"/>
    <col min="13051" max="13051" width="9.88671875" style="248" customWidth="1"/>
    <col min="13052" max="13052" width="10.5546875" style="248" customWidth="1"/>
    <col min="13053" max="13053" width="9" style="248" customWidth="1"/>
    <col min="13054" max="13054" width="9.88671875" style="248" customWidth="1"/>
    <col min="13055" max="13055" width="12" style="248" customWidth="1"/>
    <col min="13056" max="13286" width="11.44140625" style="248"/>
    <col min="13287" max="13287" width="0.33203125" style="248" customWidth="1"/>
    <col min="13288" max="13288" width="19" style="248" customWidth="1"/>
    <col min="13289" max="13289" width="7.109375" style="248" customWidth="1"/>
    <col min="13290" max="13290" width="41.33203125" style="248" customWidth="1"/>
    <col min="13291" max="13292" width="9" style="248" customWidth="1"/>
    <col min="13293" max="13293" width="10.5546875" style="248" customWidth="1"/>
    <col min="13294" max="13294" width="9.44140625" style="248" customWidth="1"/>
    <col min="13295" max="13295" width="9.88671875" style="248" customWidth="1"/>
    <col min="13296" max="13296" width="10.5546875" style="248" customWidth="1"/>
    <col min="13297" max="13298" width="9.44140625" style="248" customWidth="1"/>
    <col min="13299" max="13299" width="10.5546875" style="248" customWidth="1"/>
    <col min="13300" max="13301" width="9" style="248" customWidth="1"/>
    <col min="13302" max="13302" width="10.5546875" style="248" customWidth="1"/>
    <col min="13303" max="13304" width="9.44140625" style="248" customWidth="1"/>
    <col min="13305" max="13305" width="10.5546875" style="248" customWidth="1"/>
    <col min="13306" max="13306" width="9.44140625" style="248" customWidth="1"/>
    <col min="13307" max="13307" width="9.88671875" style="248" customWidth="1"/>
    <col min="13308" max="13308" width="10.5546875" style="248" customWidth="1"/>
    <col min="13309" max="13309" width="9" style="248" customWidth="1"/>
    <col min="13310" max="13310" width="9.88671875" style="248" customWidth="1"/>
    <col min="13311" max="13311" width="12" style="248" customWidth="1"/>
    <col min="13312" max="13542" width="11.44140625" style="248"/>
    <col min="13543" max="13543" width="0.33203125" style="248" customWidth="1"/>
    <col min="13544" max="13544" width="19" style="248" customWidth="1"/>
    <col min="13545" max="13545" width="7.109375" style="248" customWidth="1"/>
    <col min="13546" max="13546" width="41.33203125" style="248" customWidth="1"/>
    <col min="13547" max="13548" width="9" style="248" customWidth="1"/>
    <col min="13549" max="13549" width="10.5546875" style="248" customWidth="1"/>
    <col min="13550" max="13550" width="9.44140625" style="248" customWidth="1"/>
    <col min="13551" max="13551" width="9.88671875" style="248" customWidth="1"/>
    <col min="13552" max="13552" width="10.5546875" style="248" customWidth="1"/>
    <col min="13553" max="13554" width="9.44140625" style="248" customWidth="1"/>
    <col min="13555" max="13555" width="10.5546875" style="248" customWidth="1"/>
    <col min="13556" max="13557" width="9" style="248" customWidth="1"/>
    <col min="13558" max="13558" width="10.5546875" style="248" customWidth="1"/>
    <col min="13559" max="13560" width="9.44140625" style="248" customWidth="1"/>
    <col min="13561" max="13561" width="10.5546875" style="248" customWidth="1"/>
    <col min="13562" max="13562" width="9.44140625" style="248" customWidth="1"/>
    <col min="13563" max="13563" width="9.88671875" style="248" customWidth="1"/>
    <col min="13564" max="13564" width="10.5546875" style="248" customWidth="1"/>
    <col min="13565" max="13565" width="9" style="248" customWidth="1"/>
    <col min="13566" max="13566" width="9.88671875" style="248" customWidth="1"/>
    <col min="13567" max="13567" width="12" style="248" customWidth="1"/>
    <col min="13568" max="13798" width="11.44140625" style="248"/>
    <col min="13799" max="13799" width="0.33203125" style="248" customWidth="1"/>
    <col min="13800" max="13800" width="19" style="248" customWidth="1"/>
    <col min="13801" max="13801" width="7.109375" style="248" customWidth="1"/>
    <col min="13802" max="13802" width="41.33203125" style="248" customWidth="1"/>
    <col min="13803" max="13804" width="9" style="248" customWidth="1"/>
    <col min="13805" max="13805" width="10.5546875" style="248" customWidth="1"/>
    <col min="13806" max="13806" width="9.44140625" style="248" customWidth="1"/>
    <col min="13807" max="13807" width="9.88671875" style="248" customWidth="1"/>
    <col min="13808" max="13808" width="10.5546875" style="248" customWidth="1"/>
    <col min="13809" max="13810" width="9.44140625" style="248" customWidth="1"/>
    <col min="13811" max="13811" width="10.5546875" style="248" customWidth="1"/>
    <col min="13812" max="13813" width="9" style="248" customWidth="1"/>
    <col min="13814" max="13814" width="10.5546875" style="248" customWidth="1"/>
    <col min="13815" max="13816" width="9.44140625" style="248" customWidth="1"/>
    <col min="13817" max="13817" width="10.5546875" style="248" customWidth="1"/>
    <col min="13818" max="13818" width="9.44140625" style="248" customWidth="1"/>
    <col min="13819" max="13819" width="9.88671875" style="248" customWidth="1"/>
    <col min="13820" max="13820" width="10.5546875" style="248" customWidth="1"/>
    <col min="13821" max="13821" width="9" style="248" customWidth="1"/>
    <col min="13822" max="13822" width="9.88671875" style="248" customWidth="1"/>
    <col min="13823" max="13823" width="12" style="248" customWidth="1"/>
    <col min="13824" max="14054" width="11.44140625" style="248"/>
    <col min="14055" max="14055" width="0.33203125" style="248" customWidth="1"/>
    <col min="14056" max="14056" width="19" style="248" customWidth="1"/>
    <col min="14057" max="14057" width="7.109375" style="248" customWidth="1"/>
    <col min="14058" max="14058" width="41.33203125" style="248" customWidth="1"/>
    <col min="14059" max="14060" width="9" style="248" customWidth="1"/>
    <col min="14061" max="14061" width="10.5546875" style="248" customWidth="1"/>
    <col min="14062" max="14062" width="9.44140625" style="248" customWidth="1"/>
    <col min="14063" max="14063" width="9.88671875" style="248" customWidth="1"/>
    <col min="14064" max="14064" width="10.5546875" style="248" customWidth="1"/>
    <col min="14065" max="14066" width="9.44140625" style="248" customWidth="1"/>
    <col min="14067" max="14067" width="10.5546875" style="248" customWidth="1"/>
    <col min="14068" max="14069" width="9" style="248" customWidth="1"/>
    <col min="14070" max="14070" width="10.5546875" style="248" customWidth="1"/>
    <col min="14071" max="14072" width="9.44140625" style="248" customWidth="1"/>
    <col min="14073" max="14073" width="10.5546875" style="248" customWidth="1"/>
    <col min="14074" max="14074" width="9.44140625" style="248" customWidth="1"/>
    <col min="14075" max="14075" width="9.88671875" style="248" customWidth="1"/>
    <col min="14076" max="14076" width="10.5546875" style="248" customWidth="1"/>
    <col min="14077" max="14077" width="9" style="248" customWidth="1"/>
    <col min="14078" max="14078" width="9.88671875" style="248" customWidth="1"/>
    <col min="14079" max="14079" width="12" style="248" customWidth="1"/>
    <col min="14080" max="14310" width="11.44140625" style="248"/>
    <col min="14311" max="14311" width="0.33203125" style="248" customWidth="1"/>
    <col min="14312" max="14312" width="19" style="248" customWidth="1"/>
    <col min="14313" max="14313" width="7.109375" style="248" customWidth="1"/>
    <col min="14314" max="14314" width="41.33203125" style="248" customWidth="1"/>
    <col min="14315" max="14316" width="9" style="248" customWidth="1"/>
    <col min="14317" max="14317" width="10.5546875" style="248" customWidth="1"/>
    <col min="14318" max="14318" width="9.44140625" style="248" customWidth="1"/>
    <col min="14319" max="14319" width="9.88671875" style="248" customWidth="1"/>
    <col min="14320" max="14320" width="10.5546875" style="248" customWidth="1"/>
    <col min="14321" max="14322" width="9.44140625" style="248" customWidth="1"/>
    <col min="14323" max="14323" width="10.5546875" style="248" customWidth="1"/>
    <col min="14324" max="14325" width="9" style="248" customWidth="1"/>
    <col min="14326" max="14326" width="10.5546875" style="248" customWidth="1"/>
    <col min="14327" max="14328" width="9.44140625" style="248" customWidth="1"/>
    <col min="14329" max="14329" width="10.5546875" style="248" customWidth="1"/>
    <col min="14330" max="14330" width="9.44140625" style="248" customWidth="1"/>
    <col min="14331" max="14331" width="9.88671875" style="248" customWidth="1"/>
    <col min="14332" max="14332" width="10.5546875" style="248" customWidth="1"/>
    <col min="14333" max="14333" width="9" style="248" customWidth="1"/>
    <col min="14334" max="14334" width="9.88671875" style="248" customWidth="1"/>
    <col min="14335" max="14335" width="12" style="248" customWidth="1"/>
    <col min="14336" max="14566" width="11.44140625" style="248"/>
    <col min="14567" max="14567" width="0.33203125" style="248" customWidth="1"/>
    <col min="14568" max="14568" width="19" style="248" customWidth="1"/>
    <col min="14569" max="14569" width="7.109375" style="248" customWidth="1"/>
    <col min="14570" max="14570" width="41.33203125" style="248" customWidth="1"/>
    <col min="14571" max="14572" width="9" style="248" customWidth="1"/>
    <col min="14573" max="14573" width="10.5546875" style="248" customWidth="1"/>
    <col min="14574" max="14574" width="9.44140625" style="248" customWidth="1"/>
    <col min="14575" max="14575" width="9.88671875" style="248" customWidth="1"/>
    <col min="14576" max="14576" width="10.5546875" style="248" customWidth="1"/>
    <col min="14577" max="14578" width="9.44140625" style="248" customWidth="1"/>
    <col min="14579" max="14579" width="10.5546875" style="248" customWidth="1"/>
    <col min="14580" max="14581" width="9" style="248" customWidth="1"/>
    <col min="14582" max="14582" width="10.5546875" style="248" customWidth="1"/>
    <col min="14583" max="14584" width="9.44140625" style="248" customWidth="1"/>
    <col min="14585" max="14585" width="10.5546875" style="248" customWidth="1"/>
    <col min="14586" max="14586" width="9.44140625" style="248" customWidth="1"/>
    <col min="14587" max="14587" width="9.88671875" style="248" customWidth="1"/>
    <col min="14588" max="14588" width="10.5546875" style="248" customWidth="1"/>
    <col min="14589" max="14589" width="9" style="248" customWidth="1"/>
    <col min="14590" max="14590" width="9.88671875" style="248" customWidth="1"/>
    <col min="14591" max="14591" width="12" style="248" customWidth="1"/>
    <col min="14592" max="14822" width="11.44140625" style="248"/>
    <col min="14823" max="14823" width="0.33203125" style="248" customWidth="1"/>
    <col min="14824" max="14824" width="19" style="248" customWidth="1"/>
    <col min="14825" max="14825" width="7.109375" style="248" customWidth="1"/>
    <col min="14826" max="14826" width="41.33203125" style="248" customWidth="1"/>
    <col min="14827" max="14828" width="9" style="248" customWidth="1"/>
    <col min="14829" max="14829" width="10.5546875" style="248" customWidth="1"/>
    <col min="14830" max="14830" width="9.44140625" style="248" customWidth="1"/>
    <col min="14831" max="14831" width="9.88671875" style="248" customWidth="1"/>
    <col min="14832" max="14832" width="10.5546875" style="248" customWidth="1"/>
    <col min="14833" max="14834" width="9.44140625" style="248" customWidth="1"/>
    <col min="14835" max="14835" width="10.5546875" style="248" customWidth="1"/>
    <col min="14836" max="14837" width="9" style="248" customWidth="1"/>
    <col min="14838" max="14838" width="10.5546875" style="248" customWidth="1"/>
    <col min="14839" max="14840" width="9.44140625" style="248" customWidth="1"/>
    <col min="14841" max="14841" width="10.5546875" style="248" customWidth="1"/>
    <col min="14842" max="14842" width="9.44140625" style="248" customWidth="1"/>
    <col min="14843" max="14843" width="9.88671875" style="248" customWidth="1"/>
    <col min="14844" max="14844" width="10.5546875" style="248" customWidth="1"/>
    <col min="14845" max="14845" width="9" style="248" customWidth="1"/>
    <col min="14846" max="14846" width="9.88671875" style="248" customWidth="1"/>
    <col min="14847" max="14847" width="12" style="248" customWidth="1"/>
    <col min="14848" max="15078" width="11.44140625" style="248"/>
    <col min="15079" max="15079" width="0.33203125" style="248" customWidth="1"/>
    <col min="15080" max="15080" width="19" style="248" customWidth="1"/>
    <col min="15081" max="15081" width="7.109375" style="248" customWidth="1"/>
    <col min="15082" max="15082" width="41.33203125" style="248" customWidth="1"/>
    <col min="15083" max="15084" width="9" style="248" customWidth="1"/>
    <col min="15085" max="15085" width="10.5546875" style="248" customWidth="1"/>
    <col min="15086" max="15086" width="9.44140625" style="248" customWidth="1"/>
    <col min="15087" max="15087" width="9.88671875" style="248" customWidth="1"/>
    <col min="15088" max="15088" width="10.5546875" style="248" customWidth="1"/>
    <col min="15089" max="15090" width="9.44140625" style="248" customWidth="1"/>
    <col min="15091" max="15091" width="10.5546875" style="248" customWidth="1"/>
    <col min="15092" max="15093" width="9" style="248" customWidth="1"/>
    <col min="15094" max="15094" width="10.5546875" style="248" customWidth="1"/>
    <col min="15095" max="15096" width="9.44140625" style="248" customWidth="1"/>
    <col min="15097" max="15097" width="10.5546875" style="248" customWidth="1"/>
    <col min="15098" max="15098" width="9.44140625" style="248" customWidth="1"/>
    <col min="15099" max="15099" width="9.88671875" style="248" customWidth="1"/>
    <col min="15100" max="15100" width="10.5546875" style="248" customWidth="1"/>
    <col min="15101" max="15101" width="9" style="248" customWidth="1"/>
    <col min="15102" max="15102" width="9.88671875" style="248" customWidth="1"/>
    <col min="15103" max="15103" width="12" style="248" customWidth="1"/>
    <col min="15104" max="15334" width="11.44140625" style="248"/>
    <col min="15335" max="15335" width="0.33203125" style="248" customWidth="1"/>
    <col min="15336" max="15336" width="19" style="248" customWidth="1"/>
    <col min="15337" max="15337" width="7.109375" style="248" customWidth="1"/>
    <col min="15338" max="15338" width="41.33203125" style="248" customWidth="1"/>
    <col min="15339" max="15340" width="9" style="248" customWidth="1"/>
    <col min="15341" max="15341" width="10.5546875" style="248" customWidth="1"/>
    <col min="15342" max="15342" width="9.44140625" style="248" customWidth="1"/>
    <col min="15343" max="15343" width="9.88671875" style="248" customWidth="1"/>
    <col min="15344" max="15344" width="10.5546875" style="248" customWidth="1"/>
    <col min="15345" max="15346" width="9.44140625" style="248" customWidth="1"/>
    <col min="15347" max="15347" width="10.5546875" style="248" customWidth="1"/>
    <col min="15348" max="15349" width="9" style="248" customWidth="1"/>
    <col min="15350" max="15350" width="10.5546875" style="248" customWidth="1"/>
    <col min="15351" max="15352" width="9.44140625" style="248" customWidth="1"/>
    <col min="15353" max="15353" width="10.5546875" style="248" customWidth="1"/>
    <col min="15354" max="15354" width="9.44140625" style="248" customWidth="1"/>
    <col min="15355" max="15355" width="9.88671875" style="248" customWidth="1"/>
    <col min="15356" max="15356" width="10.5546875" style="248" customWidth="1"/>
    <col min="15357" max="15357" width="9" style="248" customWidth="1"/>
    <col min="15358" max="15358" width="9.88671875" style="248" customWidth="1"/>
    <col min="15359" max="15359" width="12" style="248" customWidth="1"/>
    <col min="15360" max="15590" width="11.44140625" style="248"/>
    <col min="15591" max="15591" width="0.33203125" style="248" customWidth="1"/>
    <col min="15592" max="15592" width="19" style="248" customWidth="1"/>
    <col min="15593" max="15593" width="7.109375" style="248" customWidth="1"/>
    <col min="15594" max="15594" width="41.33203125" style="248" customWidth="1"/>
    <col min="15595" max="15596" width="9" style="248" customWidth="1"/>
    <col min="15597" max="15597" width="10.5546875" style="248" customWidth="1"/>
    <col min="15598" max="15598" width="9.44140625" style="248" customWidth="1"/>
    <col min="15599" max="15599" width="9.88671875" style="248" customWidth="1"/>
    <col min="15600" max="15600" width="10.5546875" style="248" customWidth="1"/>
    <col min="15601" max="15602" width="9.44140625" style="248" customWidth="1"/>
    <col min="15603" max="15603" width="10.5546875" style="248" customWidth="1"/>
    <col min="15604" max="15605" width="9" style="248" customWidth="1"/>
    <col min="15606" max="15606" width="10.5546875" style="248" customWidth="1"/>
    <col min="15607" max="15608" width="9.44140625" style="248" customWidth="1"/>
    <col min="15609" max="15609" width="10.5546875" style="248" customWidth="1"/>
    <col min="15610" max="15610" width="9.44140625" style="248" customWidth="1"/>
    <col min="15611" max="15611" width="9.88671875" style="248" customWidth="1"/>
    <col min="15612" max="15612" width="10.5546875" style="248" customWidth="1"/>
    <col min="15613" max="15613" width="9" style="248" customWidth="1"/>
    <col min="15614" max="15614" width="9.88671875" style="248" customWidth="1"/>
    <col min="15615" max="15615" width="12" style="248" customWidth="1"/>
    <col min="15616" max="15846" width="11.44140625" style="248"/>
    <col min="15847" max="15847" width="0.33203125" style="248" customWidth="1"/>
    <col min="15848" max="15848" width="19" style="248" customWidth="1"/>
    <col min="15849" max="15849" width="7.109375" style="248" customWidth="1"/>
    <col min="15850" max="15850" width="41.33203125" style="248" customWidth="1"/>
    <col min="15851" max="15852" width="9" style="248" customWidth="1"/>
    <col min="15853" max="15853" width="10.5546875" style="248" customWidth="1"/>
    <col min="15854" max="15854" width="9.44140625" style="248" customWidth="1"/>
    <col min="15855" max="15855" width="9.88671875" style="248" customWidth="1"/>
    <col min="15856" max="15856" width="10.5546875" style="248" customWidth="1"/>
    <col min="15857" max="15858" width="9.44140625" style="248" customWidth="1"/>
    <col min="15859" max="15859" width="10.5546875" style="248" customWidth="1"/>
    <col min="15860" max="15861" width="9" style="248" customWidth="1"/>
    <col min="15862" max="15862" width="10.5546875" style="248" customWidth="1"/>
    <col min="15863" max="15864" width="9.44140625" style="248" customWidth="1"/>
    <col min="15865" max="15865" width="10.5546875" style="248" customWidth="1"/>
    <col min="15866" max="15866" width="9.44140625" style="248" customWidth="1"/>
    <col min="15867" max="15867" width="9.88671875" style="248" customWidth="1"/>
    <col min="15868" max="15868" width="10.5546875" style="248" customWidth="1"/>
    <col min="15869" max="15869" width="9" style="248" customWidth="1"/>
    <col min="15870" max="15870" width="9.88671875" style="248" customWidth="1"/>
    <col min="15871" max="15871" width="12" style="248" customWidth="1"/>
    <col min="15872" max="16102" width="11.44140625" style="248"/>
    <col min="16103" max="16103" width="0.33203125" style="248" customWidth="1"/>
    <col min="16104" max="16104" width="19" style="248" customWidth="1"/>
    <col min="16105" max="16105" width="7.109375" style="248" customWidth="1"/>
    <col min="16106" max="16106" width="41.33203125" style="248" customWidth="1"/>
    <col min="16107" max="16108" width="9" style="248" customWidth="1"/>
    <col min="16109" max="16109" width="10.5546875" style="248" customWidth="1"/>
    <col min="16110" max="16110" width="9.44140625" style="248" customWidth="1"/>
    <col min="16111" max="16111" width="9.88671875" style="248" customWidth="1"/>
    <col min="16112" max="16112" width="10.5546875" style="248" customWidth="1"/>
    <col min="16113" max="16114" width="9.44140625" style="248" customWidth="1"/>
    <col min="16115" max="16115" width="10.5546875" style="248" customWidth="1"/>
    <col min="16116" max="16117" width="9" style="248" customWidth="1"/>
    <col min="16118" max="16118" width="10.5546875" style="248" customWidth="1"/>
    <col min="16119" max="16120" width="9.44140625" style="248" customWidth="1"/>
    <col min="16121" max="16121" width="10.5546875" style="248" customWidth="1"/>
    <col min="16122" max="16122" width="9.44140625" style="248" customWidth="1"/>
    <col min="16123" max="16123" width="9.88671875" style="248" customWidth="1"/>
    <col min="16124" max="16124" width="10.5546875" style="248" customWidth="1"/>
    <col min="16125" max="16125" width="9" style="248" customWidth="1"/>
    <col min="16126" max="16126" width="9.88671875" style="248" customWidth="1"/>
    <col min="16127" max="16127" width="12" style="248" customWidth="1"/>
    <col min="16128" max="16384" width="11.44140625" style="248"/>
  </cols>
  <sheetData>
    <row r="1" spans="1:26">
      <c r="A1" s="265" t="s">
        <v>1447</v>
      </c>
      <c r="B1" s="226"/>
    </row>
    <row r="2" spans="1:26" ht="18" customHeight="1">
      <c r="A2" s="965" t="s">
        <v>2344</v>
      </c>
      <c r="B2" s="47"/>
    </row>
    <row r="3" spans="1:26" s="250" customFormat="1" ht="13.8">
      <c r="A3" s="254" t="s">
        <v>2697</v>
      </c>
      <c r="B3" s="255"/>
      <c r="C3" s="252"/>
      <c r="D3" s="252"/>
      <c r="E3" s="252"/>
      <c r="F3" s="252"/>
      <c r="G3" s="252"/>
      <c r="H3" s="252"/>
      <c r="R3" s="252"/>
      <c r="S3" s="252"/>
      <c r="T3" s="252"/>
    </row>
    <row r="4" spans="1:26" ht="18" customHeight="1">
      <c r="A4" s="323"/>
      <c r="B4" s="667"/>
      <c r="C4" s="668"/>
      <c r="D4" s="668"/>
      <c r="E4" s="668"/>
      <c r="F4" s="668"/>
      <c r="G4" s="668"/>
      <c r="H4" s="668"/>
      <c r="I4" s="17"/>
      <c r="J4" s="17"/>
      <c r="K4" s="17"/>
      <c r="L4" s="17"/>
      <c r="M4" s="17"/>
      <c r="N4" s="17"/>
      <c r="O4" s="17"/>
      <c r="P4" s="17"/>
      <c r="Q4" s="17"/>
      <c r="R4" s="668"/>
      <c r="S4" s="668"/>
      <c r="T4" s="668"/>
      <c r="U4" s="17"/>
      <c r="V4" s="17"/>
      <c r="W4" s="17"/>
    </row>
    <row r="5" spans="1:26" ht="14.4">
      <c r="A5" s="2613" t="s">
        <v>12</v>
      </c>
      <c r="B5" s="2613" t="s">
        <v>812</v>
      </c>
      <c r="C5" s="2614">
        <v>2011</v>
      </c>
      <c r="D5" s="2614"/>
      <c r="E5" s="2614"/>
      <c r="F5" s="2614">
        <v>2012</v>
      </c>
      <c r="G5" s="2614"/>
      <c r="H5" s="2614"/>
      <c r="I5" s="2614">
        <v>2013</v>
      </c>
      <c r="J5" s="2614"/>
      <c r="K5" s="2614"/>
      <c r="L5" s="2614">
        <v>2014</v>
      </c>
      <c r="M5" s="2614"/>
      <c r="N5" s="2614"/>
      <c r="O5" s="2614">
        <v>2015</v>
      </c>
      <c r="P5" s="2614"/>
      <c r="Q5" s="2614"/>
      <c r="R5" s="2614">
        <v>2016</v>
      </c>
      <c r="S5" s="2614"/>
      <c r="T5" s="2614"/>
      <c r="U5" s="2614">
        <v>2017</v>
      </c>
      <c r="V5" s="2614"/>
      <c r="W5" s="2614"/>
      <c r="X5" s="2614">
        <v>2018</v>
      </c>
      <c r="Y5" s="2614"/>
      <c r="Z5" s="2614"/>
    </row>
    <row r="6" spans="1:26" s="251" customFormat="1" ht="23.25" customHeight="1">
      <c r="A6" s="2613"/>
      <c r="B6" s="2613"/>
      <c r="C6" s="1274" t="s">
        <v>29</v>
      </c>
      <c r="D6" s="1274" t="s">
        <v>30</v>
      </c>
      <c r="E6" s="1274" t="s">
        <v>8</v>
      </c>
      <c r="F6" s="1274" t="s">
        <v>29</v>
      </c>
      <c r="G6" s="1274" t="s">
        <v>30</v>
      </c>
      <c r="H6" s="1274" t="s">
        <v>8</v>
      </c>
      <c r="I6" s="1274" t="s">
        <v>29</v>
      </c>
      <c r="J6" s="1274" t="s">
        <v>30</v>
      </c>
      <c r="K6" s="1274" t="s">
        <v>8</v>
      </c>
      <c r="L6" s="1274" t="s">
        <v>29</v>
      </c>
      <c r="M6" s="1274" t="s">
        <v>30</v>
      </c>
      <c r="N6" s="1274" t="s">
        <v>8</v>
      </c>
      <c r="O6" s="1274" t="s">
        <v>29</v>
      </c>
      <c r="P6" s="1274" t="s">
        <v>30</v>
      </c>
      <c r="Q6" s="1274" t="s">
        <v>8</v>
      </c>
      <c r="R6" s="1274" t="s">
        <v>29</v>
      </c>
      <c r="S6" s="1274" t="s">
        <v>30</v>
      </c>
      <c r="T6" s="1274" t="s">
        <v>8</v>
      </c>
      <c r="U6" s="1274" t="s">
        <v>29</v>
      </c>
      <c r="V6" s="1274" t="s">
        <v>30</v>
      </c>
      <c r="W6" s="1274" t="s">
        <v>8</v>
      </c>
      <c r="X6" s="1274" t="s">
        <v>29</v>
      </c>
      <c r="Y6" s="1274" t="s">
        <v>30</v>
      </c>
      <c r="Z6" s="1274" t="s">
        <v>8</v>
      </c>
    </row>
    <row r="7" spans="1:26" s="250" customFormat="1" ht="15" customHeight="1">
      <c r="A7" s="2619" t="s">
        <v>1</v>
      </c>
      <c r="B7" s="1275" t="s">
        <v>19</v>
      </c>
      <c r="C7" s="691">
        <v>20</v>
      </c>
      <c r="D7" s="691">
        <v>39</v>
      </c>
      <c r="E7" s="1276">
        <f>C7+D7</f>
        <v>59</v>
      </c>
      <c r="F7" s="691"/>
      <c r="G7" s="691">
        <v>33</v>
      </c>
      <c r="H7" s="1276">
        <f>F7+G7</f>
        <v>33</v>
      </c>
      <c r="I7" s="691">
        <v>16</v>
      </c>
      <c r="J7" s="691">
        <v>32</v>
      </c>
      <c r="K7" s="1276">
        <f>I7+J7</f>
        <v>48</v>
      </c>
      <c r="L7" s="691">
        <v>21</v>
      </c>
      <c r="M7" s="691">
        <v>36</v>
      </c>
      <c r="N7" s="1276">
        <f>L7+M7</f>
        <v>57</v>
      </c>
      <c r="O7" s="691">
        <v>23</v>
      </c>
      <c r="P7" s="691">
        <v>56</v>
      </c>
      <c r="Q7" s="1276">
        <f>O7+P7</f>
        <v>79</v>
      </c>
      <c r="R7" s="691">
        <v>19</v>
      </c>
      <c r="S7" s="692">
        <v>44</v>
      </c>
      <c r="T7" s="1276">
        <f>R7+S7</f>
        <v>63</v>
      </c>
      <c r="U7" s="691">
        <v>26</v>
      </c>
      <c r="V7" s="692">
        <v>37</v>
      </c>
      <c r="W7" s="1276">
        <f>U7+V7</f>
        <v>63</v>
      </c>
      <c r="X7" s="691"/>
      <c r="Y7" s="692">
        <v>50</v>
      </c>
      <c r="Z7" s="1276">
        <f t="shared" ref="Z7:Z15" si="0">X7+Y7</f>
        <v>50</v>
      </c>
    </row>
    <row r="8" spans="1:26" s="250" customFormat="1" ht="30" customHeight="1">
      <c r="A8" s="2619"/>
      <c r="B8" s="1275" t="str">
        <f>Aspirantes!B7</f>
        <v>Ingeniería en Computación y Telecomunicaciones</v>
      </c>
      <c r="C8" s="691"/>
      <c r="D8" s="691"/>
      <c r="E8" s="1276"/>
      <c r="F8" s="691"/>
      <c r="G8" s="691"/>
      <c r="H8" s="1276"/>
      <c r="I8" s="691"/>
      <c r="J8" s="691"/>
      <c r="K8" s="1276"/>
      <c r="L8" s="691"/>
      <c r="M8" s="691"/>
      <c r="N8" s="1276"/>
      <c r="O8" s="691"/>
      <c r="P8" s="691"/>
      <c r="Q8" s="1276"/>
      <c r="R8" s="691"/>
      <c r="S8" s="692"/>
      <c r="T8" s="1276"/>
      <c r="U8" s="691">
        <v>37</v>
      </c>
      <c r="V8" s="692">
        <v>39</v>
      </c>
      <c r="W8" s="1276">
        <f>U8+V8</f>
        <v>76</v>
      </c>
      <c r="X8" s="691"/>
      <c r="Y8" s="692">
        <v>65</v>
      </c>
      <c r="Z8" s="1276">
        <f t="shared" si="0"/>
        <v>65</v>
      </c>
    </row>
    <row r="9" spans="1:26" s="250" customFormat="1" ht="30" customHeight="1">
      <c r="A9" s="2619"/>
      <c r="B9" s="1275" t="s">
        <v>1059</v>
      </c>
      <c r="C9" s="691"/>
      <c r="D9" s="691"/>
      <c r="E9" s="1276"/>
      <c r="F9" s="691"/>
      <c r="G9" s="691"/>
      <c r="H9" s="1276"/>
      <c r="I9" s="691"/>
      <c r="J9" s="691"/>
      <c r="K9" s="1276"/>
      <c r="L9" s="691"/>
      <c r="M9" s="691"/>
      <c r="N9" s="1276"/>
      <c r="O9" s="691"/>
      <c r="P9" s="691"/>
      <c r="Q9" s="1276"/>
      <c r="R9" s="691"/>
      <c r="S9" s="692"/>
      <c r="T9" s="1276"/>
      <c r="U9" s="691"/>
      <c r="V9" s="692"/>
      <c r="W9" s="1276"/>
      <c r="X9" s="691"/>
      <c r="Y9" s="692">
        <v>43</v>
      </c>
      <c r="Z9" s="1276">
        <f t="shared" si="0"/>
        <v>43</v>
      </c>
    </row>
    <row r="10" spans="1:26" s="250" customFormat="1" ht="14.25" customHeight="1">
      <c r="A10" s="2619" t="s">
        <v>3</v>
      </c>
      <c r="B10" s="1277" t="s">
        <v>21</v>
      </c>
      <c r="C10" s="691">
        <v>26</v>
      </c>
      <c r="D10" s="691">
        <v>41</v>
      </c>
      <c r="E10" s="1276">
        <f>C10+D10</f>
        <v>67</v>
      </c>
      <c r="F10" s="691"/>
      <c r="G10" s="691">
        <v>39</v>
      </c>
      <c r="H10" s="1276">
        <f>F10+G10</f>
        <v>39</v>
      </c>
      <c r="I10" s="691">
        <v>25</v>
      </c>
      <c r="J10" s="691">
        <v>49</v>
      </c>
      <c r="K10" s="1276">
        <f>I10+J10</f>
        <v>74</v>
      </c>
      <c r="L10" s="691">
        <v>35</v>
      </c>
      <c r="M10" s="691">
        <v>31</v>
      </c>
      <c r="N10" s="1276">
        <f>L10+M10</f>
        <v>66</v>
      </c>
      <c r="O10" s="691">
        <v>38</v>
      </c>
      <c r="P10" s="691">
        <v>47</v>
      </c>
      <c r="Q10" s="1276">
        <f>O10+P10</f>
        <v>85</v>
      </c>
      <c r="R10" s="691">
        <v>33</v>
      </c>
      <c r="S10" s="692">
        <v>67</v>
      </c>
      <c r="T10" s="1276">
        <f>R10+S10</f>
        <v>100</v>
      </c>
      <c r="U10" s="691">
        <v>32</v>
      </c>
      <c r="V10" s="692">
        <v>42</v>
      </c>
      <c r="W10" s="1276">
        <f>U10+V10</f>
        <v>74</v>
      </c>
      <c r="X10" s="691"/>
      <c r="Y10" s="692">
        <v>52</v>
      </c>
      <c r="Z10" s="1276">
        <f t="shared" si="0"/>
        <v>52</v>
      </c>
    </row>
    <row r="11" spans="1:26" s="250" customFormat="1" ht="14.25" customHeight="1">
      <c r="A11" s="2619"/>
      <c r="B11" s="1277" t="str">
        <f>Aspirantes!B10</f>
        <v>Psicología Biomédica</v>
      </c>
      <c r="C11" s="691"/>
      <c r="D11" s="691"/>
      <c r="E11" s="1276"/>
      <c r="F11" s="691"/>
      <c r="G11" s="691"/>
      <c r="H11" s="1276"/>
      <c r="I11" s="691"/>
      <c r="J11" s="691"/>
      <c r="K11" s="1276"/>
      <c r="L11" s="691"/>
      <c r="M11" s="691"/>
      <c r="N11" s="1276"/>
      <c r="O11" s="691"/>
      <c r="P11" s="691"/>
      <c r="Q11" s="1276"/>
      <c r="R11" s="691"/>
      <c r="S11" s="692"/>
      <c r="T11" s="1276"/>
      <c r="U11" s="691"/>
      <c r="V11" s="692">
        <v>39</v>
      </c>
      <c r="W11" s="1276">
        <f>U11+V11</f>
        <v>39</v>
      </c>
      <c r="X11" s="691"/>
      <c r="Y11" s="692">
        <v>52</v>
      </c>
      <c r="Z11" s="1276">
        <f t="shared" si="0"/>
        <v>52</v>
      </c>
    </row>
    <row r="12" spans="1:26" s="250" customFormat="1" ht="28.8">
      <c r="A12" s="2619"/>
      <c r="B12" s="1275" t="s">
        <v>2692</v>
      </c>
      <c r="C12" s="691"/>
      <c r="D12" s="691"/>
      <c r="E12" s="1276"/>
      <c r="F12" s="691"/>
      <c r="G12" s="691"/>
      <c r="H12" s="1276"/>
      <c r="I12" s="691"/>
      <c r="J12" s="691"/>
      <c r="K12" s="1276"/>
      <c r="L12" s="691"/>
      <c r="M12" s="691"/>
      <c r="N12" s="1276"/>
      <c r="O12" s="691"/>
      <c r="P12" s="691"/>
      <c r="Q12" s="1276"/>
      <c r="R12" s="691"/>
      <c r="S12" s="692"/>
      <c r="T12" s="1276"/>
      <c r="U12" s="691"/>
      <c r="V12" s="692"/>
      <c r="W12" s="1276"/>
      <c r="X12" s="691"/>
      <c r="Y12" s="692">
        <v>32</v>
      </c>
      <c r="Z12" s="1276">
        <f t="shared" si="0"/>
        <v>32</v>
      </c>
    </row>
    <row r="13" spans="1:26" s="250" customFormat="1" ht="15" customHeight="1">
      <c r="A13" s="2619" t="s">
        <v>2</v>
      </c>
      <c r="B13" s="1278" t="s">
        <v>23</v>
      </c>
      <c r="C13" s="1279"/>
      <c r="D13" s="691"/>
      <c r="E13" s="1276"/>
      <c r="F13" s="1279"/>
      <c r="G13" s="691"/>
      <c r="H13" s="1276"/>
      <c r="I13" s="1279"/>
      <c r="J13" s="691">
        <v>22</v>
      </c>
      <c r="K13" s="1276">
        <f>I13+J13</f>
        <v>22</v>
      </c>
      <c r="L13" s="1279"/>
      <c r="M13" s="691">
        <v>25</v>
      </c>
      <c r="N13" s="1276">
        <f>L13+M13</f>
        <v>25</v>
      </c>
      <c r="O13" s="1279"/>
      <c r="P13" s="691">
        <v>28</v>
      </c>
      <c r="Q13" s="1276">
        <f>O13+P13</f>
        <v>28</v>
      </c>
      <c r="R13" s="691"/>
      <c r="S13" s="692">
        <v>37</v>
      </c>
      <c r="T13" s="1276">
        <f>R13+S13</f>
        <v>37</v>
      </c>
      <c r="U13" s="691"/>
      <c r="V13" s="692">
        <v>46</v>
      </c>
      <c r="W13" s="1276">
        <f>U13+V13</f>
        <v>46</v>
      </c>
      <c r="X13" s="691"/>
      <c r="Y13" s="692">
        <v>37</v>
      </c>
      <c r="Z13" s="1276">
        <f t="shared" si="0"/>
        <v>37</v>
      </c>
    </row>
    <row r="14" spans="1:26" s="250" customFormat="1" ht="15" customHeight="1">
      <c r="A14" s="2619"/>
      <c r="B14" s="1278" t="s">
        <v>20</v>
      </c>
      <c r="C14" s="686">
        <v>38</v>
      </c>
      <c r="D14" s="686">
        <v>43</v>
      </c>
      <c r="E14" s="1276">
        <f>C14+D14</f>
        <v>81</v>
      </c>
      <c r="F14" s="686"/>
      <c r="G14" s="686">
        <v>37</v>
      </c>
      <c r="H14" s="1276">
        <f>F14+G14</f>
        <v>37</v>
      </c>
      <c r="I14" s="686">
        <v>27</v>
      </c>
      <c r="J14" s="686">
        <v>40</v>
      </c>
      <c r="K14" s="1276">
        <f>I14+J14</f>
        <v>67</v>
      </c>
      <c r="L14" s="686"/>
      <c r="M14" s="686">
        <v>41</v>
      </c>
      <c r="N14" s="1276">
        <f>L14+M14</f>
        <v>41</v>
      </c>
      <c r="O14" s="686"/>
      <c r="P14" s="686">
        <v>50</v>
      </c>
      <c r="Q14" s="1276">
        <f>O14+P14</f>
        <v>50</v>
      </c>
      <c r="R14" s="691">
        <v>33</v>
      </c>
      <c r="S14" s="692">
        <v>45</v>
      </c>
      <c r="T14" s="1276">
        <f>R14+S14</f>
        <v>78</v>
      </c>
      <c r="U14" s="691">
        <v>33</v>
      </c>
      <c r="V14" s="692">
        <v>46</v>
      </c>
      <c r="W14" s="1276">
        <f>U14+V14</f>
        <v>79</v>
      </c>
      <c r="X14" s="691">
        <v>20</v>
      </c>
      <c r="Y14" s="692">
        <v>39</v>
      </c>
      <c r="Z14" s="1276">
        <f t="shared" si="0"/>
        <v>59</v>
      </c>
    </row>
    <row r="15" spans="1:26" s="250" customFormat="1" ht="14.4">
      <c r="A15" s="2619"/>
      <c r="B15" s="1275" t="s">
        <v>293</v>
      </c>
      <c r="C15" s="686"/>
      <c r="D15" s="686"/>
      <c r="E15" s="1276"/>
      <c r="F15" s="686"/>
      <c r="G15" s="686"/>
      <c r="H15" s="1276"/>
      <c r="I15" s="686"/>
      <c r="J15" s="686"/>
      <c r="K15" s="1276"/>
      <c r="L15" s="686"/>
      <c r="M15" s="686"/>
      <c r="N15" s="1276"/>
      <c r="O15" s="686"/>
      <c r="P15" s="686"/>
      <c r="Q15" s="1276"/>
      <c r="R15" s="691"/>
      <c r="S15" s="692"/>
      <c r="T15" s="1276"/>
      <c r="U15" s="691"/>
      <c r="V15" s="692"/>
      <c r="W15" s="1276"/>
      <c r="X15" s="691">
        <v>32</v>
      </c>
      <c r="Y15" s="692">
        <v>36</v>
      </c>
      <c r="Z15" s="1276">
        <f t="shared" si="0"/>
        <v>68</v>
      </c>
    </row>
    <row r="16" spans="1:26" s="250" customFormat="1" ht="15.75" customHeight="1">
      <c r="A16" s="664"/>
      <c r="B16" s="257" t="s">
        <v>2841</v>
      </c>
      <c r="C16" s="232"/>
      <c r="D16" s="230"/>
      <c r="E16" s="233"/>
      <c r="F16" s="232"/>
      <c r="G16" s="230"/>
      <c r="H16" s="233"/>
      <c r="I16" s="232"/>
      <c r="J16" s="230"/>
      <c r="K16" s="233"/>
      <c r="L16" s="232"/>
      <c r="M16" s="230"/>
      <c r="N16" s="233"/>
      <c r="O16" s="232"/>
      <c r="P16" s="230"/>
      <c r="Q16" s="233"/>
      <c r="R16" s="230"/>
      <c r="S16" s="258"/>
      <c r="T16" s="233"/>
      <c r="U16" s="665"/>
      <c r="V16" s="665"/>
      <c r="W16" s="665"/>
      <c r="X16" s="665"/>
      <c r="Y16" s="665"/>
      <c r="Z16" s="665"/>
    </row>
    <row r="17" spans="1:26" s="250" customFormat="1" ht="15" customHeight="1">
      <c r="A17" s="665"/>
      <c r="B17" s="1280" t="s">
        <v>1081</v>
      </c>
      <c r="C17" s="691">
        <f>C7</f>
        <v>20</v>
      </c>
      <c r="D17" s="691">
        <f>D7</f>
        <v>39</v>
      </c>
      <c r="E17" s="1276">
        <f>SUM(C17:D17)</f>
        <v>59</v>
      </c>
      <c r="F17" s="691">
        <f t="shared" ref="F17" si="1">F7</f>
        <v>0</v>
      </c>
      <c r="G17" s="691">
        <f>G7</f>
        <v>33</v>
      </c>
      <c r="H17" s="1276">
        <f>SUM(F17:G17)</f>
        <v>33</v>
      </c>
      <c r="I17" s="691">
        <f>I7</f>
        <v>16</v>
      </c>
      <c r="J17" s="691">
        <f>J7</f>
        <v>32</v>
      </c>
      <c r="K17" s="1276">
        <f>SUM(I17:J17)</f>
        <v>48</v>
      </c>
      <c r="L17" s="691">
        <f>L7</f>
        <v>21</v>
      </c>
      <c r="M17" s="691">
        <f>M7</f>
        <v>36</v>
      </c>
      <c r="N17" s="1276">
        <f>SUM(L17:M17)</f>
        <v>57</v>
      </c>
      <c r="O17" s="691">
        <f>O7</f>
        <v>23</v>
      </c>
      <c r="P17" s="691">
        <f>P7</f>
        <v>56</v>
      </c>
      <c r="Q17" s="1276">
        <f>SUM(O17:P17)</f>
        <v>79</v>
      </c>
      <c r="R17" s="691">
        <f>R7</f>
        <v>19</v>
      </c>
      <c r="S17" s="692">
        <f>S7</f>
        <v>44</v>
      </c>
      <c r="T17" s="1276">
        <f>SUM(R17:S17)</f>
        <v>63</v>
      </c>
      <c r="U17" s="691">
        <f>U7+U8</f>
        <v>63</v>
      </c>
      <c r="V17" s="692">
        <f>V7+V8</f>
        <v>76</v>
      </c>
      <c r="W17" s="1276">
        <f>SUM(U17:V17)</f>
        <v>139</v>
      </c>
      <c r="X17" s="691">
        <f>SUM(X7:X9)</f>
        <v>0</v>
      </c>
      <c r="Y17" s="691">
        <f>SUM(Y7:Y9)</f>
        <v>158</v>
      </c>
      <c r="Z17" s="1276">
        <f>SUM(X17:Y17)</f>
        <v>158</v>
      </c>
    </row>
    <row r="18" spans="1:26" s="250" customFormat="1" ht="14.25" customHeight="1">
      <c r="A18" s="665"/>
      <c r="B18" s="1280" t="s">
        <v>1082</v>
      </c>
      <c r="C18" s="691">
        <f>C10</f>
        <v>26</v>
      </c>
      <c r="D18" s="691">
        <f>D10</f>
        <v>41</v>
      </c>
      <c r="E18" s="1276">
        <f>SUM(C18:D18)</f>
        <v>67</v>
      </c>
      <c r="F18" s="691">
        <f t="shared" ref="F18" si="2">F10</f>
        <v>0</v>
      </c>
      <c r="G18" s="691">
        <f>G10</f>
        <v>39</v>
      </c>
      <c r="H18" s="1276">
        <f t="shared" ref="H18:H19" si="3">SUM(F18:G18)</f>
        <v>39</v>
      </c>
      <c r="I18" s="691">
        <f>I10</f>
        <v>25</v>
      </c>
      <c r="J18" s="691">
        <f>J10</f>
        <v>49</v>
      </c>
      <c r="K18" s="1276">
        <f t="shared" ref="K18:K19" si="4">SUM(I18:J18)</f>
        <v>74</v>
      </c>
      <c r="L18" s="691">
        <f>L10</f>
        <v>35</v>
      </c>
      <c r="M18" s="691">
        <f>M10</f>
        <v>31</v>
      </c>
      <c r="N18" s="1276">
        <f t="shared" ref="N18:N19" si="5">SUM(L18:M18)</f>
        <v>66</v>
      </c>
      <c r="O18" s="691">
        <f>O10</f>
        <v>38</v>
      </c>
      <c r="P18" s="691">
        <f>P10</f>
        <v>47</v>
      </c>
      <c r="Q18" s="1276">
        <f t="shared" ref="Q18:Q19" si="6">SUM(O18:P18)</f>
        <v>85</v>
      </c>
      <c r="R18" s="691">
        <f>R10</f>
        <v>33</v>
      </c>
      <c r="S18" s="692">
        <f>S10</f>
        <v>67</v>
      </c>
      <c r="T18" s="1276">
        <f t="shared" ref="T18:T19" si="7">SUM(R18:S18)</f>
        <v>100</v>
      </c>
      <c r="U18" s="691">
        <f>U10+U11</f>
        <v>32</v>
      </c>
      <c r="V18" s="692">
        <f>V10+V11</f>
        <v>81</v>
      </c>
      <c r="W18" s="1276">
        <f t="shared" ref="W18:W19" si="8">SUM(U18:V18)</f>
        <v>113</v>
      </c>
      <c r="X18" s="691">
        <f>SUM(X10:X12)</f>
        <v>0</v>
      </c>
      <c r="Y18" s="691">
        <f>SUM(Y10:Y12)</f>
        <v>136</v>
      </c>
      <c r="Z18" s="1276">
        <f t="shared" ref="Z18:Z19" si="9">SUM(X18:Y18)</f>
        <v>136</v>
      </c>
    </row>
    <row r="19" spans="1:26" s="250" customFormat="1" ht="15" customHeight="1">
      <c r="A19" s="665"/>
      <c r="B19" s="1280" t="s">
        <v>1083</v>
      </c>
      <c r="C19" s="686">
        <f>C14</f>
        <v>38</v>
      </c>
      <c r="D19" s="686">
        <f>D14</f>
        <v>43</v>
      </c>
      <c r="E19" s="1276">
        <f>SUM(C19:D19)</f>
        <v>81</v>
      </c>
      <c r="F19" s="686">
        <f t="shared" ref="F19" si="10">F14+F13</f>
        <v>0</v>
      </c>
      <c r="G19" s="686">
        <f>G14</f>
        <v>37</v>
      </c>
      <c r="H19" s="1276">
        <f t="shared" si="3"/>
        <v>37</v>
      </c>
      <c r="I19" s="686">
        <f>I13+I14</f>
        <v>27</v>
      </c>
      <c r="J19" s="686">
        <f>J13+J14</f>
        <v>62</v>
      </c>
      <c r="K19" s="1276">
        <f t="shared" si="4"/>
        <v>89</v>
      </c>
      <c r="L19" s="686">
        <f>L13+L14</f>
        <v>0</v>
      </c>
      <c r="M19" s="686">
        <f>M13+M14</f>
        <v>66</v>
      </c>
      <c r="N19" s="1276">
        <f t="shared" si="5"/>
        <v>66</v>
      </c>
      <c r="O19" s="686">
        <f>O13+O14</f>
        <v>0</v>
      </c>
      <c r="P19" s="686">
        <f>P13+P14</f>
        <v>78</v>
      </c>
      <c r="Q19" s="1276">
        <f t="shared" si="6"/>
        <v>78</v>
      </c>
      <c r="R19" s="691">
        <f>R13+R14</f>
        <v>33</v>
      </c>
      <c r="S19" s="692">
        <f>S13+S14</f>
        <v>82</v>
      </c>
      <c r="T19" s="1276">
        <f t="shared" si="7"/>
        <v>115</v>
      </c>
      <c r="U19" s="691">
        <f>U13+U14</f>
        <v>33</v>
      </c>
      <c r="V19" s="692">
        <f>V13+V14</f>
        <v>92</v>
      </c>
      <c r="W19" s="1276">
        <f t="shared" si="8"/>
        <v>125</v>
      </c>
      <c r="X19" s="691">
        <f>SUM(X13:X15)</f>
        <v>52</v>
      </c>
      <c r="Y19" s="691">
        <f>SUM(Y13:Y15)</f>
        <v>112</v>
      </c>
      <c r="Z19" s="1276">
        <f t="shared" si="9"/>
        <v>164</v>
      </c>
    </row>
    <row r="20" spans="1:26" s="250" customFormat="1" ht="6.75" customHeight="1">
      <c r="A20" s="664"/>
      <c r="B20" s="257"/>
      <c r="C20" s="232"/>
      <c r="D20" s="230"/>
      <c r="E20" s="233"/>
      <c r="F20" s="232"/>
      <c r="G20" s="230"/>
      <c r="H20" s="233"/>
      <c r="I20" s="232"/>
      <c r="J20" s="230"/>
      <c r="K20" s="233"/>
      <c r="L20" s="232"/>
      <c r="M20" s="230"/>
      <c r="N20" s="233"/>
      <c r="O20" s="232"/>
      <c r="P20" s="230"/>
      <c r="Q20" s="233"/>
      <c r="R20" s="230"/>
      <c r="S20" s="258"/>
      <c r="T20" s="233"/>
      <c r="U20" s="665"/>
      <c r="V20" s="665"/>
      <c r="W20" s="665"/>
      <c r="X20" s="665"/>
      <c r="Y20" s="665"/>
      <c r="Z20" s="665"/>
    </row>
    <row r="21" spans="1:26" s="250" customFormat="1" ht="14.4">
      <c r="A21" s="17"/>
      <c r="B21" s="1283" t="s">
        <v>460</v>
      </c>
      <c r="C21" s="1284">
        <f t="shared" ref="C21:Z21" si="11">SUM(C17:C19)</f>
        <v>84</v>
      </c>
      <c r="D21" s="1284">
        <f t="shared" si="11"/>
        <v>123</v>
      </c>
      <c r="E21" s="1284">
        <f t="shared" si="11"/>
        <v>207</v>
      </c>
      <c r="F21" s="1284">
        <f t="shared" si="11"/>
        <v>0</v>
      </c>
      <c r="G21" s="1284">
        <f t="shared" si="11"/>
        <v>109</v>
      </c>
      <c r="H21" s="1284">
        <f t="shared" si="11"/>
        <v>109</v>
      </c>
      <c r="I21" s="1284">
        <f t="shared" si="11"/>
        <v>68</v>
      </c>
      <c r="J21" s="1284">
        <f t="shared" si="11"/>
        <v>143</v>
      </c>
      <c r="K21" s="1284">
        <f t="shared" si="11"/>
        <v>211</v>
      </c>
      <c r="L21" s="1284">
        <f t="shared" si="11"/>
        <v>56</v>
      </c>
      <c r="M21" s="1284">
        <f t="shared" si="11"/>
        <v>133</v>
      </c>
      <c r="N21" s="1284">
        <f t="shared" si="11"/>
        <v>189</v>
      </c>
      <c r="O21" s="1284">
        <f t="shared" si="11"/>
        <v>61</v>
      </c>
      <c r="P21" s="1284">
        <f t="shared" si="11"/>
        <v>181</v>
      </c>
      <c r="Q21" s="1284">
        <f t="shared" si="11"/>
        <v>242</v>
      </c>
      <c r="R21" s="1285">
        <f t="shared" si="11"/>
        <v>85</v>
      </c>
      <c r="S21" s="1286">
        <f t="shared" si="11"/>
        <v>193</v>
      </c>
      <c r="T21" s="1285">
        <f t="shared" si="11"/>
        <v>278</v>
      </c>
      <c r="U21" s="1285">
        <f t="shared" si="11"/>
        <v>128</v>
      </c>
      <c r="V21" s="1286">
        <f t="shared" si="11"/>
        <v>249</v>
      </c>
      <c r="W21" s="1285">
        <f t="shared" si="11"/>
        <v>377</v>
      </c>
      <c r="X21" s="1285">
        <f t="shared" si="11"/>
        <v>52</v>
      </c>
      <c r="Y21" s="1285">
        <f t="shared" si="11"/>
        <v>406</v>
      </c>
      <c r="Z21" s="1285">
        <f t="shared" si="11"/>
        <v>458</v>
      </c>
    </row>
    <row r="22" spans="1:26" ht="14.4">
      <c r="A22" s="17"/>
      <c r="B22" s="17"/>
      <c r="C22" s="668"/>
      <c r="D22" s="668"/>
      <c r="E22" s="668"/>
      <c r="F22" s="668"/>
      <c r="G22" s="668"/>
      <c r="H22" s="668"/>
      <c r="I22" s="17"/>
      <c r="J22" s="17"/>
      <c r="K22" s="17"/>
      <c r="L22" s="17"/>
      <c r="M22" s="17"/>
      <c r="N22" s="17"/>
      <c r="O22" s="17"/>
      <c r="P22" s="17"/>
      <c r="Q22" s="17"/>
      <c r="R22" s="17"/>
      <c r="S22" s="17"/>
      <c r="T22" s="17"/>
      <c r="U22" s="17"/>
      <c r="V22" s="17"/>
      <c r="W22" s="17"/>
    </row>
    <row r="23" spans="1:26" ht="14.4">
      <c r="A23" s="17"/>
      <c r="B23" s="669"/>
      <c r="C23" s="2615" t="s">
        <v>1088</v>
      </c>
      <c r="D23" s="2615"/>
      <c r="E23" s="2615"/>
      <c r="F23" s="2615"/>
      <c r="G23" s="2615"/>
      <c r="H23" s="2615"/>
      <c r="I23" s="2615"/>
      <c r="J23" s="2615"/>
      <c r="K23" s="2615"/>
      <c r="L23" s="2616" t="s">
        <v>1093</v>
      </c>
      <c r="M23" s="2617"/>
      <c r="N23" s="2617"/>
      <c r="O23" s="2617"/>
      <c r="P23" s="2617"/>
      <c r="Q23" s="2617"/>
      <c r="R23" s="2617"/>
      <c r="S23" s="2617"/>
      <c r="T23" s="2618"/>
      <c r="U23" s="17"/>
      <c r="V23" s="17"/>
      <c r="W23" s="17"/>
    </row>
    <row r="24" spans="1:26" ht="31.5" customHeight="1">
      <c r="A24" s="17"/>
      <c r="B24" s="17"/>
      <c r="C24" s="1287">
        <v>2011</v>
      </c>
      <c r="D24" s="1287">
        <v>2012</v>
      </c>
      <c r="E24" s="1287">
        <v>2013</v>
      </c>
      <c r="F24" s="1287">
        <v>2014</v>
      </c>
      <c r="G24" s="1287">
        <v>2015</v>
      </c>
      <c r="H24" s="1287">
        <v>2016</v>
      </c>
      <c r="I24" s="1287">
        <v>2017</v>
      </c>
      <c r="J24" s="1287">
        <v>2018</v>
      </c>
      <c r="K24" s="1287" t="s">
        <v>2694</v>
      </c>
      <c r="L24" s="1287" t="s">
        <v>2695</v>
      </c>
      <c r="M24" s="1287">
        <v>2011</v>
      </c>
      <c r="N24" s="1287">
        <v>2012</v>
      </c>
      <c r="O24" s="1287">
        <v>2013</v>
      </c>
      <c r="P24" s="1287">
        <v>2014</v>
      </c>
      <c r="Q24" s="1287">
        <v>2015</v>
      </c>
      <c r="R24" s="1287">
        <v>2016</v>
      </c>
      <c r="S24" s="1287">
        <v>2017</v>
      </c>
      <c r="T24" s="1287">
        <v>2018</v>
      </c>
      <c r="U24" s="17"/>
      <c r="V24" s="17"/>
      <c r="W24" s="17"/>
    </row>
    <row r="25" spans="1:26" ht="14.4">
      <c r="A25" s="17"/>
      <c r="B25" s="1289" t="s">
        <v>833</v>
      </c>
      <c r="C25" s="688">
        <f>E7</f>
        <v>59</v>
      </c>
      <c r="D25" s="688">
        <f>H7</f>
        <v>33</v>
      </c>
      <c r="E25" s="688">
        <f>K7</f>
        <v>48</v>
      </c>
      <c r="F25" s="688">
        <f>N7</f>
        <v>57</v>
      </c>
      <c r="G25" s="689">
        <f>Q7</f>
        <v>79</v>
      </c>
      <c r="H25" s="686">
        <f>T7</f>
        <v>63</v>
      </c>
      <c r="I25" s="686">
        <f>W7</f>
        <v>63</v>
      </c>
      <c r="J25" s="1276">
        <f t="shared" ref="J25:J33" si="12">Z7</f>
        <v>50</v>
      </c>
      <c r="K25" s="1288">
        <f>J25/I25</f>
        <v>0.79365079365079361</v>
      </c>
      <c r="L25" s="1288">
        <f>J25/H25</f>
        <v>0.79365079365079361</v>
      </c>
      <c r="M25" s="1282">
        <f>C25</f>
        <v>59</v>
      </c>
      <c r="N25" s="1282">
        <f t="shared" ref="N25:R25" si="13">M25+D25</f>
        <v>92</v>
      </c>
      <c r="O25" s="1282">
        <f t="shared" si="13"/>
        <v>140</v>
      </c>
      <c r="P25" s="1282">
        <f t="shared" si="13"/>
        <v>197</v>
      </c>
      <c r="Q25" s="1282">
        <f t="shared" si="13"/>
        <v>276</v>
      </c>
      <c r="R25" s="1282">
        <f t="shared" si="13"/>
        <v>339</v>
      </c>
      <c r="S25" s="1282">
        <f>R25+I25</f>
        <v>402</v>
      </c>
      <c r="T25" s="1276">
        <f>S25+J25</f>
        <v>452</v>
      </c>
      <c r="U25" s="17"/>
      <c r="V25" s="17"/>
      <c r="W25" s="17"/>
    </row>
    <row r="26" spans="1:26" ht="14.4">
      <c r="A26" s="17"/>
      <c r="B26" s="1289" t="s">
        <v>1986</v>
      </c>
      <c r="C26" s="688"/>
      <c r="D26" s="688"/>
      <c r="E26" s="688"/>
      <c r="F26" s="688"/>
      <c r="G26" s="689"/>
      <c r="H26" s="686"/>
      <c r="I26" s="686">
        <f>W8</f>
        <v>76</v>
      </c>
      <c r="J26" s="1276">
        <f t="shared" si="12"/>
        <v>65</v>
      </c>
      <c r="K26" s="1288">
        <f t="shared" ref="K26:K32" si="14">J26/I26</f>
        <v>0.85526315789473684</v>
      </c>
      <c r="L26" s="1288"/>
      <c r="M26" s="1282"/>
      <c r="N26" s="1282"/>
      <c r="O26" s="1282"/>
      <c r="P26" s="1282"/>
      <c r="Q26" s="1282"/>
      <c r="R26" s="1282"/>
      <c r="S26" s="1282">
        <f>R26+I26</f>
        <v>76</v>
      </c>
      <c r="T26" s="1276">
        <f t="shared" ref="T26:T33" si="15">S26+J26</f>
        <v>141</v>
      </c>
      <c r="U26" s="17"/>
      <c r="V26" s="17"/>
      <c r="W26" s="17"/>
    </row>
    <row r="27" spans="1:26" ht="14.4">
      <c r="A27" s="17"/>
      <c r="B27" s="1289" t="s">
        <v>2698</v>
      </c>
      <c r="C27" s="688"/>
      <c r="D27" s="688"/>
      <c r="E27" s="688"/>
      <c r="F27" s="688"/>
      <c r="G27" s="689"/>
      <c r="H27" s="686"/>
      <c r="I27" s="686"/>
      <c r="J27" s="1276">
        <f t="shared" si="12"/>
        <v>43</v>
      </c>
      <c r="K27" s="1288"/>
      <c r="L27" s="1288"/>
      <c r="M27" s="1282"/>
      <c r="N27" s="1282"/>
      <c r="O27" s="1282"/>
      <c r="P27" s="1282"/>
      <c r="Q27" s="1282"/>
      <c r="R27" s="1282"/>
      <c r="S27" s="1282"/>
      <c r="T27" s="1276">
        <f t="shared" si="15"/>
        <v>43</v>
      </c>
      <c r="U27" s="17"/>
      <c r="V27" s="17"/>
      <c r="W27" s="17"/>
    </row>
    <row r="28" spans="1:26" ht="15" customHeight="1">
      <c r="A28" s="17"/>
      <c r="B28" s="1289" t="s">
        <v>835</v>
      </c>
      <c r="C28" s="688">
        <f>E10</f>
        <v>67</v>
      </c>
      <c r="D28" s="688">
        <f>H10</f>
        <v>39</v>
      </c>
      <c r="E28" s="688">
        <f>K10</f>
        <v>74</v>
      </c>
      <c r="F28" s="688">
        <f>N10</f>
        <v>66</v>
      </c>
      <c r="G28" s="689">
        <f>Q10</f>
        <v>85</v>
      </c>
      <c r="H28" s="686">
        <f>T10</f>
        <v>100</v>
      </c>
      <c r="I28" s="686">
        <f>W10</f>
        <v>74</v>
      </c>
      <c r="J28" s="1276">
        <f t="shared" si="12"/>
        <v>52</v>
      </c>
      <c r="K28" s="1288">
        <f t="shared" si="14"/>
        <v>0.70270270270270274</v>
      </c>
      <c r="L28" s="1288">
        <f t="shared" ref="L28:L32" si="16">J28/H28</f>
        <v>0.52</v>
      </c>
      <c r="M28" s="1282">
        <f>C28</f>
        <v>67</v>
      </c>
      <c r="N28" s="1282">
        <f t="shared" ref="N28:S28" si="17">M28+D28</f>
        <v>106</v>
      </c>
      <c r="O28" s="1282">
        <f t="shared" si="17"/>
        <v>180</v>
      </c>
      <c r="P28" s="1282">
        <f t="shared" si="17"/>
        <v>246</v>
      </c>
      <c r="Q28" s="1282">
        <f t="shared" si="17"/>
        <v>331</v>
      </c>
      <c r="R28" s="1282">
        <f t="shared" si="17"/>
        <v>431</v>
      </c>
      <c r="S28" s="1282">
        <f t="shared" si="17"/>
        <v>505</v>
      </c>
      <c r="T28" s="1276">
        <f t="shared" si="15"/>
        <v>557</v>
      </c>
      <c r="U28" s="17"/>
      <c r="V28" s="17"/>
      <c r="W28" s="17"/>
    </row>
    <row r="29" spans="1:26" ht="15" customHeight="1">
      <c r="A29" s="17"/>
      <c r="B29" s="1289" t="s">
        <v>1987</v>
      </c>
      <c r="C29" s="688"/>
      <c r="D29" s="688"/>
      <c r="E29" s="688"/>
      <c r="F29" s="688"/>
      <c r="G29" s="689"/>
      <c r="H29" s="686"/>
      <c r="I29" s="686">
        <f>W11</f>
        <v>39</v>
      </c>
      <c r="J29" s="1276">
        <f t="shared" si="12"/>
        <v>52</v>
      </c>
      <c r="K29" s="1288">
        <f t="shared" si="14"/>
        <v>1.3333333333333333</v>
      </c>
      <c r="L29" s="1288"/>
      <c r="M29" s="1282"/>
      <c r="N29" s="1282"/>
      <c r="O29" s="1282"/>
      <c r="P29" s="1282"/>
      <c r="Q29" s="1282"/>
      <c r="R29" s="1282"/>
      <c r="S29" s="1282">
        <f>R29+I29</f>
        <v>39</v>
      </c>
      <c r="T29" s="1276">
        <f t="shared" si="15"/>
        <v>91</v>
      </c>
      <c r="U29" s="17"/>
      <c r="V29" s="17"/>
      <c r="W29" s="17"/>
    </row>
    <row r="30" spans="1:26" ht="15" customHeight="1">
      <c r="A30" s="17"/>
      <c r="B30" s="1289" t="s">
        <v>2700</v>
      </c>
      <c r="C30" s="688"/>
      <c r="D30" s="688"/>
      <c r="E30" s="688"/>
      <c r="F30" s="688"/>
      <c r="G30" s="689"/>
      <c r="H30" s="686"/>
      <c r="I30" s="686"/>
      <c r="J30" s="1276">
        <f t="shared" si="12"/>
        <v>32</v>
      </c>
      <c r="K30" s="1288"/>
      <c r="L30" s="1288"/>
      <c r="M30" s="1282"/>
      <c r="N30" s="1282"/>
      <c r="O30" s="1282"/>
      <c r="P30" s="1282"/>
      <c r="Q30" s="1282"/>
      <c r="R30" s="1282"/>
      <c r="S30" s="1282"/>
      <c r="T30" s="1276">
        <f t="shared" si="15"/>
        <v>32</v>
      </c>
      <c r="U30" s="17"/>
      <c r="V30" s="17"/>
      <c r="W30" s="17"/>
    </row>
    <row r="31" spans="1:26" ht="14.4">
      <c r="A31" s="17"/>
      <c r="B31" s="1289" t="s">
        <v>834</v>
      </c>
      <c r="C31" s="690"/>
      <c r="D31" s="690"/>
      <c r="E31" s="688">
        <f>K13</f>
        <v>22</v>
      </c>
      <c r="F31" s="688">
        <f>N13</f>
        <v>25</v>
      </c>
      <c r="G31" s="689">
        <f>Q13</f>
        <v>28</v>
      </c>
      <c r="H31" s="686">
        <f>T13</f>
        <v>37</v>
      </c>
      <c r="I31" s="686">
        <f>W13</f>
        <v>46</v>
      </c>
      <c r="J31" s="1276">
        <f t="shared" si="12"/>
        <v>37</v>
      </c>
      <c r="K31" s="1288">
        <f t="shared" si="14"/>
        <v>0.80434782608695654</v>
      </c>
      <c r="L31" s="1288">
        <f>J31/H31</f>
        <v>1</v>
      </c>
      <c r="M31" s="1282">
        <f>C31</f>
        <v>0</v>
      </c>
      <c r="N31" s="1282">
        <f t="shared" ref="N31:S32" si="18">M31+D31</f>
        <v>0</v>
      </c>
      <c r="O31" s="1282">
        <f t="shared" si="18"/>
        <v>22</v>
      </c>
      <c r="P31" s="1282">
        <f t="shared" si="18"/>
        <v>47</v>
      </c>
      <c r="Q31" s="1282">
        <f t="shared" si="18"/>
        <v>75</v>
      </c>
      <c r="R31" s="1282">
        <f t="shared" si="18"/>
        <v>112</v>
      </c>
      <c r="S31" s="1282">
        <f t="shared" si="18"/>
        <v>158</v>
      </c>
      <c r="T31" s="1276">
        <f t="shared" si="15"/>
        <v>195</v>
      </c>
      <c r="U31" s="17"/>
      <c r="V31" s="17"/>
      <c r="W31" s="17"/>
    </row>
    <row r="32" spans="1:26" ht="14.4">
      <c r="A32" s="17"/>
      <c r="B32" s="1289" t="s">
        <v>259</v>
      </c>
      <c r="C32" s="688">
        <f>E14</f>
        <v>81</v>
      </c>
      <c r="D32" s="688">
        <f>H14</f>
        <v>37</v>
      </c>
      <c r="E32" s="688">
        <f>K14</f>
        <v>67</v>
      </c>
      <c r="F32" s="688">
        <f>N14</f>
        <v>41</v>
      </c>
      <c r="G32" s="689">
        <f>Q14</f>
        <v>50</v>
      </c>
      <c r="H32" s="686">
        <f>T14</f>
        <v>78</v>
      </c>
      <c r="I32" s="686">
        <f>W14</f>
        <v>79</v>
      </c>
      <c r="J32" s="1276">
        <f t="shared" si="12"/>
        <v>59</v>
      </c>
      <c r="K32" s="1288">
        <f t="shared" si="14"/>
        <v>0.74683544303797467</v>
      </c>
      <c r="L32" s="1288">
        <f t="shared" si="16"/>
        <v>0.75641025641025639</v>
      </c>
      <c r="M32" s="1282">
        <f>C32</f>
        <v>81</v>
      </c>
      <c r="N32" s="1282">
        <f t="shared" si="18"/>
        <v>118</v>
      </c>
      <c r="O32" s="1282">
        <f t="shared" si="18"/>
        <v>185</v>
      </c>
      <c r="P32" s="1282">
        <f t="shared" si="18"/>
        <v>226</v>
      </c>
      <c r="Q32" s="1282">
        <f t="shared" si="18"/>
        <v>276</v>
      </c>
      <c r="R32" s="1282">
        <f t="shared" si="18"/>
        <v>354</v>
      </c>
      <c r="S32" s="1282">
        <f t="shared" si="18"/>
        <v>433</v>
      </c>
      <c r="T32" s="1276">
        <f t="shared" si="15"/>
        <v>492</v>
      </c>
      <c r="U32" s="17"/>
      <c r="V32" s="17"/>
      <c r="W32" s="17"/>
    </row>
    <row r="33" spans="1:26" ht="14.4">
      <c r="A33" s="17"/>
      <c r="B33" s="1289" t="s">
        <v>2699</v>
      </c>
      <c r="C33" s="688"/>
      <c r="D33" s="688"/>
      <c r="E33" s="688"/>
      <c r="F33" s="688"/>
      <c r="G33" s="689"/>
      <c r="H33" s="686"/>
      <c r="I33" s="686"/>
      <c r="J33" s="1276">
        <f t="shared" si="12"/>
        <v>68</v>
      </c>
      <c r="K33" s="1288"/>
      <c r="L33" s="1288"/>
      <c r="M33" s="1282"/>
      <c r="N33" s="1282"/>
      <c r="O33" s="1282"/>
      <c r="P33" s="1282"/>
      <c r="Q33" s="1282"/>
      <c r="R33" s="1282"/>
      <c r="S33" s="1282"/>
      <c r="T33" s="1276">
        <f t="shared" si="15"/>
        <v>68</v>
      </c>
      <c r="U33" s="17"/>
      <c r="V33" s="17"/>
      <c r="W33" s="17"/>
    </row>
    <row r="34" spans="1:26" ht="14.4">
      <c r="A34" s="665"/>
      <c r="B34" s="666"/>
      <c r="C34" s="670"/>
      <c r="D34" s="670"/>
      <c r="E34" s="670"/>
      <c r="F34" s="670"/>
      <c r="G34" s="670"/>
      <c r="H34" s="233"/>
      <c r="I34" s="673"/>
      <c r="J34" s="671"/>
      <c r="K34" s="671"/>
      <c r="L34" s="233"/>
      <c r="M34" s="233"/>
      <c r="N34" s="233"/>
      <c r="O34" s="233"/>
      <c r="P34" s="233"/>
      <c r="Q34" s="233"/>
      <c r="R34" s="675"/>
      <c r="S34" s="675"/>
      <c r="T34" s="17"/>
      <c r="U34" s="17"/>
      <c r="V34" s="17"/>
      <c r="W34" s="17"/>
    </row>
    <row r="35" spans="1:26" ht="15" customHeight="1">
      <c r="A35" s="17"/>
      <c r="B35" s="1289" t="s">
        <v>1</v>
      </c>
      <c r="C35" s="688">
        <f t="shared" ref="C35:H35" si="19">C25</f>
        <v>59</v>
      </c>
      <c r="D35" s="688">
        <f t="shared" si="19"/>
        <v>33</v>
      </c>
      <c r="E35" s="688">
        <f t="shared" si="19"/>
        <v>48</v>
      </c>
      <c r="F35" s="688">
        <f t="shared" si="19"/>
        <v>57</v>
      </c>
      <c r="G35" s="689">
        <f t="shared" si="19"/>
        <v>79</v>
      </c>
      <c r="H35" s="686">
        <f t="shared" si="19"/>
        <v>63</v>
      </c>
      <c r="I35" s="686">
        <f>SUM(I25:I26)</f>
        <v>139</v>
      </c>
      <c r="J35" s="1276">
        <f>SUM(J25:J27)</f>
        <v>158</v>
      </c>
      <c r="K35" s="1288">
        <f>J35/I35</f>
        <v>1.1366906474820144</v>
      </c>
      <c r="L35" s="1288">
        <f>J35/H35</f>
        <v>2.5079365079365079</v>
      </c>
      <c r="M35" s="1282">
        <f>C35</f>
        <v>59</v>
      </c>
      <c r="N35" s="1282">
        <f t="shared" ref="N35:S38" si="20">M35+D35</f>
        <v>92</v>
      </c>
      <c r="O35" s="1282">
        <f t="shared" si="20"/>
        <v>140</v>
      </c>
      <c r="P35" s="1282">
        <f t="shared" si="20"/>
        <v>197</v>
      </c>
      <c r="Q35" s="1282">
        <f t="shared" si="20"/>
        <v>276</v>
      </c>
      <c r="R35" s="1282">
        <f t="shared" si="20"/>
        <v>339</v>
      </c>
      <c r="S35" s="1282">
        <f t="shared" si="20"/>
        <v>478</v>
      </c>
      <c r="T35" s="1276">
        <f>S35+J35</f>
        <v>636</v>
      </c>
      <c r="U35" s="17"/>
      <c r="V35" s="17"/>
      <c r="W35" s="17"/>
    </row>
    <row r="36" spans="1:26" ht="14.4">
      <c r="A36" s="17"/>
      <c r="B36" s="1289" t="s">
        <v>3</v>
      </c>
      <c r="C36" s="688">
        <f t="shared" ref="C36:H36" si="21">C28</f>
        <v>67</v>
      </c>
      <c r="D36" s="688">
        <f t="shared" si="21"/>
        <v>39</v>
      </c>
      <c r="E36" s="688">
        <f t="shared" si="21"/>
        <v>74</v>
      </c>
      <c r="F36" s="688">
        <f t="shared" si="21"/>
        <v>66</v>
      </c>
      <c r="G36" s="689">
        <f t="shared" si="21"/>
        <v>85</v>
      </c>
      <c r="H36" s="686">
        <f t="shared" si="21"/>
        <v>100</v>
      </c>
      <c r="I36" s="686">
        <f>SUM(I28:I29)</f>
        <v>113</v>
      </c>
      <c r="J36" s="1276">
        <f>SUM(J28:J30)</f>
        <v>136</v>
      </c>
      <c r="K36" s="1288">
        <f t="shared" ref="K36:K38" si="22">J36/I36</f>
        <v>1.2035398230088497</v>
      </c>
      <c r="L36" s="1288">
        <f t="shared" ref="L36:L38" si="23">J36/H36</f>
        <v>1.36</v>
      </c>
      <c r="M36" s="1282">
        <f>C36</f>
        <v>67</v>
      </c>
      <c r="N36" s="1282">
        <f t="shared" si="20"/>
        <v>106</v>
      </c>
      <c r="O36" s="1282">
        <f t="shared" si="20"/>
        <v>180</v>
      </c>
      <c r="P36" s="1282">
        <f t="shared" si="20"/>
        <v>246</v>
      </c>
      <c r="Q36" s="1282">
        <f t="shared" si="20"/>
        <v>331</v>
      </c>
      <c r="R36" s="1282">
        <f t="shared" si="20"/>
        <v>431</v>
      </c>
      <c r="S36" s="1282">
        <f t="shared" si="20"/>
        <v>544</v>
      </c>
      <c r="T36" s="1276">
        <f t="shared" ref="T36:T38" si="24">S36+J36</f>
        <v>680</v>
      </c>
      <c r="U36" s="17"/>
      <c r="V36" s="17"/>
      <c r="W36" s="17"/>
    </row>
    <row r="37" spans="1:26" ht="14.4">
      <c r="A37" s="17"/>
      <c r="B37" s="1289" t="s">
        <v>2</v>
      </c>
      <c r="C37" s="688">
        <f t="shared" ref="C37:H37" si="25">C31+C32</f>
        <v>81</v>
      </c>
      <c r="D37" s="690">
        <f t="shared" si="25"/>
        <v>37</v>
      </c>
      <c r="E37" s="688">
        <f t="shared" si="25"/>
        <v>89</v>
      </c>
      <c r="F37" s="688">
        <f t="shared" si="25"/>
        <v>66</v>
      </c>
      <c r="G37" s="689">
        <f t="shared" si="25"/>
        <v>78</v>
      </c>
      <c r="H37" s="686">
        <f t="shared" si="25"/>
        <v>115</v>
      </c>
      <c r="I37" s="686">
        <f>SUM(I31:I32)</f>
        <v>125</v>
      </c>
      <c r="J37" s="1276">
        <f>SUM(J31:J33)</f>
        <v>164</v>
      </c>
      <c r="K37" s="1288">
        <f t="shared" si="22"/>
        <v>1.3120000000000001</v>
      </c>
      <c r="L37" s="1288">
        <f t="shared" si="23"/>
        <v>1.4260869565217391</v>
      </c>
      <c r="M37" s="1282">
        <f>C37</f>
        <v>81</v>
      </c>
      <c r="N37" s="1282">
        <f t="shared" si="20"/>
        <v>118</v>
      </c>
      <c r="O37" s="1282">
        <f t="shared" si="20"/>
        <v>207</v>
      </c>
      <c r="P37" s="1282">
        <f t="shared" si="20"/>
        <v>273</v>
      </c>
      <c r="Q37" s="1282">
        <f t="shared" si="20"/>
        <v>351</v>
      </c>
      <c r="R37" s="1282">
        <f t="shared" si="20"/>
        <v>466</v>
      </c>
      <c r="S37" s="1282">
        <f t="shared" si="20"/>
        <v>591</v>
      </c>
      <c r="T37" s="1276">
        <f t="shared" si="24"/>
        <v>755</v>
      </c>
      <c r="U37" s="17"/>
      <c r="V37" s="17"/>
      <c r="W37" s="17"/>
    </row>
    <row r="38" spans="1:26" ht="14.4">
      <c r="A38" s="17"/>
      <c r="B38" s="1289" t="s">
        <v>460</v>
      </c>
      <c r="C38" s="688">
        <f t="shared" ref="C38:H38" si="26">SUM(C35:C37)</f>
        <v>207</v>
      </c>
      <c r="D38" s="688">
        <f t="shared" si="26"/>
        <v>109</v>
      </c>
      <c r="E38" s="688">
        <f t="shared" si="26"/>
        <v>211</v>
      </c>
      <c r="F38" s="688">
        <f t="shared" si="26"/>
        <v>189</v>
      </c>
      <c r="G38" s="688">
        <f t="shared" si="26"/>
        <v>242</v>
      </c>
      <c r="H38" s="686">
        <f t="shared" si="26"/>
        <v>278</v>
      </c>
      <c r="I38" s="686">
        <f>SUM(I35:I37)</f>
        <v>377</v>
      </c>
      <c r="J38" s="1276">
        <f>SUM(J35:J37)</f>
        <v>458</v>
      </c>
      <c r="K38" s="1288">
        <f t="shared" si="22"/>
        <v>1.2148541114058355</v>
      </c>
      <c r="L38" s="1288">
        <f t="shared" si="23"/>
        <v>1.6474820143884892</v>
      </c>
      <c r="M38" s="1282">
        <f>C38</f>
        <v>207</v>
      </c>
      <c r="N38" s="1282">
        <f t="shared" si="20"/>
        <v>316</v>
      </c>
      <c r="O38" s="1282">
        <f t="shared" si="20"/>
        <v>527</v>
      </c>
      <c r="P38" s="1282">
        <f t="shared" si="20"/>
        <v>716</v>
      </c>
      <c r="Q38" s="1282">
        <f t="shared" si="20"/>
        <v>958</v>
      </c>
      <c r="R38" s="1282">
        <f t="shared" si="20"/>
        <v>1236</v>
      </c>
      <c r="S38" s="1282">
        <f>R38+I38</f>
        <v>1613</v>
      </c>
      <c r="T38" s="1276">
        <f t="shared" si="24"/>
        <v>2071</v>
      </c>
      <c r="U38" s="17"/>
      <c r="V38" s="17"/>
      <c r="W38" s="17"/>
    </row>
    <row r="39" spans="1:26" s="166" customFormat="1" ht="9" customHeight="1">
      <c r="A39" s="665"/>
      <c r="B39" s="666"/>
      <c r="C39" s="672"/>
      <c r="D39" s="672"/>
      <c r="E39" s="672"/>
      <c r="F39" s="672"/>
      <c r="G39" s="672"/>
      <c r="H39" s="672"/>
      <c r="I39" s="672"/>
      <c r="J39" s="672"/>
      <c r="K39" s="672"/>
      <c r="L39" s="672"/>
      <c r="M39" s="672"/>
      <c r="N39" s="672"/>
      <c r="O39" s="672"/>
      <c r="P39" s="672"/>
      <c r="Q39" s="672"/>
      <c r="R39" s="673"/>
      <c r="S39" s="673"/>
      <c r="T39" s="673"/>
      <c r="U39" s="258"/>
      <c r="V39" s="665"/>
      <c r="W39" s="665"/>
    </row>
    <row r="40" spans="1:26" ht="14.4">
      <c r="A40" s="17"/>
      <c r="B40" s="1283" t="s">
        <v>460</v>
      </c>
      <c r="C40" s="688">
        <f>E21</f>
        <v>207</v>
      </c>
      <c r="D40" s="688">
        <f>H21</f>
        <v>109</v>
      </c>
      <c r="E40" s="688">
        <f>K21</f>
        <v>211</v>
      </c>
      <c r="F40" s="688">
        <f>N21</f>
        <v>189</v>
      </c>
      <c r="G40" s="689">
        <f>Q21</f>
        <v>242</v>
      </c>
      <c r="H40" s="686">
        <f>T21</f>
        <v>278</v>
      </c>
      <c r="I40" s="686">
        <f>W21</f>
        <v>377</v>
      </c>
      <c r="J40" s="1276">
        <f>Z21</f>
        <v>458</v>
      </c>
      <c r="K40" s="1288">
        <f>J40/I40</f>
        <v>1.2148541114058355</v>
      </c>
      <c r="L40" s="1288">
        <f>J40/H40</f>
        <v>1.6474820143884892</v>
      </c>
      <c r="M40" s="1282">
        <f t="shared" ref="M40" si="27">C40</f>
        <v>207</v>
      </c>
      <c r="N40" s="1282">
        <f t="shared" ref="N40:S40" si="28">M40+D40</f>
        <v>316</v>
      </c>
      <c r="O40" s="1282">
        <f t="shared" si="28"/>
        <v>527</v>
      </c>
      <c r="P40" s="1282">
        <f t="shared" si="28"/>
        <v>716</v>
      </c>
      <c r="Q40" s="1282">
        <f t="shared" si="28"/>
        <v>958</v>
      </c>
      <c r="R40" s="1282">
        <f t="shared" si="28"/>
        <v>1236</v>
      </c>
      <c r="S40" s="1282">
        <f t="shared" si="28"/>
        <v>1613</v>
      </c>
      <c r="T40" s="1276">
        <f>S40+J40</f>
        <v>2071</v>
      </c>
      <c r="U40" s="17"/>
      <c r="V40" s="669"/>
      <c r="W40" s="669"/>
      <c r="X40" s="249"/>
      <c r="Y40" s="249"/>
      <c r="Z40" s="249"/>
    </row>
    <row r="41" spans="1:26" s="166" customFormat="1" ht="20.25" customHeight="1">
      <c r="A41" s="665"/>
      <c r="B41" s="235"/>
      <c r="C41" s="670"/>
      <c r="D41" s="670"/>
      <c r="E41" s="670"/>
      <c r="F41" s="670"/>
      <c r="G41" s="670"/>
      <c r="H41" s="233"/>
      <c r="I41" s="671"/>
      <c r="J41" s="665"/>
      <c r="K41" s="665"/>
      <c r="L41" s="665"/>
      <c r="M41" s="665"/>
      <c r="N41" s="665"/>
      <c r="O41" s="665"/>
      <c r="P41" s="665"/>
      <c r="Q41" s="665"/>
      <c r="R41" s="665"/>
      <c r="S41" s="665"/>
      <c r="T41" s="665"/>
      <c r="U41" s="665"/>
      <c r="V41" s="665"/>
      <c r="W41" s="665"/>
    </row>
    <row r="42" spans="1:26" s="241" customFormat="1" ht="14.4">
      <c r="A42" s="675"/>
      <c r="B42" s="666"/>
      <c r="C42" s="2603" t="s">
        <v>1084</v>
      </c>
      <c r="D42" s="2604"/>
      <c r="E42" s="2604"/>
      <c r="F42" s="2604"/>
      <c r="G42" s="2604"/>
      <c r="H42" s="2604"/>
      <c r="I42" s="2604"/>
      <c r="J42" s="2604"/>
      <c r="K42" s="673"/>
      <c r="L42" s="673"/>
      <c r="M42" s="673"/>
      <c r="N42" s="673"/>
      <c r="O42" s="676"/>
      <c r="P42" s="675"/>
      <c r="Q42" s="675"/>
      <c r="R42" s="675"/>
      <c r="S42" s="675"/>
      <c r="T42" s="675"/>
      <c r="U42" s="675"/>
      <c r="V42" s="675"/>
      <c r="W42" s="675"/>
    </row>
    <row r="43" spans="1:26" ht="14.4">
      <c r="A43" s="17"/>
      <c r="B43" s="1281" t="s">
        <v>1</v>
      </c>
      <c r="C43" s="688">
        <v>1</v>
      </c>
      <c r="D43" s="688">
        <v>1</v>
      </c>
      <c r="E43" s="688">
        <v>1</v>
      </c>
      <c r="F43" s="688">
        <v>1</v>
      </c>
      <c r="G43" s="689">
        <v>1</v>
      </c>
      <c r="H43" s="686">
        <v>1</v>
      </c>
      <c r="I43" s="1292">
        <v>2</v>
      </c>
      <c r="J43" s="1290">
        <f>Aspirantes!J42</f>
        <v>3</v>
      </c>
      <c r="K43" s="677"/>
      <c r="L43" s="677"/>
      <c r="M43" s="673"/>
      <c r="N43" s="673"/>
      <c r="O43" s="668"/>
      <c r="P43" s="17"/>
      <c r="Q43" s="17"/>
      <c r="R43" s="17"/>
      <c r="S43" s="17"/>
      <c r="T43" s="17"/>
      <c r="U43" s="17"/>
      <c r="V43" s="17"/>
      <c r="W43" s="17"/>
    </row>
    <row r="44" spans="1:26" ht="15" customHeight="1">
      <c r="A44" s="17"/>
      <c r="B44" s="1281" t="s">
        <v>3</v>
      </c>
      <c r="C44" s="688">
        <v>1</v>
      </c>
      <c r="D44" s="688">
        <v>1</v>
      </c>
      <c r="E44" s="688">
        <v>1</v>
      </c>
      <c r="F44" s="688">
        <v>1</v>
      </c>
      <c r="G44" s="689">
        <v>1</v>
      </c>
      <c r="H44" s="686">
        <v>1</v>
      </c>
      <c r="I44" s="1292">
        <v>2</v>
      </c>
      <c r="J44" s="1290">
        <f>Aspirantes!J43</f>
        <v>3</v>
      </c>
      <c r="K44" s="677"/>
      <c r="L44" s="677"/>
      <c r="M44" s="673"/>
      <c r="N44" s="673"/>
      <c r="O44" s="668"/>
      <c r="P44" s="17"/>
      <c r="Q44" s="17"/>
      <c r="R44" s="17"/>
      <c r="S44" s="17"/>
      <c r="T44" s="17"/>
      <c r="U44" s="17"/>
      <c r="V44" s="17"/>
      <c r="W44" s="17"/>
    </row>
    <row r="45" spans="1:26" ht="15" customHeight="1">
      <c r="A45" s="17"/>
      <c r="B45" s="1281" t="s">
        <v>2</v>
      </c>
      <c r="C45" s="688">
        <v>1</v>
      </c>
      <c r="D45" s="688">
        <v>1</v>
      </c>
      <c r="E45" s="688">
        <v>2</v>
      </c>
      <c r="F45" s="688">
        <v>2</v>
      </c>
      <c r="G45" s="689">
        <v>2</v>
      </c>
      <c r="H45" s="686">
        <v>2</v>
      </c>
      <c r="I45" s="1292">
        <v>2</v>
      </c>
      <c r="J45" s="1290">
        <f>Aspirantes!J44</f>
        <v>3</v>
      </c>
      <c r="K45" s="677"/>
      <c r="L45" s="677"/>
      <c r="M45" s="673"/>
      <c r="N45" s="673"/>
      <c r="O45" s="668"/>
      <c r="P45" s="17"/>
      <c r="Q45" s="17"/>
      <c r="R45" s="17"/>
      <c r="S45" s="17"/>
      <c r="T45" s="17"/>
      <c r="U45" s="17"/>
      <c r="V45" s="17"/>
      <c r="W45" s="17"/>
    </row>
    <row r="46" spans="1:26" s="166" customFormat="1" ht="20.25" customHeight="1">
      <c r="A46" s="665"/>
      <c r="B46" s="1283" t="s">
        <v>460</v>
      </c>
      <c r="C46" s="688">
        <v>3</v>
      </c>
      <c r="D46" s="688">
        <v>3</v>
      </c>
      <c r="E46" s="688">
        <v>4</v>
      </c>
      <c r="F46" s="688">
        <v>4</v>
      </c>
      <c r="G46" s="689">
        <v>4</v>
      </c>
      <c r="H46" s="686">
        <v>4</v>
      </c>
      <c r="I46" s="1292">
        <f>Aspirantes!I45</f>
        <v>6</v>
      </c>
      <c r="J46" s="1290">
        <f>Aspirantes!J45</f>
        <v>9</v>
      </c>
      <c r="K46" s="665"/>
      <c r="L46" s="665"/>
      <c r="M46" s="665"/>
      <c r="N46" s="665"/>
      <c r="O46" s="665"/>
      <c r="P46" s="665"/>
      <c r="Q46" s="665"/>
      <c r="R46" s="665"/>
      <c r="S46" s="665"/>
      <c r="T46" s="665"/>
      <c r="U46" s="665"/>
      <c r="V46" s="665"/>
      <c r="W46" s="665"/>
    </row>
    <row r="47" spans="1:26" ht="15" customHeight="1">
      <c r="A47" s="17"/>
      <c r="B47" s="235"/>
      <c r="C47" s="670"/>
      <c r="D47" s="670"/>
      <c r="E47" s="670"/>
      <c r="F47" s="670"/>
      <c r="G47" s="670"/>
      <c r="H47" s="233"/>
      <c r="I47" s="677"/>
      <c r="J47" s="677"/>
      <c r="K47" s="677"/>
      <c r="L47" s="677"/>
      <c r="M47" s="673"/>
      <c r="N47" s="673"/>
      <c r="O47" s="668"/>
      <c r="P47" s="17"/>
      <c r="Q47" s="17"/>
      <c r="R47" s="17"/>
      <c r="S47" s="17"/>
      <c r="T47" s="17"/>
      <c r="U47" s="17"/>
      <c r="V47" s="17"/>
      <c r="W47" s="17"/>
    </row>
    <row r="48" spans="1:26" ht="15" customHeight="1">
      <c r="A48" s="17"/>
      <c r="B48" s="666"/>
      <c r="C48" s="2603" t="s">
        <v>1089</v>
      </c>
      <c r="D48" s="2604"/>
      <c r="E48" s="2604"/>
      <c r="F48" s="2604"/>
      <c r="G48" s="2604"/>
      <c r="H48" s="2604"/>
      <c r="I48" s="2604"/>
      <c r="J48" s="2604"/>
      <c r="K48" s="677"/>
      <c r="L48" s="677"/>
      <c r="M48" s="673"/>
      <c r="N48" s="673"/>
      <c r="O48" s="668"/>
      <c r="P48" s="17"/>
      <c r="Q48" s="17"/>
      <c r="R48" s="17"/>
      <c r="S48" s="17"/>
      <c r="T48" s="17"/>
      <c r="U48" s="17"/>
      <c r="V48" s="17"/>
      <c r="W48" s="17"/>
    </row>
    <row r="49" spans="1:23" ht="14.4">
      <c r="A49" s="17"/>
      <c r="B49" s="1281" t="s">
        <v>1</v>
      </c>
      <c r="C49" s="688">
        <f t="shared" ref="C49:J51" si="29">C35/C43</f>
        <v>59</v>
      </c>
      <c r="D49" s="688">
        <f t="shared" si="29"/>
        <v>33</v>
      </c>
      <c r="E49" s="688">
        <f t="shared" si="29"/>
        <v>48</v>
      </c>
      <c r="F49" s="688">
        <f>F35/F43</f>
        <v>57</v>
      </c>
      <c r="G49" s="689">
        <f t="shared" si="29"/>
        <v>79</v>
      </c>
      <c r="H49" s="686">
        <f t="shared" si="29"/>
        <v>63</v>
      </c>
      <c r="I49" s="686">
        <f t="shared" si="29"/>
        <v>69.5</v>
      </c>
      <c r="J49" s="1276">
        <f>J35/J43</f>
        <v>52.666666666666664</v>
      </c>
      <c r="K49" s="17"/>
      <c r="L49" s="17"/>
      <c r="M49" s="675"/>
      <c r="N49" s="675"/>
      <c r="O49" s="17"/>
      <c r="P49" s="17"/>
      <c r="Q49" s="17"/>
      <c r="R49" s="17"/>
      <c r="S49" s="17"/>
      <c r="T49" s="17"/>
      <c r="U49" s="17"/>
      <c r="V49" s="17"/>
      <c r="W49" s="17"/>
    </row>
    <row r="50" spans="1:23" ht="14.4">
      <c r="A50" s="17"/>
      <c r="B50" s="1281" t="s">
        <v>3</v>
      </c>
      <c r="C50" s="688">
        <f>C36/C44</f>
        <v>67</v>
      </c>
      <c r="D50" s="688">
        <f t="shared" si="29"/>
        <v>39</v>
      </c>
      <c r="E50" s="688">
        <f t="shared" si="29"/>
        <v>74</v>
      </c>
      <c r="F50" s="688">
        <f t="shared" si="29"/>
        <v>66</v>
      </c>
      <c r="G50" s="689">
        <f t="shared" si="29"/>
        <v>85</v>
      </c>
      <c r="H50" s="686">
        <f t="shared" si="29"/>
        <v>100</v>
      </c>
      <c r="I50" s="686">
        <f t="shared" si="29"/>
        <v>56.5</v>
      </c>
      <c r="J50" s="1276">
        <f t="shared" si="29"/>
        <v>45.333333333333336</v>
      </c>
      <c r="K50" s="17"/>
      <c r="L50" s="17"/>
      <c r="M50" s="17"/>
      <c r="N50" s="17"/>
      <c r="O50" s="17"/>
      <c r="P50" s="17"/>
      <c r="Q50" s="17"/>
      <c r="R50" s="17"/>
      <c r="S50" s="17"/>
      <c r="T50" s="17"/>
      <c r="U50" s="17"/>
      <c r="V50" s="17"/>
      <c r="W50" s="17"/>
    </row>
    <row r="51" spans="1:23" ht="14.4">
      <c r="A51" s="665"/>
      <c r="B51" s="1281" t="s">
        <v>2</v>
      </c>
      <c r="C51" s="688">
        <f t="shared" si="29"/>
        <v>81</v>
      </c>
      <c r="D51" s="688">
        <f t="shared" si="29"/>
        <v>37</v>
      </c>
      <c r="E51" s="688">
        <f t="shared" si="29"/>
        <v>44.5</v>
      </c>
      <c r="F51" s="688">
        <f t="shared" si="29"/>
        <v>33</v>
      </c>
      <c r="G51" s="689">
        <f t="shared" si="29"/>
        <v>39</v>
      </c>
      <c r="H51" s="686">
        <f t="shared" si="29"/>
        <v>57.5</v>
      </c>
      <c r="I51" s="686">
        <f>I37/I45</f>
        <v>62.5</v>
      </c>
      <c r="J51" s="1276">
        <f t="shared" si="29"/>
        <v>54.666666666666664</v>
      </c>
      <c r="K51" s="17"/>
      <c r="L51" s="17"/>
      <c r="M51" s="17"/>
      <c r="N51" s="17"/>
      <c r="O51" s="17"/>
      <c r="P51" s="17"/>
      <c r="Q51" s="17"/>
      <c r="R51" s="17"/>
      <c r="S51" s="17"/>
      <c r="T51" s="17"/>
      <c r="U51" s="17"/>
      <c r="V51" s="17"/>
      <c r="W51" s="17"/>
    </row>
    <row r="52" spans="1:23" ht="14.4">
      <c r="A52" s="17"/>
      <c r="B52" s="1283" t="s">
        <v>460</v>
      </c>
      <c r="C52" s="688">
        <f t="shared" ref="C52:J52" si="30">C40/C46</f>
        <v>69</v>
      </c>
      <c r="D52" s="688">
        <f t="shared" si="30"/>
        <v>36.333333333333336</v>
      </c>
      <c r="E52" s="688">
        <f t="shared" si="30"/>
        <v>52.75</v>
      </c>
      <c r="F52" s="688">
        <f t="shared" si="30"/>
        <v>47.25</v>
      </c>
      <c r="G52" s="689">
        <f t="shared" si="30"/>
        <v>60.5</v>
      </c>
      <c r="H52" s="686">
        <f t="shared" si="30"/>
        <v>69.5</v>
      </c>
      <c r="I52" s="686">
        <f t="shared" si="30"/>
        <v>62.833333333333336</v>
      </c>
      <c r="J52" s="1276">
        <f t="shared" si="30"/>
        <v>50.888888888888886</v>
      </c>
      <c r="K52" s="17"/>
      <c r="L52" s="17"/>
      <c r="M52" s="17"/>
      <c r="N52" s="17"/>
      <c r="O52" s="17"/>
      <c r="P52" s="17"/>
      <c r="Q52" s="17"/>
      <c r="R52" s="668"/>
      <c r="S52" s="668"/>
      <c r="T52" s="668"/>
      <c r="U52" s="17"/>
      <c r="V52" s="17"/>
      <c r="W52" s="17"/>
    </row>
    <row r="53" spans="1:23" s="250" customFormat="1" ht="13.8">
      <c r="A53" s="261" t="s">
        <v>2119</v>
      </c>
      <c r="B53" s="260"/>
      <c r="C53" s="252"/>
      <c r="D53" s="252"/>
      <c r="E53" s="50"/>
      <c r="F53" s="252"/>
      <c r="G53" s="252"/>
      <c r="H53" s="252"/>
      <c r="R53" s="252"/>
      <c r="S53" s="252"/>
      <c r="T53" s="252"/>
    </row>
    <row r="54" spans="1:23">
      <c r="A54" s="261"/>
    </row>
    <row r="55" spans="1:23" ht="13.8" thickBot="1">
      <c r="B55" s="249"/>
      <c r="C55" s="248"/>
      <c r="D55" s="248"/>
      <c r="E55" s="248"/>
      <c r="F55" s="248"/>
    </row>
    <row r="56" spans="1:23">
      <c r="F56" s="236"/>
    </row>
  </sheetData>
  <mergeCells count="17">
    <mergeCell ref="C42:J42"/>
    <mergeCell ref="C48:J48"/>
    <mergeCell ref="A7:A9"/>
    <mergeCell ref="A10:A12"/>
    <mergeCell ref="A13:A15"/>
    <mergeCell ref="X5:Z5"/>
    <mergeCell ref="C23:K23"/>
    <mergeCell ref="L23:T23"/>
    <mergeCell ref="U5:W5"/>
    <mergeCell ref="R5:T5"/>
    <mergeCell ref="L5:N5"/>
    <mergeCell ref="O5:Q5"/>
    <mergeCell ref="A5:A6"/>
    <mergeCell ref="B5:B6"/>
    <mergeCell ref="C5:E5"/>
    <mergeCell ref="F5:H5"/>
    <mergeCell ref="I5:K5"/>
  </mergeCells>
  <hyperlinks>
    <hyperlink ref="A1" location="Índice!A1" display="ÍNDICE" xr:uid="{00000000-0004-0000-07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D25A8"/>
  </sheetPr>
  <dimension ref="A1:AV33"/>
  <sheetViews>
    <sheetView showGridLines="0" zoomScaleNormal="100" workbookViewId="0">
      <selection activeCell="Q10" sqref="Q10"/>
    </sheetView>
  </sheetViews>
  <sheetFormatPr baseColWidth="10" defaultColWidth="11.44140625" defaultRowHeight="14.4"/>
  <cols>
    <col min="1" max="1" width="11.5546875" style="27" bestFit="1" customWidth="1"/>
    <col min="2" max="7" width="4.44140625" style="27" bestFit="1" customWidth="1"/>
    <col min="8" max="9" width="4.44140625" style="27" customWidth="1"/>
    <col min="10" max="15" width="4.44140625" style="27" bestFit="1" customWidth="1"/>
    <col min="16" max="17" width="4.5546875" style="27" customWidth="1"/>
    <col min="18" max="23" width="4.5546875" style="27" bestFit="1" customWidth="1"/>
    <col min="24" max="25" width="4.5546875" style="27" customWidth="1"/>
    <col min="26" max="31" width="4.44140625" style="27" bestFit="1" customWidth="1"/>
    <col min="32" max="32" width="4.44140625" style="27" customWidth="1"/>
    <col min="33" max="33" width="5" style="27" bestFit="1" customWidth="1"/>
    <col min="34" max="39" width="4.44140625" style="27" bestFit="1" customWidth="1"/>
    <col min="40" max="41" width="4.44140625" style="27" customWidth="1"/>
    <col min="42" max="46" width="4.5546875" style="27" bestFit="1" customWidth="1"/>
    <col min="47" max="48" width="5.109375" style="27" customWidth="1"/>
    <col min="49" max="16384" width="11.44140625" style="27"/>
  </cols>
  <sheetData>
    <row r="1" spans="1:48" s="248" customFormat="1" ht="13.2">
      <c r="A1" s="265" t="s">
        <v>1447</v>
      </c>
      <c r="B1" s="253"/>
      <c r="C1" s="241"/>
      <c r="D1" s="241"/>
      <c r="E1" s="241"/>
    </row>
    <row r="2" spans="1:48" ht="21">
      <c r="A2" s="968" t="s">
        <v>1094</v>
      </c>
      <c r="N2" s="250"/>
      <c r="O2" s="250"/>
      <c r="P2" s="250"/>
      <c r="Q2" s="250"/>
    </row>
    <row r="4" spans="1:48">
      <c r="B4" s="2610" t="s">
        <v>1121</v>
      </c>
      <c r="C4" s="2611"/>
      <c r="D4" s="2611"/>
      <c r="E4" s="2611"/>
      <c r="F4" s="2611"/>
      <c r="G4" s="2611"/>
      <c r="H4" s="2611"/>
      <c r="I4" s="2611"/>
      <c r="J4" s="2611"/>
      <c r="K4" s="2611"/>
      <c r="L4" s="2611"/>
      <c r="M4" s="2611"/>
      <c r="N4" s="2611"/>
      <c r="O4" s="2611"/>
      <c r="P4" s="2611"/>
      <c r="Q4" s="2611"/>
      <c r="R4" s="2611"/>
      <c r="S4" s="2611"/>
      <c r="T4" s="2611"/>
      <c r="U4" s="2611"/>
      <c r="V4" s="2611"/>
      <c r="W4" s="2611"/>
      <c r="X4" s="2611"/>
      <c r="Y4" s="2612"/>
      <c r="Z4" s="2610" t="s">
        <v>1122</v>
      </c>
      <c r="AA4" s="2611"/>
      <c r="AB4" s="2611"/>
      <c r="AC4" s="2611"/>
      <c r="AD4" s="2611"/>
      <c r="AE4" s="2611"/>
      <c r="AF4" s="2611"/>
      <c r="AG4" s="2611"/>
      <c r="AH4" s="2611"/>
      <c r="AI4" s="2611"/>
      <c r="AJ4" s="2611"/>
      <c r="AK4" s="2611"/>
      <c r="AL4" s="2611"/>
      <c r="AM4" s="2611"/>
      <c r="AN4" s="2611"/>
      <c r="AO4" s="2611"/>
      <c r="AP4" s="2611"/>
      <c r="AQ4" s="2611"/>
      <c r="AR4" s="2611"/>
      <c r="AS4" s="2611"/>
      <c r="AT4" s="2611"/>
      <c r="AU4" s="2611"/>
      <c r="AV4" s="2612"/>
    </row>
    <row r="5" spans="1:48">
      <c r="A5" s="237"/>
      <c r="B5" s="2607" t="s">
        <v>1073</v>
      </c>
      <c r="C5" s="2608"/>
      <c r="D5" s="2608"/>
      <c r="E5" s="2608"/>
      <c r="F5" s="2608"/>
      <c r="G5" s="2608"/>
      <c r="H5" s="2608"/>
      <c r="I5" s="2609"/>
      <c r="J5" s="2607" t="s">
        <v>1074</v>
      </c>
      <c r="K5" s="2608"/>
      <c r="L5" s="2608"/>
      <c r="M5" s="2608"/>
      <c r="N5" s="2608"/>
      <c r="O5" s="2608"/>
      <c r="P5" s="2608"/>
      <c r="Q5" s="2609"/>
      <c r="R5" s="2607" t="s">
        <v>1075</v>
      </c>
      <c r="S5" s="2608"/>
      <c r="T5" s="2608"/>
      <c r="U5" s="2608"/>
      <c r="V5" s="2608"/>
      <c r="W5" s="2608"/>
      <c r="X5" s="2608"/>
      <c r="Y5" s="2609"/>
      <c r="Z5" s="2607" t="s">
        <v>1073</v>
      </c>
      <c r="AA5" s="2608"/>
      <c r="AB5" s="2608"/>
      <c r="AC5" s="2608"/>
      <c r="AD5" s="2608"/>
      <c r="AE5" s="2608"/>
      <c r="AF5" s="2608"/>
      <c r="AG5" s="2609"/>
      <c r="AH5" s="2607" t="s">
        <v>1074</v>
      </c>
      <c r="AI5" s="2608"/>
      <c r="AJ5" s="2608"/>
      <c r="AK5" s="2608"/>
      <c r="AL5" s="2608"/>
      <c r="AM5" s="2608"/>
      <c r="AN5" s="2608"/>
      <c r="AO5" s="2609"/>
      <c r="AP5" s="2607" t="s">
        <v>1075</v>
      </c>
      <c r="AQ5" s="2608"/>
      <c r="AR5" s="2608"/>
      <c r="AS5" s="2608"/>
      <c r="AT5" s="2608"/>
      <c r="AU5" s="2608"/>
      <c r="AV5" s="2609"/>
    </row>
    <row r="6" spans="1:48">
      <c r="A6" s="237"/>
      <c r="B6" s="1293">
        <v>2011</v>
      </c>
      <c r="C6" s="1293">
        <v>2012</v>
      </c>
      <c r="D6" s="1293">
        <v>2013</v>
      </c>
      <c r="E6" s="1293">
        <v>2014</v>
      </c>
      <c r="F6" s="1293">
        <v>2015</v>
      </c>
      <c r="G6" s="1293">
        <v>2016</v>
      </c>
      <c r="H6" s="1293">
        <v>2017</v>
      </c>
      <c r="I6" s="1293">
        <v>2018</v>
      </c>
      <c r="J6" s="1293">
        <v>2011</v>
      </c>
      <c r="K6" s="1293">
        <v>2012</v>
      </c>
      <c r="L6" s="1293">
        <v>2013</v>
      </c>
      <c r="M6" s="1293">
        <v>2014</v>
      </c>
      <c r="N6" s="1293">
        <v>2015</v>
      </c>
      <c r="O6" s="1293">
        <v>2016</v>
      </c>
      <c r="P6" s="1293">
        <v>2017</v>
      </c>
      <c r="Q6" s="1293">
        <v>2018</v>
      </c>
      <c r="R6" s="1293">
        <v>2011</v>
      </c>
      <c r="S6" s="1293">
        <v>2012</v>
      </c>
      <c r="T6" s="1293">
        <v>2013</v>
      </c>
      <c r="U6" s="1293">
        <v>2014</v>
      </c>
      <c r="V6" s="1293">
        <v>2015</v>
      </c>
      <c r="W6" s="1293">
        <v>2016</v>
      </c>
      <c r="X6" s="1293">
        <v>2017</v>
      </c>
      <c r="Y6" s="1293">
        <v>2018</v>
      </c>
      <c r="Z6" s="1293">
        <v>2011</v>
      </c>
      <c r="AA6" s="1293">
        <v>2012</v>
      </c>
      <c r="AB6" s="1293">
        <v>2013</v>
      </c>
      <c r="AC6" s="1293">
        <v>2014</v>
      </c>
      <c r="AD6" s="1293">
        <v>2015</v>
      </c>
      <c r="AE6" s="1293">
        <v>2016</v>
      </c>
      <c r="AF6" s="1293">
        <v>2017</v>
      </c>
      <c r="AG6" s="1293">
        <v>2018</v>
      </c>
      <c r="AH6" s="1293">
        <v>2011</v>
      </c>
      <c r="AI6" s="1293">
        <v>2012</v>
      </c>
      <c r="AJ6" s="1293">
        <v>2013</v>
      </c>
      <c r="AK6" s="1293">
        <v>2014</v>
      </c>
      <c r="AL6" s="1293">
        <v>2015</v>
      </c>
      <c r="AM6" s="1293">
        <v>2016</v>
      </c>
      <c r="AN6" s="1293">
        <v>2017</v>
      </c>
      <c r="AO6" s="1293">
        <v>2018</v>
      </c>
      <c r="AP6" s="1293">
        <v>2012</v>
      </c>
      <c r="AQ6" s="1293">
        <v>2013</v>
      </c>
      <c r="AR6" s="1293">
        <v>2014</v>
      </c>
      <c r="AS6" s="1293">
        <v>2015</v>
      </c>
      <c r="AT6" s="1293">
        <v>2016</v>
      </c>
      <c r="AU6" s="1293">
        <v>2017</v>
      </c>
      <c r="AV6" s="1293">
        <v>2018</v>
      </c>
    </row>
    <row r="7" spans="1:48">
      <c r="A7" s="1299" t="s">
        <v>1</v>
      </c>
      <c r="B7" s="693">
        <v>17</v>
      </c>
      <c r="C7" s="693">
        <v>15</v>
      </c>
      <c r="D7" s="693">
        <v>16</v>
      </c>
      <c r="E7" s="693">
        <v>27</v>
      </c>
      <c r="F7" s="694">
        <v>33</v>
      </c>
      <c r="G7" s="694">
        <v>13</v>
      </c>
      <c r="H7" s="1294">
        <v>55</v>
      </c>
      <c r="I7" s="1295">
        <v>43</v>
      </c>
      <c r="J7" s="697">
        <v>42</v>
      </c>
      <c r="K7" s="697">
        <v>18</v>
      </c>
      <c r="L7" s="697">
        <v>32</v>
      </c>
      <c r="M7" s="697">
        <v>30</v>
      </c>
      <c r="N7" s="697">
        <v>46</v>
      </c>
      <c r="O7" s="697">
        <v>50</v>
      </c>
      <c r="P7" s="1301">
        <v>84</v>
      </c>
      <c r="Q7" s="1296">
        <v>115</v>
      </c>
      <c r="R7" s="696">
        <f t="shared" ref="R7:X10" si="0">B7/(B7+J7)</f>
        <v>0.28813559322033899</v>
      </c>
      <c r="S7" s="696">
        <f t="shared" si="0"/>
        <v>0.45454545454545453</v>
      </c>
      <c r="T7" s="696">
        <f t="shared" si="0"/>
        <v>0.33333333333333331</v>
      </c>
      <c r="U7" s="696">
        <f t="shared" si="0"/>
        <v>0.47368421052631576</v>
      </c>
      <c r="V7" s="696">
        <f t="shared" si="0"/>
        <v>0.41772151898734178</v>
      </c>
      <c r="W7" s="696">
        <f t="shared" si="0"/>
        <v>0.20634920634920634</v>
      </c>
      <c r="X7" s="1302">
        <f>H7/(H7+P7)</f>
        <v>0.39568345323741005</v>
      </c>
      <c r="Y7" s="1297">
        <f>I7/(I7+Q7)</f>
        <v>0.27215189873417722</v>
      </c>
      <c r="Z7" s="693">
        <f>B7</f>
        <v>17</v>
      </c>
      <c r="AA7" s="693">
        <f t="shared" ref="AA7:AE9" si="1">C7+Z7</f>
        <v>32</v>
      </c>
      <c r="AB7" s="693">
        <f t="shared" si="1"/>
        <v>48</v>
      </c>
      <c r="AC7" s="693">
        <f t="shared" si="1"/>
        <v>75</v>
      </c>
      <c r="AD7" s="694">
        <f t="shared" si="1"/>
        <v>108</v>
      </c>
      <c r="AE7" s="694">
        <f t="shared" si="1"/>
        <v>121</v>
      </c>
      <c r="AF7" s="1294">
        <f>AE7+H7</f>
        <v>176</v>
      </c>
      <c r="AG7" s="1295">
        <f>AF7+I7</f>
        <v>219</v>
      </c>
      <c r="AH7" s="697">
        <f>J7</f>
        <v>42</v>
      </c>
      <c r="AI7" s="697">
        <f t="shared" ref="AI7:AM9" si="2">K7+AH7</f>
        <v>60</v>
      </c>
      <c r="AJ7" s="697">
        <f t="shared" si="2"/>
        <v>92</v>
      </c>
      <c r="AK7" s="697">
        <f t="shared" si="2"/>
        <v>122</v>
      </c>
      <c r="AL7" s="697">
        <f t="shared" si="2"/>
        <v>168</v>
      </c>
      <c r="AM7" s="697">
        <f t="shared" si="2"/>
        <v>218</v>
      </c>
      <c r="AN7" s="1301">
        <f>AM7+P7</f>
        <v>302</v>
      </c>
      <c r="AO7" s="1296">
        <f>AN7+Q7</f>
        <v>417</v>
      </c>
      <c r="AP7" s="696">
        <f t="shared" ref="AP7:AV10" si="3">AA7/(AA7+AI7)</f>
        <v>0.34782608695652173</v>
      </c>
      <c r="AQ7" s="696">
        <f t="shared" si="3"/>
        <v>0.34285714285714286</v>
      </c>
      <c r="AR7" s="696">
        <f t="shared" si="3"/>
        <v>0.38071065989847713</v>
      </c>
      <c r="AS7" s="696">
        <f t="shared" si="3"/>
        <v>0.39130434782608697</v>
      </c>
      <c r="AT7" s="696">
        <f t="shared" si="3"/>
        <v>0.35693215339233036</v>
      </c>
      <c r="AU7" s="1304">
        <f t="shared" si="3"/>
        <v>0.3682008368200837</v>
      </c>
      <c r="AV7" s="1297">
        <f t="shared" si="3"/>
        <v>0.34433962264150941</v>
      </c>
    </row>
    <row r="8" spans="1:48">
      <c r="A8" s="1299" t="s">
        <v>3</v>
      </c>
      <c r="B8" s="693">
        <v>45</v>
      </c>
      <c r="C8" s="693">
        <v>23</v>
      </c>
      <c r="D8" s="693">
        <v>52</v>
      </c>
      <c r="E8" s="693">
        <v>42</v>
      </c>
      <c r="F8" s="694">
        <v>59</v>
      </c>
      <c r="G8" s="694">
        <v>66</v>
      </c>
      <c r="H8" s="1294">
        <v>75</v>
      </c>
      <c r="I8" s="1295">
        <v>97</v>
      </c>
      <c r="J8" s="697">
        <v>22</v>
      </c>
      <c r="K8" s="697">
        <v>16</v>
      </c>
      <c r="L8" s="697">
        <v>22</v>
      </c>
      <c r="M8" s="697">
        <v>24</v>
      </c>
      <c r="N8" s="697">
        <v>26</v>
      </c>
      <c r="O8" s="697">
        <v>34</v>
      </c>
      <c r="P8" s="1301">
        <v>38</v>
      </c>
      <c r="Q8" s="1296">
        <v>39</v>
      </c>
      <c r="R8" s="696">
        <f t="shared" si="0"/>
        <v>0.67164179104477617</v>
      </c>
      <c r="S8" s="696">
        <f t="shared" si="0"/>
        <v>0.58974358974358976</v>
      </c>
      <c r="T8" s="696">
        <f t="shared" si="0"/>
        <v>0.70270270270270274</v>
      </c>
      <c r="U8" s="696">
        <f t="shared" si="0"/>
        <v>0.63636363636363635</v>
      </c>
      <c r="V8" s="696">
        <f t="shared" si="0"/>
        <v>0.69411764705882351</v>
      </c>
      <c r="W8" s="696">
        <f t="shared" si="0"/>
        <v>0.66</v>
      </c>
      <c r="X8" s="1302">
        <f t="shared" si="0"/>
        <v>0.66371681415929207</v>
      </c>
      <c r="Y8" s="1297">
        <f t="shared" ref="Y8:Y10" si="4">I8/(I8+Q8)</f>
        <v>0.71323529411764708</v>
      </c>
      <c r="Z8" s="693">
        <f>B8</f>
        <v>45</v>
      </c>
      <c r="AA8" s="693">
        <f t="shared" si="1"/>
        <v>68</v>
      </c>
      <c r="AB8" s="693">
        <f t="shared" si="1"/>
        <v>120</v>
      </c>
      <c r="AC8" s="693">
        <f t="shared" si="1"/>
        <v>162</v>
      </c>
      <c r="AD8" s="694">
        <f t="shared" si="1"/>
        <v>221</v>
      </c>
      <c r="AE8" s="694">
        <f t="shared" si="1"/>
        <v>287</v>
      </c>
      <c r="AF8" s="1294">
        <f>AE8+H8</f>
        <v>362</v>
      </c>
      <c r="AG8" s="1295">
        <f t="shared" ref="AG8:AG9" si="5">AF8+I8</f>
        <v>459</v>
      </c>
      <c r="AH8" s="697">
        <f>J8</f>
        <v>22</v>
      </c>
      <c r="AI8" s="697">
        <f t="shared" si="2"/>
        <v>38</v>
      </c>
      <c r="AJ8" s="697">
        <f t="shared" si="2"/>
        <v>60</v>
      </c>
      <c r="AK8" s="697">
        <f t="shared" si="2"/>
        <v>84</v>
      </c>
      <c r="AL8" s="697">
        <f t="shared" si="2"/>
        <v>110</v>
      </c>
      <c r="AM8" s="697">
        <f t="shared" si="2"/>
        <v>144</v>
      </c>
      <c r="AN8" s="1301">
        <f>AM8+P8</f>
        <v>182</v>
      </c>
      <c r="AO8" s="1296">
        <f t="shared" ref="AO8:AO9" si="6">AN8+Q8</f>
        <v>221</v>
      </c>
      <c r="AP8" s="696">
        <f t="shared" si="3"/>
        <v>0.64150943396226412</v>
      </c>
      <c r="AQ8" s="696">
        <f t="shared" si="3"/>
        <v>0.66666666666666663</v>
      </c>
      <c r="AR8" s="696">
        <f t="shared" si="3"/>
        <v>0.65853658536585369</v>
      </c>
      <c r="AS8" s="696">
        <f t="shared" si="3"/>
        <v>0.66767371601208458</v>
      </c>
      <c r="AT8" s="696">
        <f t="shared" si="3"/>
        <v>0.66589327146171695</v>
      </c>
      <c r="AU8" s="1304">
        <f t="shared" si="3"/>
        <v>0.6654411764705882</v>
      </c>
      <c r="AV8" s="1297">
        <f t="shared" si="3"/>
        <v>0.67500000000000004</v>
      </c>
    </row>
    <row r="9" spans="1:48">
      <c r="A9" s="1299" t="s">
        <v>2</v>
      </c>
      <c r="B9" s="693">
        <v>47</v>
      </c>
      <c r="C9" s="693">
        <v>18</v>
      </c>
      <c r="D9" s="693">
        <v>45</v>
      </c>
      <c r="E9" s="693">
        <v>32</v>
      </c>
      <c r="F9" s="694">
        <v>48</v>
      </c>
      <c r="G9" s="694">
        <v>68</v>
      </c>
      <c r="H9" s="1294">
        <v>66</v>
      </c>
      <c r="I9" s="1295">
        <v>87</v>
      </c>
      <c r="J9" s="697">
        <v>34</v>
      </c>
      <c r="K9" s="697">
        <v>19</v>
      </c>
      <c r="L9" s="697">
        <v>44</v>
      </c>
      <c r="M9" s="697">
        <v>34</v>
      </c>
      <c r="N9" s="697">
        <v>30</v>
      </c>
      <c r="O9" s="697">
        <v>47</v>
      </c>
      <c r="P9" s="1301">
        <v>59</v>
      </c>
      <c r="Q9" s="1296">
        <v>77</v>
      </c>
      <c r="R9" s="696">
        <f t="shared" si="0"/>
        <v>0.58024691358024694</v>
      </c>
      <c r="S9" s="696">
        <f t="shared" si="0"/>
        <v>0.48648648648648651</v>
      </c>
      <c r="T9" s="696">
        <f t="shared" si="0"/>
        <v>0.5056179775280899</v>
      </c>
      <c r="U9" s="696">
        <f t="shared" si="0"/>
        <v>0.48484848484848486</v>
      </c>
      <c r="V9" s="696">
        <f t="shared" si="0"/>
        <v>0.61538461538461542</v>
      </c>
      <c r="W9" s="696">
        <f t="shared" si="0"/>
        <v>0.59130434782608698</v>
      </c>
      <c r="X9" s="1302">
        <f t="shared" si="0"/>
        <v>0.52800000000000002</v>
      </c>
      <c r="Y9" s="1297">
        <f t="shared" si="4"/>
        <v>0.53048780487804881</v>
      </c>
      <c r="Z9" s="693">
        <f>B9</f>
        <v>47</v>
      </c>
      <c r="AA9" s="693">
        <f t="shared" si="1"/>
        <v>65</v>
      </c>
      <c r="AB9" s="693">
        <f t="shared" si="1"/>
        <v>110</v>
      </c>
      <c r="AC9" s="693">
        <f t="shared" si="1"/>
        <v>142</v>
      </c>
      <c r="AD9" s="694">
        <f t="shared" si="1"/>
        <v>190</v>
      </c>
      <c r="AE9" s="694">
        <f t="shared" si="1"/>
        <v>258</v>
      </c>
      <c r="AF9" s="1294">
        <f>AE9+H9</f>
        <v>324</v>
      </c>
      <c r="AG9" s="1295">
        <f t="shared" si="5"/>
        <v>411</v>
      </c>
      <c r="AH9" s="697">
        <f>J9</f>
        <v>34</v>
      </c>
      <c r="AI9" s="697">
        <f t="shared" si="2"/>
        <v>53</v>
      </c>
      <c r="AJ9" s="697">
        <f t="shared" si="2"/>
        <v>97</v>
      </c>
      <c r="AK9" s="697">
        <f t="shared" si="2"/>
        <v>131</v>
      </c>
      <c r="AL9" s="697">
        <f t="shared" si="2"/>
        <v>161</v>
      </c>
      <c r="AM9" s="697">
        <f t="shared" si="2"/>
        <v>208</v>
      </c>
      <c r="AN9" s="1301">
        <f>AM9+P9</f>
        <v>267</v>
      </c>
      <c r="AO9" s="1296">
        <f t="shared" si="6"/>
        <v>344</v>
      </c>
      <c r="AP9" s="696">
        <f t="shared" si="3"/>
        <v>0.55084745762711862</v>
      </c>
      <c r="AQ9" s="696">
        <f t="shared" si="3"/>
        <v>0.53140096618357491</v>
      </c>
      <c r="AR9" s="696">
        <f t="shared" si="3"/>
        <v>0.52014652014652019</v>
      </c>
      <c r="AS9" s="696">
        <f t="shared" si="3"/>
        <v>0.54131054131054135</v>
      </c>
      <c r="AT9" s="696">
        <f t="shared" si="3"/>
        <v>0.55364806866952787</v>
      </c>
      <c r="AU9" s="1304">
        <f t="shared" si="3"/>
        <v>0.54822335025380708</v>
      </c>
      <c r="AV9" s="1297">
        <f t="shared" si="3"/>
        <v>0.54437086092715237</v>
      </c>
    </row>
    <row r="10" spans="1:48">
      <c r="A10" s="1299" t="s">
        <v>460</v>
      </c>
      <c r="B10" s="1300">
        <f t="shared" ref="B10:H10" si="7">SUM(B7:B9)</f>
        <v>109</v>
      </c>
      <c r="C10" s="1300">
        <f t="shared" si="7"/>
        <v>56</v>
      </c>
      <c r="D10" s="1300">
        <f t="shared" si="7"/>
        <v>113</v>
      </c>
      <c r="E10" s="1300">
        <f t="shared" si="7"/>
        <v>101</v>
      </c>
      <c r="F10" s="1300">
        <f t="shared" si="7"/>
        <v>140</v>
      </c>
      <c r="G10" s="1300">
        <f t="shared" si="7"/>
        <v>147</v>
      </c>
      <c r="H10" s="1300">
        <f t="shared" si="7"/>
        <v>196</v>
      </c>
      <c r="I10" s="1298">
        <f>SUM(I7:I9)</f>
        <v>227</v>
      </c>
      <c r="J10" s="1300">
        <f t="shared" ref="J10:P10" si="8">SUM(J7:J9)</f>
        <v>98</v>
      </c>
      <c r="K10" s="1300">
        <f t="shared" si="8"/>
        <v>53</v>
      </c>
      <c r="L10" s="1300">
        <f t="shared" si="8"/>
        <v>98</v>
      </c>
      <c r="M10" s="1300">
        <f t="shared" si="8"/>
        <v>88</v>
      </c>
      <c r="N10" s="1300">
        <f t="shared" si="8"/>
        <v>102</v>
      </c>
      <c r="O10" s="1300">
        <f t="shared" si="8"/>
        <v>131</v>
      </c>
      <c r="P10" s="1300">
        <f t="shared" si="8"/>
        <v>181</v>
      </c>
      <c r="Q10" s="1298">
        <f>SUM(Q7:Q9)</f>
        <v>231</v>
      </c>
      <c r="R10" s="1303">
        <f t="shared" si="0"/>
        <v>0.52657004830917875</v>
      </c>
      <c r="S10" s="1303">
        <f t="shared" si="0"/>
        <v>0.51376146788990829</v>
      </c>
      <c r="T10" s="1303">
        <f t="shared" si="0"/>
        <v>0.53554502369668244</v>
      </c>
      <c r="U10" s="1303">
        <f t="shared" si="0"/>
        <v>0.53439153439153442</v>
      </c>
      <c r="V10" s="1303">
        <f t="shared" si="0"/>
        <v>0.57851239669421484</v>
      </c>
      <c r="W10" s="1303">
        <f t="shared" si="0"/>
        <v>0.52877697841726623</v>
      </c>
      <c r="X10" s="1304">
        <f t="shared" si="0"/>
        <v>0.519893899204244</v>
      </c>
      <c r="Y10" s="1297">
        <f t="shared" si="4"/>
        <v>0.49563318777292575</v>
      </c>
      <c r="Z10" s="1300">
        <f>SUM(Z7:Z9)</f>
        <v>109</v>
      </c>
      <c r="AA10" s="1300">
        <f t="shared" ref="AA10:AM10" si="9">SUM(AA7:AA9)</f>
        <v>165</v>
      </c>
      <c r="AB10" s="1300">
        <f t="shared" si="9"/>
        <v>278</v>
      </c>
      <c r="AC10" s="1300">
        <f t="shared" si="9"/>
        <v>379</v>
      </c>
      <c r="AD10" s="1300">
        <f t="shared" si="9"/>
        <v>519</v>
      </c>
      <c r="AE10" s="1300">
        <f>SUM(AE7:AE9)</f>
        <v>666</v>
      </c>
      <c r="AF10" s="1300">
        <f>SUM(AF7:AF9)</f>
        <v>862</v>
      </c>
      <c r="AG10" s="1298">
        <f>SUM(AG7:AG9)</f>
        <v>1089</v>
      </c>
      <c r="AH10" s="1300">
        <f t="shared" si="9"/>
        <v>98</v>
      </c>
      <c r="AI10" s="1300">
        <f t="shared" si="9"/>
        <v>151</v>
      </c>
      <c r="AJ10" s="1300">
        <f t="shared" si="9"/>
        <v>249</v>
      </c>
      <c r="AK10" s="1300">
        <f t="shared" si="9"/>
        <v>337</v>
      </c>
      <c r="AL10" s="1300">
        <f t="shared" si="9"/>
        <v>439</v>
      </c>
      <c r="AM10" s="1300">
        <f t="shared" si="9"/>
        <v>570</v>
      </c>
      <c r="AN10" s="1300">
        <f>SUM(AN7:AN9)</f>
        <v>751</v>
      </c>
      <c r="AO10" s="1298">
        <f>SUM(AO7:AO9)</f>
        <v>982</v>
      </c>
      <c r="AP10" s="1303">
        <f t="shared" si="3"/>
        <v>0.52215189873417722</v>
      </c>
      <c r="AQ10" s="1303">
        <f t="shared" si="3"/>
        <v>0.52751423149905119</v>
      </c>
      <c r="AR10" s="1303">
        <f t="shared" si="3"/>
        <v>0.52932960893854752</v>
      </c>
      <c r="AS10" s="1303">
        <f t="shared" si="3"/>
        <v>0.54175365344467641</v>
      </c>
      <c r="AT10" s="1303">
        <f t="shared" si="3"/>
        <v>0.53883495145631066</v>
      </c>
      <c r="AU10" s="1304">
        <f t="shared" si="3"/>
        <v>0.53440793552386856</v>
      </c>
      <c r="AV10" s="1297">
        <f t="shared" si="3"/>
        <v>0.52583293095123129</v>
      </c>
    </row>
    <row r="11" spans="1:48">
      <c r="A11" s="256" t="s">
        <v>2708</v>
      </c>
      <c r="C11" s="46"/>
      <c r="AH11" s="302"/>
    </row>
    <row r="12" spans="1:48">
      <c r="R12" s="302"/>
    </row>
    <row r="13" spans="1:48">
      <c r="C13" s="46"/>
    </row>
    <row r="33" spans="11:11">
      <c r="K33" s="302"/>
    </row>
  </sheetData>
  <mergeCells count="8">
    <mergeCell ref="AH5:AO5"/>
    <mergeCell ref="AP5:AV5"/>
    <mergeCell ref="Z4:AV4"/>
    <mergeCell ref="B5:I5"/>
    <mergeCell ref="J5:Q5"/>
    <mergeCell ref="B4:Y4"/>
    <mergeCell ref="R5:Y5"/>
    <mergeCell ref="Z5:AG5"/>
  </mergeCells>
  <hyperlinks>
    <hyperlink ref="A1" location="Índice!A1" display="ÍNDICE" xr:uid="{00000000-0004-0000-08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78</vt:i4>
      </vt:variant>
      <vt:variant>
        <vt:lpstr>Rangos con nombre</vt:lpstr>
      </vt:variant>
      <vt:variant>
        <vt:i4>46</vt:i4>
      </vt:variant>
    </vt:vector>
  </HeadingPairs>
  <TitlesOfParts>
    <vt:vector size="124" baseType="lpstr">
      <vt:lpstr>Home</vt:lpstr>
      <vt:lpstr>Índice</vt:lpstr>
      <vt:lpstr>Indicadores Comprativos</vt:lpstr>
      <vt:lpstr>Matrícula EMS</vt:lpstr>
      <vt:lpstr>Demanda-Ingreso ES</vt:lpstr>
      <vt:lpstr>Aspirantes</vt:lpstr>
      <vt:lpstr>Aspirantes por sexo</vt:lpstr>
      <vt:lpstr>Admisión</vt:lpstr>
      <vt:lpstr>Admisión por sexo</vt:lpstr>
      <vt:lpstr>% de Admisión</vt:lpstr>
      <vt:lpstr>% de Admisión por sexo</vt:lpstr>
      <vt:lpstr>P. Mín_Prom</vt:lpstr>
      <vt:lpstr>Perfil SE Admit</vt:lpstr>
      <vt:lpstr>Primer Ingreso</vt:lpstr>
      <vt:lpstr>Primer Ingreso por sexo</vt:lpstr>
      <vt:lpstr>% Primer Ingreso</vt:lpstr>
      <vt:lpstr>% de Primer Ingreso por sexo</vt:lpstr>
      <vt:lpstr>Matrícula</vt:lpstr>
      <vt:lpstr>Matrícula por sexo</vt:lpstr>
      <vt:lpstr>Alumnado Activo</vt:lpstr>
      <vt:lpstr>Alumnado Activo por sexo</vt:lpstr>
      <vt:lpstr>Lengua indigena</vt:lpstr>
      <vt:lpstr>Bajas</vt:lpstr>
      <vt:lpstr>Bajas por sexo</vt:lpstr>
      <vt:lpstr>Egreso</vt:lpstr>
      <vt:lpstr>D1.1aET cohortes reales</vt:lpstr>
      <vt:lpstr>D1.1b Plazo reglamentario</vt:lpstr>
      <vt:lpstr>Tiempo promedio excedente</vt:lpstr>
      <vt:lpstr>Trimestres para egresar</vt:lpstr>
      <vt:lpstr>Titulación</vt:lpstr>
      <vt:lpstr>Becas alumnos</vt:lpstr>
      <vt:lpstr>Proy Serv Social </vt:lpstr>
      <vt:lpstr>Als Serv Social</vt:lpstr>
      <vt:lpstr>Als Prac Prof</vt:lpstr>
      <vt:lpstr>Plazas Div x Depto</vt:lpstr>
      <vt:lpstr>Plazas Def Histo</vt:lpstr>
      <vt:lpstr>Definitivos x categoría</vt:lpstr>
      <vt:lpstr>Definitivos x grado</vt:lpstr>
      <vt:lpstr>Definitivos x género</vt:lpstr>
      <vt:lpstr>Visitantes</vt:lpstr>
      <vt:lpstr>Acuerdo 112015</vt:lpstr>
      <vt:lpstr>Activos x plaza TC</vt:lpstr>
      <vt:lpstr>Concursos Curriculares</vt:lpstr>
      <vt:lpstr>Concursos Oposición</vt:lpstr>
      <vt:lpstr>Plazas Ocupación</vt:lpstr>
      <vt:lpstr>Grupos 2018</vt:lpstr>
      <vt:lpstr>Carga por Plaza</vt:lpstr>
      <vt:lpstr>PROMEP-SNI </vt:lpstr>
      <vt:lpstr>Proys Inv </vt:lpstr>
      <vt:lpstr>Áreas_CA_Redes</vt:lpstr>
      <vt:lpstr>Premio a las AI</vt:lpstr>
      <vt:lpstr>Patentes</vt:lpstr>
      <vt:lpstr>Detalle Convenios</vt:lpstr>
      <vt:lpstr>Recursos Ext</vt:lpstr>
      <vt:lpstr>Actividades deportivas</vt:lpstr>
      <vt:lpstr>Difusión Lic</vt:lpstr>
      <vt:lpstr>Infraestructura</vt:lpstr>
      <vt:lpstr>Recursos humanos</vt:lpstr>
      <vt:lpstr>Recursos Materiales</vt:lpstr>
      <vt:lpstr>Servicios Administrativos</vt:lpstr>
      <vt:lpstr>Información y Comunicaciones</vt:lpstr>
      <vt:lpstr>Sistemas Escolares</vt:lpstr>
      <vt:lpstr>Servicios Documentales</vt:lpstr>
      <vt:lpstr>Apoyo documental</vt:lpstr>
      <vt:lpstr>Secretaría de Unidad</vt:lpstr>
      <vt:lpstr>Órganos Personales</vt:lpstr>
      <vt:lpstr>Sesiones de Órganos Colegia</vt:lpstr>
      <vt:lpstr>Planes Estudio</vt:lpstr>
      <vt:lpstr>Lineamientos y Criterios</vt:lpstr>
      <vt:lpstr>Infraestructura Unidad</vt:lpstr>
      <vt:lpstr>Computadoras</vt:lpstr>
      <vt:lpstr>Comisiones</vt:lpstr>
      <vt:lpstr>Reconocimientos Docencia</vt:lpstr>
      <vt:lpstr>Dictaminadoras Divisionales</vt:lpstr>
      <vt:lpstr>Difusión cultural</vt:lpstr>
      <vt:lpstr>Activ Extracurricular</vt:lpstr>
      <vt:lpstr>Producción Editorial</vt:lpstr>
      <vt:lpstr>Anteproyecto</vt:lpstr>
      <vt:lpstr>'% de Admisión'!Área_de_impresión</vt:lpstr>
      <vt:lpstr>'% de Admisión por sexo'!Área_de_impresión</vt:lpstr>
      <vt:lpstr>'% de Primer Ingreso por sexo'!Área_de_impresión</vt:lpstr>
      <vt:lpstr>'% Primer Ingreso'!Área_de_impresión</vt:lpstr>
      <vt:lpstr>Admisión!Área_de_impresión</vt:lpstr>
      <vt:lpstr>'Admisión por sexo'!Área_de_impresión</vt:lpstr>
      <vt:lpstr>'Alumnado Activo por sexo'!Área_de_impresión</vt:lpstr>
      <vt:lpstr>Aspirantes!Área_de_impresión</vt:lpstr>
      <vt:lpstr>'Aspirantes por sexo'!Área_de_impresión</vt:lpstr>
      <vt:lpstr>Bajas!Área_de_impresión</vt:lpstr>
      <vt:lpstr>'Definitivos x categoría'!Área_de_impresión</vt:lpstr>
      <vt:lpstr>'Definitivos x género'!Área_de_impresión</vt:lpstr>
      <vt:lpstr>'Definitivos x grado'!Área_de_impresión</vt:lpstr>
      <vt:lpstr>'Difusión cultural'!Área_de_impresión</vt:lpstr>
      <vt:lpstr>Egreso!Área_de_impresión</vt:lpstr>
      <vt:lpstr>Índice!Área_de_impresión</vt:lpstr>
      <vt:lpstr>Matrícula!Área_de_impresión</vt:lpstr>
      <vt:lpstr>'Matrícula por sexo'!Área_de_impresión</vt:lpstr>
      <vt:lpstr>'Primer Ingreso'!Área_de_impresión</vt:lpstr>
      <vt:lpstr>'Primer Ingreso por sexo'!Área_de_impresión</vt:lpstr>
      <vt:lpstr>'Recursos Ext'!Área_de_impresión</vt:lpstr>
      <vt:lpstr>Titulación!Área_de_impresión</vt:lpstr>
      <vt:lpstr>'Trimestres para egresar'!Área_de_impresión</vt:lpstr>
      <vt:lpstr>'% de Admisión'!Títulos_a_imprimir</vt:lpstr>
      <vt:lpstr>'% de Admisión por sexo'!Títulos_a_imprimir</vt:lpstr>
      <vt:lpstr>'% de Primer Ingreso por sexo'!Títulos_a_imprimir</vt:lpstr>
      <vt:lpstr>'% Primer Ingreso'!Títulos_a_imprimir</vt:lpstr>
      <vt:lpstr>'Actividades deportivas'!Títulos_a_imprimir</vt:lpstr>
      <vt:lpstr>Admisión!Títulos_a_imprimir</vt:lpstr>
      <vt:lpstr>'Admisión por sexo'!Títulos_a_imprimir</vt:lpstr>
      <vt:lpstr>'Alumnado Activo'!Títulos_a_imprimir</vt:lpstr>
      <vt:lpstr>'Alumnado Activo por sexo'!Títulos_a_imprimir</vt:lpstr>
      <vt:lpstr>Aspirantes!Títulos_a_imprimir</vt:lpstr>
      <vt:lpstr>'Aspirantes por sexo'!Títulos_a_imprimir</vt:lpstr>
      <vt:lpstr>Bajas!Títulos_a_imprimir</vt:lpstr>
      <vt:lpstr>'Becas alumnos'!Títulos_a_imprimir</vt:lpstr>
      <vt:lpstr>'Definitivos x categoría'!Títulos_a_imprimir</vt:lpstr>
      <vt:lpstr>'Definitivos x género'!Títulos_a_imprimir</vt:lpstr>
      <vt:lpstr>'Definitivos x grado'!Títulos_a_imprimir</vt:lpstr>
      <vt:lpstr>Egreso!Títulos_a_imprimir</vt:lpstr>
      <vt:lpstr>Matrícula!Títulos_a_imprimir</vt:lpstr>
      <vt:lpstr>'Matrícula por sexo'!Títulos_a_imprimir</vt:lpstr>
      <vt:lpstr>'Primer Ingreso'!Títulos_a_imprimir</vt:lpstr>
      <vt:lpstr>'Primer Ingreso por sexo'!Títulos_a_imprimir</vt:lpstr>
      <vt:lpstr>Titulación!Títulos_a_imprimir</vt:lpstr>
      <vt:lpstr>'Trimestres para egresar'!Títulos_a_imprimir</vt:lpstr>
    </vt:vector>
  </TitlesOfParts>
  <Company>uam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dc:creator>
  <cp:lastModifiedBy>UAML</cp:lastModifiedBy>
  <cp:lastPrinted>2017-05-28T22:32:00Z</cp:lastPrinted>
  <dcterms:created xsi:type="dcterms:W3CDTF">2008-02-21T20:29:34Z</dcterms:created>
  <dcterms:modified xsi:type="dcterms:W3CDTF">2019-07-04T04:43:27Z</dcterms:modified>
</cp:coreProperties>
</file>